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14055" yWindow="-15" windowWidth="14115" windowHeight="11985"/>
  </bookViews>
  <sheets>
    <sheet name="CONSOLIDADO " sheetId="1" r:id="rId1"/>
    <sheet name="ENERO" sheetId="2" r:id="rId2"/>
    <sheet name="FEBRERO" sheetId="3" r:id="rId3"/>
    <sheet name="MARZO" sheetId="4" r:id="rId4"/>
    <sheet name="ABRIL" sheetId="5" r:id="rId5"/>
    <sheet name="MAYO" sheetId="6" r:id="rId6"/>
    <sheet name="JUNIO" sheetId="7" r:id="rId7"/>
    <sheet name="JULIO" sheetId="8" r:id="rId8"/>
    <sheet name="AGOSTO" sheetId="9" r:id="rId9"/>
    <sheet name="SEPTIEMBRE" sheetId="10" r:id="rId10"/>
    <sheet name="OCTUBRE" sheetId="11" r:id="rId11"/>
    <sheet name="NOVIEMBRE" sheetId="12" r:id="rId12"/>
    <sheet name="DICIEMBRE" sheetId="1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calcPr calcId="145621"/>
</workbook>
</file>

<file path=xl/calcChain.xml><?xml version="1.0" encoding="utf-8"?>
<calcChain xmlns="http://schemas.openxmlformats.org/spreadsheetml/2006/main">
  <c r="C20" i="1" l="1"/>
  <c r="C21" i="1"/>
  <c r="C22" i="1"/>
  <c r="C23" i="1"/>
  <c r="C24" i="1"/>
  <c r="C25" i="1"/>
  <c r="C26" i="1"/>
  <c r="C27" i="1"/>
  <c r="C28" i="1"/>
  <c r="C29" i="1"/>
  <c r="E247" i="13" l="1"/>
  <c r="D247" i="13"/>
  <c r="C247" i="13"/>
  <c r="BC247" i="13" s="1"/>
  <c r="BC246" i="13"/>
  <c r="E246" i="13"/>
  <c r="D246" i="13"/>
  <c r="C246" i="13"/>
  <c r="CP246" i="13" s="1"/>
  <c r="E245" i="13"/>
  <c r="D245" i="13"/>
  <c r="C245" i="13"/>
  <c r="BC245" i="13" s="1"/>
  <c r="E244" i="13"/>
  <c r="D244" i="13"/>
  <c r="CP239" i="13"/>
  <c r="E239" i="13"/>
  <c r="D239" i="13"/>
  <c r="C239" i="13"/>
  <c r="BC239" i="13" s="1"/>
  <c r="BC238" i="13"/>
  <c r="E238" i="13"/>
  <c r="D238" i="13"/>
  <c r="C238" i="13"/>
  <c r="CP238" i="13" s="1"/>
  <c r="CP237" i="13"/>
  <c r="E237" i="13"/>
  <c r="D237" i="13"/>
  <c r="C237" i="13"/>
  <c r="BC237" i="13" s="1"/>
  <c r="E236" i="13"/>
  <c r="D236" i="13"/>
  <c r="E235" i="13"/>
  <c r="D235" i="13"/>
  <c r="BC234" i="13"/>
  <c r="E234" i="13"/>
  <c r="D234" i="13"/>
  <c r="C234" i="13"/>
  <c r="CP234" i="13" s="1"/>
  <c r="E233" i="13"/>
  <c r="D233" i="13"/>
  <c r="CP228" i="13"/>
  <c r="BC228" i="13"/>
  <c r="AR228" i="13" s="1"/>
  <c r="E228" i="13"/>
  <c r="C228" i="13" s="1"/>
  <c r="D228" i="13"/>
  <c r="CP227" i="13"/>
  <c r="BC227" i="13"/>
  <c r="AR227" i="13" s="1"/>
  <c r="E227" i="13"/>
  <c r="D227" i="13"/>
  <c r="C227" i="13"/>
  <c r="CP226" i="13"/>
  <c r="BC226" i="13"/>
  <c r="AR226" i="13" s="1"/>
  <c r="E226" i="13"/>
  <c r="D226" i="13"/>
  <c r="C226" i="13"/>
  <c r="CP225" i="13"/>
  <c r="BC225" i="13"/>
  <c r="AR225" i="13" s="1"/>
  <c r="E225" i="13"/>
  <c r="C225" i="13" s="1"/>
  <c r="D225" i="13"/>
  <c r="CP224" i="13"/>
  <c r="BC224" i="13"/>
  <c r="AR224" i="13" s="1"/>
  <c r="E224" i="13"/>
  <c r="C224" i="13" s="1"/>
  <c r="D224" i="13"/>
  <c r="CP223" i="13"/>
  <c r="BC223" i="13"/>
  <c r="AR223" i="13" s="1"/>
  <c r="E223" i="13"/>
  <c r="C223" i="13" s="1"/>
  <c r="D223" i="13"/>
  <c r="CP222" i="13"/>
  <c r="BC222" i="13"/>
  <c r="AR222" i="13" s="1"/>
  <c r="E222" i="13"/>
  <c r="D222" i="13"/>
  <c r="C222" i="13"/>
  <c r="CP221" i="13"/>
  <c r="BC221" i="13"/>
  <c r="AR221" i="13" s="1"/>
  <c r="E221" i="13"/>
  <c r="D221" i="13"/>
  <c r="C221" i="13"/>
  <c r="CP220" i="13"/>
  <c r="BC220" i="13"/>
  <c r="AR220" i="13" s="1"/>
  <c r="E220" i="13"/>
  <c r="C220" i="13" s="1"/>
  <c r="D220" i="13"/>
  <c r="CP219" i="13"/>
  <c r="BC219" i="13"/>
  <c r="AR219" i="13" s="1"/>
  <c r="E219" i="13"/>
  <c r="C219" i="13" s="1"/>
  <c r="AQ218" i="13"/>
  <c r="AP218" i="13"/>
  <c r="CP218" i="13" s="1"/>
  <c r="AO218" i="13"/>
  <c r="AN218" i="13"/>
  <c r="AM218" i="13"/>
  <c r="AL218" i="13"/>
  <c r="AK218" i="13"/>
  <c r="AJ218" i="13"/>
  <c r="AI218" i="13"/>
  <c r="AH218" i="13"/>
  <c r="AG218" i="13"/>
  <c r="AF218" i="13"/>
  <c r="AE218" i="13"/>
  <c r="AD218" i="13"/>
  <c r="AC218" i="13"/>
  <c r="AB218" i="13"/>
  <c r="AA218" i="13"/>
  <c r="Z218" i="13"/>
  <c r="Y218" i="13"/>
  <c r="X218" i="13"/>
  <c r="W218" i="13"/>
  <c r="V218" i="13"/>
  <c r="U218" i="13"/>
  <c r="T218" i="13"/>
  <c r="S218" i="13"/>
  <c r="R218" i="13"/>
  <c r="Q218" i="13"/>
  <c r="P218" i="13"/>
  <c r="O218" i="13"/>
  <c r="N218" i="13"/>
  <c r="M218" i="13"/>
  <c r="L218" i="13"/>
  <c r="K218" i="13"/>
  <c r="J218" i="13"/>
  <c r="I218" i="13"/>
  <c r="H218" i="13"/>
  <c r="G218" i="13"/>
  <c r="F218" i="13"/>
  <c r="E218" i="13"/>
  <c r="D218" i="13"/>
  <c r="C218" i="13" s="1"/>
  <c r="CR213" i="13"/>
  <c r="CQ213" i="13"/>
  <c r="CP213" i="13"/>
  <c r="BD213" i="13"/>
  <c r="W213" i="13" s="1"/>
  <c r="BC213" i="13"/>
  <c r="C213" i="13"/>
  <c r="BE213" i="13" s="1"/>
  <c r="CR212" i="13"/>
  <c r="CQ212" i="13"/>
  <c r="CP212" i="13"/>
  <c r="BD212" i="13"/>
  <c r="BC212" i="13"/>
  <c r="C212" i="13"/>
  <c r="BE212" i="13" s="1"/>
  <c r="W212" i="13" s="1"/>
  <c r="CR211" i="13"/>
  <c r="CQ211" i="13"/>
  <c r="CP211" i="13"/>
  <c r="BD211" i="13"/>
  <c r="BC211" i="13"/>
  <c r="W211" i="13"/>
  <c r="C211" i="13"/>
  <c r="BE211" i="13" s="1"/>
  <c r="CR210" i="13"/>
  <c r="CQ210" i="13"/>
  <c r="CP210" i="13"/>
  <c r="BD210" i="13"/>
  <c r="W210" i="13" s="1"/>
  <c r="BC210" i="13"/>
  <c r="C210" i="13"/>
  <c r="BE210" i="13" s="1"/>
  <c r="CR206" i="13"/>
  <c r="E206" i="13"/>
  <c r="D206" i="13"/>
  <c r="CR205" i="13"/>
  <c r="E205" i="13"/>
  <c r="D205" i="13"/>
  <c r="CR204" i="13"/>
  <c r="CQ204" i="13"/>
  <c r="CP204" i="13"/>
  <c r="BB204" i="13"/>
  <c r="CR200" i="13"/>
  <c r="E200" i="13"/>
  <c r="D200" i="13"/>
  <c r="CR199" i="13"/>
  <c r="E199" i="13"/>
  <c r="D199" i="13"/>
  <c r="CR198" i="13"/>
  <c r="CQ198" i="13"/>
  <c r="CP198" i="13"/>
  <c r="CR194" i="13"/>
  <c r="BE194" i="13"/>
  <c r="F194" i="13"/>
  <c r="E194" i="13"/>
  <c r="CR193" i="13"/>
  <c r="CP193" i="13"/>
  <c r="BE193" i="13"/>
  <c r="BC193" i="13"/>
  <c r="F193" i="13"/>
  <c r="E193" i="13"/>
  <c r="D193" i="13"/>
  <c r="CR192" i="13"/>
  <c r="BE192" i="13"/>
  <c r="F192" i="13"/>
  <c r="E192" i="13"/>
  <c r="CR191" i="13"/>
  <c r="CP191" i="13"/>
  <c r="BE191" i="13"/>
  <c r="BC191" i="13"/>
  <c r="F191" i="13"/>
  <c r="E191" i="13"/>
  <c r="CR190" i="13"/>
  <c r="F190" i="13"/>
  <c r="E190" i="13"/>
  <c r="BE190" i="13" s="1"/>
  <c r="CQ189" i="13"/>
  <c r="BD189" i="13"/>
  <c r="BC189" i="13"/>
  <c r="F189" i="13"/>
  <c r="E189" i="13"/>
  <c r="CR188" i="13"/>
  <c r="F188" i="13"/>
  <c r="E188" i="13"/>
  <c r="BE188" i="13" s="1"/>
  <c r="CQ187" i="13"/>
  <c r="BE187" i="13"/>
  <c r="BC187" i="13"/>
  <c r="F187" i="13"/>
  <c r="E187" i="13"/>
  <c r="CR186" i="13"/>
  <c r="BD186" i="13"/>
  <c r="F186" i="13"/>
  <c r="E186" i="13"/>
  <c r="BE186" i="13" s="1"/>
  <c r="CQ185" i="13"/>
  <c r="BD185" i="13"/>
  <c r="BC185" i="13"/>
  <c r="F185" i="13"/>
  <c r="E185" i="13"/>
  <c r="CR184" i="13"/>
  <c r="BD184" i="13"/>
  <c r="F184" i="13"/>
  <c r="E184" i="13"/>
  <c r="BE184" i="13" s="1"/>
  <c r="CQ183" i="13"/>
  <c r="BC183" i="13"/>
  <c r="F183" i="13"/>
  <c r="E183" i="13"/>
  <c r="BE183" i="13" s="1"/>
  <c r="CR182" i="13"/>
  <c r="CP182" i="13"/>
  <c r="F182" i="13"/>
  <c r="E182" i="13"/>
  <c r="BE182" i="13" s="1"/>
  <c r="D182" i="13"/>
  <c r="CQ181" i="13"/>
  <c r="BD181" i="13"/>
  <c r="BC181" i="13"/>
  <c r="F181" i="13"/>
  <c r="E181" i="13"/>
  <c r="CR180" i="13"/>
  <c r="CP180" i="13"/>
  <c r="F180" i="13"/>
  <c r="E180" i="13"/>
  <c r="BE180" i="13" s="1"/>
  <c r="D180" i="13"/>
  <c r="CQ179" i="13"/>
  <c r="BE179" i="13"/>
  <c r="BC179" i="13"/>
  <c r="F179" i="13"/>
  <c r="E179" i="13"/>
  <c r="CR178" i="13"/>
  <c r="CP178" i="13"/>
  <c r="BD178" i="13"/>
  <c r="F178" i="13"/>
  <c r="E178" i="13"/>
  <c r="BE178" i="13" s="1"/>
  <c r="D178" i="13"/>
  <c r="CQ177" i="13"/>
  <c r="BD177" i="13"/>
  <c r="BC177" i="13"/>
  <c r="F177" i="13"/>
  <c r="E177" i="13"/>
  <c r="CR176" i="13"/>
  <c r="CP176" i="13"/>
  <c r="BD176" i="13"/>
  <c r="F176" i="13"/>
  <c r="E176" i="13"/>
  <c r="BE176" i="13" s="1"/>
  <c r="D176" i="13"/>
  <c r="CR175" i="13"/>
  <c r="CQ175" i="13"/>
  <c r="CP175" i="13"/>
  <c r="BF175" i="13"/>
  <c r="BE175" i="13"/>
  <c r="BD175" i="13"/>
  <c r="BC175" i="13"/>
  <c r="AT175" i="13"/>
  <c r="F175" i="13"/>
  <c r="CS175" i="13" s="1"/>
  <c r="D175" i="13"/>
  <c r="CR174" i="13"/>
  <c r="BE174" i="13"/>
  <c r="F174" i="13"/>
  <c r="CP174" i="13" s="1"/>
  <c r="E174" i="13"/>
  <c r="D174" i="13"/>
  <c r="CR173" i="13"/>
  <c r="CP173" i="13"/>
  <c r="BE173" i="13"/>
  <c r="BC173" i="13"/>
  <c r="F173" i="13"/>
  <c r="E173" i="13"/>
  <c r="D173" i="13"/>
  <c r="CR172" i="13"/>
  <c r="BE172" i="13"/>
  <c r="F172" i="13"/>
  <c r="E172" i="13"/>
  <c r="BF171" i="13"/>
  <c r="BE171" i="13"/>
  <c r="BD171" i="13"/>
  <c r="BC171" i="13"/>
  <c r="CR170" i="13"/>
  <c r="CP170" i="13"/>
  <c r="BE170" i="13"/>
  <c r="BC170" i="13"/>
  <c r="F170" i="13"/>
  <c r="E170" i="13"/>
  <c r="CR169" i="13"/>
  <c r="BE169" i="13"/>
  <c r="F169" i="13"/>
  <c r="CP169" i="13" s="1"/>
  <c r="E169" i="13"/>
  <c r="D169" i="13"/>
  <c r="CR168" i="13"/>
  <c r="CP168" i="13"/>
  <c r="BE168" i="13"/>
  <c r="BC168" i="13"/>
  <c r="F168" i="13"/>
  <c r="E168" i="13"/>
  <c r="D168" i="13"/>
  <c r="CR167" i="13"/>
  <c r="BE167" i="13"/>
  <c r="F167" i="13"/>
  <c r="E167" i="13"/>
  <c r="CR166" i="13"/>
  <c r="CP166" i="13"/>
  <c r="BE166" i="13"/>
  <c r="BC166" i="13"/>
  <c r="F166" i="13"/>
  <c r="E166" i="13"/>
  <c r="CR165" i="13"/>
  <c r="BE165" i="13"/>
  <c r="F165" i="13"/>
  <c r="CP165" i="13" s="1"/>
  <c r="E165" i="13"/>
  <c r="D165" i="13"/>
  <c r="CR164" i="13"/>
  <c r="CP164" i="13"/>
  <c r="BE164" i="13"/>
  <c r="BC164" i="13"/>
  <c r="F164" i="13"/>
  <c r="E164" i="13"/>
  <c r="D164" i="13"/>
  <c r="CR163" i="13"/>
  <c r="BE163" i="13"/>
  <c r="F163" i="13"/>
  <c r="E163" i="13"/>
  <c r="CR162" i="13"/>
  <c r="CP162" i="13"/>
  <c r="BE162" i="13"/>
  <c r="BC162" i="13"/>
  <c r="F162" i="13"/>
  <c r="E162" i="13"/>
  <c r="CS161" i="13"/>
  <c r="CP161" i="13"/>
  <c r="BF161" i="13"/>
  <c r="BE161" i="13"/>
  <c r="BC161" i="13"/>
  <c r="AT161" i="13"/>
  <c r="F160" i="13"/>
  <c r="CQ161" i="13" s="1"/>
  <c r="E160" i="13"/>
  <c r="D160" i="13" s="1"/>
  <c r="CS156" i="13"/>
  <c r="CQ156" i="13"/>
  <c r="CP156" i="13"/>
  <c r="BG156" i="13"/>
  <c r="BE156" i="13"/>
  <c r="BD156" i="13"/>
  <c r="F156" i="13"/>
  <c r="E156" i="13"/>
  <c r="CS155" i="13"/>
  <c r="CQ155" i="13"/>
  <c r="CP155" i="13"/>
  <c r="BG155" i="13"/>
  <c r="BE155" i="13"/>
  <c r="BD155" i="13"/>
  <c r="F155" i="13"/>
  <c r="E155" i="13"/>
  <c r="CS154" i="13"/>
  <c r="CQ154" i="13"/>
  <c r="CP154" i="13"/>
  <c r="BG154" i="13"/>
  <c r="BE154" i="13"/>
  <c r="BD154" i="13"/>
  <c r="F154" i="13"/>
  <c r="E154" i="13"/>
  <c r="CS153" i="13"/>
  <c r="CQ153" i="13"/>
  <c r="CP153" i="13"/>
  <c r="BG153" i="13"/>
  <c r="BE153" i="13"/>
  <c r="BD153" i="13"/>
  <c r="F153" i="13"/>
  <c r="E153" i="13"/>
  <c r="CS152" i="13"/>
  <c r="CQ152" i="13"/>
  <c r="CP152" i="13"/>
  <c r="BG152" i="13"/>
  <c r="BE152" i="13"/>
  <c r="BD152" i="13"/>
  <c r="F152" i="13"/>
  <c r="E152" i="13"/>
  <c r="CS151" i="13"/>
  <c r="CQ151" i="13"/>
  <c r="CP151" i="13"/>
  <c r="BG151" i="13"/>
  <c r="BE151" i="13"/>
  <c r="BD151" i="13"/>
  <c r="F151" i="13"/>
  <c r="E151" i="13"/>
  <c r="CS150" i="13"/>
  <c r="CQ150" i="13"/>
  <c r="CP150" i="13"/>
  <c r="BG150" i="13"/>
  <c r="BE150" i="13"/>
  <c r="BD150" i="13"/>
  <c r="F150" i="13"/>
  <c r="E150" i="13"/>
  <c r="CS149" i="13"/>
  <c r="CQ149" i="13"/>
  <c r="CP149" i="13"/>
  <c r="BG149" i="13"/>
  <c r="BE149" i="13"/>
  <c r="BD149" i="13"/>
  <c r="F149" i="13"/>
  <c r="E149" i="13"/>
  <c r="CS148" i="13"/>
  <c r="CQ148" i="13"/>
  <c r="CP148" i="13"/>
  <c r="BG148" i="13"/>
  <c r="BE148" i="13"/>
  <c r="BD148" i="13"/>
  <c r="F148" i="13"/>
  <c r="E148" i="13"/>
  <c r="CS147" i="13"/>
  <c r="CQ147" i="13"/>
  <c r="CP147" i="13"/>
  <c r="BG147" i="13"/>
  <c r="BE147" i="13"/>
  <c r="BD147" i="13"/>
  <c r="F147" i="13"/>
  <c r="E147" i="13"/>
  <c r="CS146" i="13"/>
  <c r="CQ146" i="13"/>
  <c r="CP146" i="13"/>
  <c r="BG146" i="13"/>
  <c r="BE146" i="13"/>
  <c r="BD146" i="13"/>
  <c r="F146" i="13"/>
  <c r="E146" i="13"/>
  <c r="CS145" i="13"/>
  <c r="CQ145" i="13"/>
  <c r="CP145" i="13"/>
  <c r="BG145" i="13"/>
  <c r="BE145" i="13"/>
  <c r="BD145" i="13"/>
  <c r="F145" i="13"/>
  <c r="E145" i="13"/>
  <c r="CS144" i="13"/>
  <c r="CQ144" i="13"/>
  <c r="CP144" i="13"/>
  <c r="BG144" i="13"/>
  <c r="BE144" i="13"/>
  <c r="BD144" i="13"/>
  <c r="F144" i="13"/>
  <c r="E144" i="13"/>
  <c r="CS143" i="13"/>
  <c r="CQ143" i="13"/>
  <c r="CP143" i="13"/>
  <c r="BG143" i="13"/>
  <c r="BE143" i="13"/>
  <c r="BD143" i="13"/>
  <c r="F143" i="13"/>
  <c r="E143" i="13"/>
  <c r="CS142" i="13"/>
  <c r="CQ142" i="13"/>
  <c r="CP142" i="13"/>
  <c r="BG142" i="13"/>
  <c r="BE142" i="13"/>
  <c r="BD142" i="13"/>
  <c r="F142" i="13"/>
  <c r="E142" i="13"/>
  <c r="D142" i="13" s="1"/>
  <c r="CS141" i="13"/>
  <c r="CQ141" i="13"/>
  <c r="CP141" i="13"/>
  <c r="BG141" i="13"/>
  <c r="BE141" i="13"/>
  <c r="BD141" i="13"/>
  <c r="F141" i="13"/>
  <c r="E141" i="13"/>
  <c r="CS140" i="13"/>
  <c r="CQ140" i="13"/>
  <c r="CP140" i="13"/>
  <c r="BG140" i="13"/>
  <c r="BE140" i="13"/>
  <c r="BD140" i="13"/>
  <c r="F140" i="13"/>
  <c r="E140" i="13"/>
  <c r="D140" i="13" s="1"/>
  <c r="CS139" i="13"/>
  <c r="CQ139" i="13"/>
  <c r="CP139" i="13"/>
  <c r="BG139" i="13"/>
  <c r="BE139" i="13"/>
  <c r="BD139" i="13"/>
  <c r="F139" i="13"/>
  <c r="E139" i="13"/>
  <c r="CS138" i="13"/>
  <c r="CQ138" i="13"/>
  <c r="CP138" i="13"/>
  <c r="BG138" i="13"/>
  <c r="BE138" i="13"/>
  <c r="BD138" i="13"/>
  <c r="F138" i="13"/>
  <c r="E138" i="13"/>
  <c r="D138" i="13" s="1"/>
  <c r="CS137" i="13"/>
  <c r="CR137" i="13"/>
  <c r="CQ137" i="13"/>
  <c r="CP137" i="13"/>
  <c r="BG137" i="13"/>
  <c r="BF137" i="13"/>
  <c r="BE137" i="13"/>
  <c r="BD137" i="13"/>
  <c r="AS137" i="13"/>
  <c r="F137" i="13"/>
  <c r="D137" i="13"/>
  <c r="CR136" i="13"/>
  <c r="BF136" i="13"/>
  <c r="BD136" i="13"/>
  <c r="F136" i="13"/>
  <c r="CS136" i="13" s="1"/>
  <c r="E136" i="13"/>
  <c r="D136" i="13"/>
  <c r="CR135" i="13"/>
  <c r="BF135" i="13"/>
  <c r="F135" i="13"/>
  <c r="E135" i="13"/>
  <c r="CR134" i="13"/>
  <c r="BF134" i="13"/>
  <c r="BD134" i="13"/>
  <c r="F134" i="13"/>
  <c r="CS134" i="13" s="1"/>
  <c r="E134" i="13"/>
  <c r="D134" i="13"/>
  <c r="CS133" i="13"/>
  <c r="CR133" i="13"/>
  <c r="BG133" i="13"/>
  <c r="BF133" i="13"/>
  <c r="AS133" i="13" s="1"/>
  <c r="CS132" i="13"/>
  <c r="CQ132" i="13"/>
  <c r="CP132" i="13"/>
  <c r="BG132" i="13"/>
  <c r="BE132" i="13"/>
  <c r="BD132" i="13"/>
  <c r="F132" i="13"/>
  <c r="E132" i="13"/>
  <c r="D132" i="13" s="1"/>
  <c r="CS131" i="13"/>
  <c r="CQ131" i="13"/>
  <c r="CP131" i="13"/>
  <c r="BG131" i="13"/>
  <c r="BE131" i="13"/>
  <c r="BD131" i="13"/>
  <c r="F131" i="13"/>
  <c r="E131" i="13"/>
  <c r="CS130" i="13"/>
  <c r="CQ130" i="13"/>
  <c r="CP130" i="13"/>
  <c r="BG130" i="13"/>
  <c r="BE130" i="13"/>
  <c r="BD130" i="13"/>
  <c r="F130" i="13"/>
  <c r="E130" i="13"/>
  <c r="D130" i="13" s="1"/>
  <c r="CS129" i="13"/>
  <c r="CQ129" i="13"/>
  <c r="CP129" i="13"/>
  <c r="BG129" i="13"/>
  <c r="BE129" i="13"/>
  <c r="BD129" i="13"/>
  <c r="F129" i="13"/>
  <c r="E129" i="13"/>
  <c r="CR129" i="13" s="1"/>
  <c r="CS128" i="13"/>
  <c r="CQ128" i="13"/>
  <c r="CP128" i="13"/>
  <c r="BG128" i="13"/>
  <c r="BE128" i="13"/>
  <c r="BD128" i="13"/>
  <c r="F128" i="13"/>
  <c r="E128" i="13"/>
  <c r="CR128" i="13" s="1"/>
  <c r="CS127" i="13"/>
  <c r="CQ127" i="13"/>
  <c r="CP127" i="13"/>
  <c r="BG127" i="13"/>
  <c r="BE127" i="13"/>
  <c r="BD127" i="13"/>
  <c r="F127" i="13"/>
  <c r="E127" i="13"/>
  <c r="CR127" i="13" s="1"/>
  <c r="CS126" i="13"/>
  <c r="CQ126" i="13"/>
  <c r="CP126" i="13"/>
  <c r="BG126" i="13"/>
  <c r="BE126" i="13"/>
  <c r="BD126" i="13"/>
  <c r="F126" i="13"/>
  <c r="E126" i="13"/>
  <c r="CR126" i="13" s="1"/>
  <c r="CS125" i="13"/>
  <c r="CQ125" i="13"/>
  <c r="CP125" i="13"/>
  <c r="BG125" i="13"/>
  <c r="BE125" i="13"/>
  <c r="BD125" i="13"/>
  <c r="F125" i="13"/>
  <c r="E125" i="13"/>
  <c r="CR125" i="13" s="1"/>
  <c r="CS124" i="13"/>
  <c r="CQ124" i="13"/>
  <c r="CP124" i="13"/>
  <c r="BG124" i="13"/>
  <c r="BE124" i="13"/>
  <c r="BD124" i="13"/>
  <c r="F124" i="13"/>
  <c r="E124" i="13"/>
  <c r="CR124" i="13" s="1"/>
  <c r="CS123" i="13"/>
  <c r="BG123" i="13"/>
  <c r="AS123" i="13"/>
  <c r="F122" i="13"/>
  <c r="CQ123" i="13" s="1"/>
  <c r="E122" i="13"/>
  <c r="CR123" i="13" s="1"/>
  <c r="D122" i="13"/>
  <c r="N118" i="13"/>
  <c r="J118" i="13"/>
  <c r="F118" i="13"/>
  <c r="N117" i="13"/>
  <c r="M117" i="13"/>
  <c r="L117" i="13"/>
  <c r="K117" i="13"/>
  <c r="K118" i="13" s="1"/>
  <c r="J117" i="13"/>
  <c r="I117" i="13"/>
  <c r="H117" i="13"/>
  <c r="G117" i="13"/>
  <c r="G118" i="13" s="1"/>
  <c r="F117" i="13"/>
  <c r="E116" i="13"/>
  <c r="D116" i="13"/>
  <c r="C116" i="13"/>
  <c r="CP116" i="13" s="1"/>
  <c r="E115" i="13"/>
  <c r="C115" i="13" s="1"/>
  <c r="D115" i="13"/>
  <c r="E114" i="13"/>
  <c r="D114" i="13"/>
  <c r="C114" i="13"/>
  <c r="CP114" i="13" s="1"/>
  <c r="E113" i="13"/>
  <c r="C113" i="13" s="1"/>
  <c r="D113" i="13"/>
  <c r="D117" i="13" s="1"/>
  <c r="N112" i="13"/>
  <c r="M112" i="13"/>
  <c r="M118" i="13" s="1"/>
  <c r="L112" i="13"/>
  <c r="L118" i="13" s="1"/>
  <c r="K112" i="13"/>
  <c r="J112" i="13"/>
  <c r="I112" i="13"/>
  <c r="I118" i="13" s="1"/>
  <c r="H112" i="13"/>
  <c r="H118" i="13" s="1"/>
  <c r="G112" i="13"/>
  <c r="F112" i="13"/>
  <c r="E111" i="13"/>
  <c r="D111" i="13"/>
  <c r="C111" i="13" s="1"/>
  <c r="E110" i="13"/>
  <c r="E112" i="13" s="1"/>
  <c r="D110" i="13"/>
  <c r="C110" i="13" s="1"/>
  <c r="E109" i="13"/>
  <c r="D109" i="13"/>
  <c r="C109" i="13" s="1"/>
  <c r="M105" i="13"/>
  <c r="I105" i="13"/>
  <c r="M104" i="13"/>
  <c r="L104" i="13"/>
  <c r="K104" i="13"/>
  <c r="J104" i="13"/>
  <c r="J105" i="13" s="1"/>
  <c r="I104" i="13"/>
  <c r="H104" i="13"/>
  <c r="G104" i="13"/>
  <c r="F104" i="13"/>
  <c r="F105" i="13" s="1"/>
  <c r="E103" i="13"/>
  <c r="D103" i="13"/>
  <c r="C103" i="13"/>
  <c r="E102" i="13"/>
  <c r="D102" i="13"/>
  <c r="C102" i="13" s="1"/>
  <c r="E101" i="13"/>
  <c r="C101" i="13" s="1"/>
  <c r="D101" i="13"/>
  <c r="E100" i="13"/>
  <c r="E104" i="13" s="1"/>
  <c r="D100" i="13"/>
  <c r="C100" i="13" s="1"/>
  <c r="M99" i="13"/>
  <c r="L99" i="13"/>
  <c r="L105" i="13" s="1"/>
  <c r="K99" i="13"/>
  <c r="K105" i="13" s="1"/>
  <c r="J99" i="13"/>
  <c r="I99" i="13"/>
  <c r="H99" i="13"/>
  <c r="H105" i="13" s="1"/>
  <c r="G99" i="13"/>
  <c r="G105" i="13" s="1"/>
  <c r="F99" i="13"/>
  <c r="E98" i="13"/>
  <c r="D98" i="13"/>
  <c r="C98" i="13" s="1"/>
  <c r="E97" i="13"/>
  <c r="E99" i="13" s="1"/>
  <c r="E105" i="13" s="1"/>
  <c r="D97" i="13"/>
  <c r="E96" i="13"/>
  <c r="D96" i="13"/>
  <c r="C96" i="13" s="1"/>
  <c r="E92" i="13"/>
  <c r="D92" i="13"/>
  <c r="C92" i="13" s="1"/>
  <c r="E91" i="13"/>
  <c r="C91" i="13" s="1"/>
  <c r="D91" i="13"/>
  <c r="E90" i="13"/>
  <c r="D90" i="13"/>
  <c r="C90" i="13" s="1"/>
  <c r="E89" i="13"/>
  <c r="D89" i="13"/>
  <c r="C89" i="13"/>
  <c r="E88" i="13"/>
  <c r="D88" i="13"/>
  <c r="C88" i="13" s="1"/>
  <c r="CP83" i="13"/>
  <c r="E78" i="13"/>
  <c r="C78" i="13" s="1"/>
  <c r="D78" i="13"/>
  <c r="E77" i="13"/>
  <c r="D77" i="13"/>
  <c r="C77" i="13"/>
  <c r="DR77" i="13" s="1"/>
  <c r="E76" i="13"/>
  <c r="D76" i="13"/>
  <c r="C76" i="13" s="1"/>
  <c r="E75" i="13"/>
  <c r="C75" i="13" s="1"/>
  <c r="D75" i="13"/>
  <c r="E70" i="13"/>
  <c r="D70" i="13"/>
  <c r="C70" i="13" s="1"/>
  <c r="E69" i="13"/>
  <c r="D69" i="13"/>
  <c r="C69" i="13"/>
  <c r="E68" i="13"/>
  <c r="D68" i="13"/>
  <c r="C68" i="13" s="1"/>
  <c r="E67" i="13"/>
  <c r="C67" i="13" s="1"/>
  <c r="D67" i="13"/>
  <c r="C62" i="13"/>
  <c r="CP61" i="13"/>
  <c r="C61" i="13"/>
  <c r="BB61" i="13" s="1"/>
  <c r="I61" i="13" s="1"/>
  <c r="CP60" i="13"/>
  <c r="C60" i="13"/>
  <c r="BB60" i="13" s="1"/>
  <c r="I60" i="13" s="1"/>
  <c r="CP59" i="13"/>
  <c r="C59" i="13"/>
  <c r="BB59" i="13" s="1"/>
  <c r="I59" i="13" s="1"/>
  <c r="CQ55" i="13"/>
  <c r="BB55" i="13"/>
  <c r="BA55" i="13"/>
  <c r="L55" i="13"/>
  <c r="C55" i="13"/>
  <c r="CP55" i="13" s="1"/>
  <c r="CQ54" i="13"/>
  <c r="BB54" i="13"/>
  <c r="C54" i="13"/>
  <c r="BA54" i="13" s="1"/>
  <c r="L54" i="13" s="1"/>
  <c r="CQ53" i="13"/>
  <c r="BB53" i="13"/>
  <c r="BA53" i="13"/>
  <c r="L53" i="13"/>
  <c r="C53" i="13"/>
  <c r="CP53" i="13" s="1"/>
  <c r="CQ52" i="13"/>
  <c r="BB52" i="13"/>
  <c r="C52" i="13"/>
  <c r="BA52" i="13" s="1"/>
  <c r="L52" i="13" s="1"/>
  <c r="CQ48" i="13"/>
  <c r="BA48" i="13"/>
  <c r="F48" i="13"/>
  <c r="C48" i="13"/>
  <c r="CP42" i="13"/>
  <c r="C42" i="13"/>
  <c r="CP41" i="13"/>
  <c r="C41" i="13"/>
  <c r="CP40" i="13"/>
  <c r="C40" i="13"/>
  <c r="CP39" i="13"/>
  <c r="C39" i="13"/>
  <c r="CP38" i="13"/>
  <c r="C38" i="13"/>
  <c r="CP37" i="13"/>
  <c r="C37" i="13"/>
  <c r="CP36" i="13"/>
  <c r="C36" i="13"/>
  <c r="CP35" i="13"/>
  <c r="C35" i="13"/>
  <c r="CP34" i="13"/>
  <c r="C34" i="13"/>
  <c r="L33" i="13"/>
  <c r="K33" i="13"/>
  <c r="J33" i="13"/>
  <c r="I33" i="13"/>
  <c r="H33" i="13"/>
  <c r="G33" i="13"/>
  <c r="F33" i="13"/>
  <c r="E33" i="13"/>
  <c r="D33" i="13"/>
  <c r="C33" i="13"/>
  <c r="CP33" i="13" s="1"/>
  <c r="CP29" i="13"/>
  <c r="BA29" i="13"/>
  <c r="D29" i="13" s="1"/>
  <c r="CP28" i="13"/>
  <c r="BA28" i="13"/>
  <c r="D28" i="13"/>
  <c r="CP27" i="13"/>
  <c r="BA27" i="13"/>
  <c r="D27" i="13" s="1"/>
  <c r="CP26" i="13"/>
  <c r="BA26" i="13"/>
  <c r="D26" i="13"/>
  <c r="CP25" i="13"/>
  <c r="BA25" i="13"/>
  <c r="D25" i="13" s="1"/>
  <c r="CP24" i="13"/>
  <c r="BA24" i="13"/>
  <c r="D24" i="13"/>
  <c r="CP23" i="13"/>
  <c r="BA23" i="13"/>
  <c r="D23" i="13" s="1"/>
  <c r="CP22" i="13"/>
  <c r="BA22" i="13"/>
  <c r="D22" i="13"/>
  <c r="CP21" i="13"/>
  <c r="BA21" i="13"/>
  <c r="D21" i="13" s="1"/>
  <c r="CP20" i="13"/>
  <c r="BA20" i="13"/>
  <c r="D20" i="13"/>
  <c r="CP19" i="13"/>
  <c r="BA19" i="13"/>
  <c r="D19" i="13" s="1"/>
  <c r="C15" i="13"/>
  <c r="C14" i="13"/>
  <c r="C13" i="13"/>
  <c r="C12" i="13"/>
  <c r="C11" i="13"/>
  <c r="C10" i="13"/>
  <c r="A5" i="13"/>
  <c r="A4" i="13"/>
  <c r="A3" i="13"/>
  <c r="A2" i="13"/>
  <c r="E247" i="12"/>
  <c r="D247" i="12"/>
  <c r="C247" i="12"/>
  <c r="BC247" i="12" s="1"/>
  <c r="BC246" i="12"/>
  <c r="E246" i="12"/>
  <c r="D246" i="12"/>
  <c r="C246" i="12"/>
  <c r="CP246" i="12" s="1"/>
  <c r="E245" i="12"/>
  <c r="D245" i="12"/>
  <c r="C245" i="12"/>
  <c r="BC245" i="12" s="1"/>
  <c r="E244" i="12"/>
  <c r="D244" i="12"/>
  <c r="CP239" i="12"/>
  <c r="E239" i="12"/>
  <c r="D239" i="12"/>
  <c r="C239" i="12"/>
  <c r="BC239" i="12" s="1"/>
  <c r="BC238" i="12"/>
  <c r="E238" i="12"/>
  <c r="D238" i="12"/>
  <c r="C238" i="12"/>
  <c r="CP238" i="12" s="1"/>
  <c r="CP237" i="12"/>
  <c r="E237" i="12"/>
  <c r="D237" i="12"/>
  <c r="C237" i="12"/>
  <c r="BC237" i="12" s="1"/>
  <c r="E236" i="12"/>
  <c r="D236" i="12"/>
  <c r="E235" i="12"/>
  <c r="D235" i="12"/>
  <c r="BC234" i="12"/>
  <c r="E234" i="12"/>
  <c r="D234" i="12"/>
  <c r="C234" i="12"/>
  <c r="CP234" i="12" s="1"/>
  <c r="E233" i="12"/>
  <c r="D233" i="12"/>
  <c r="CP228" i="12"/>
  <c r="BC228" i="12"/>
  <c r="AR228" i="12" s="1"/>
  <c r="E228" i="12"/>
  <c r="C228" i="12" s="1"/>
  <c r="D228" i="12"/>
  <c r="CP227" i="12"/>
  <c r="BC227" i="12"/>
  <c r="AR227" i="12" s="1"/>
  <c r="E227" i="12"/>
  <c r="D227" i="12"/>
  <c r="C227" i="12"/>
  <c r="CP226" i="12"/>
  <c r="BC226" i="12"/>
  <c r="AR226" i="12" s="1"/>
  <c r="E226" i="12"/>
  <c r="D226" i="12"/>
  <c r="C226" i="12"/>
  <c r="CP225" i="12"/>
  <c r="BC225" i="12"/>
  <c r="AR225" i="12" s="1"/>
  <c r="E225" i="12"/>
  <c r="C225" i="12" s="1"/>
  <c r="D225" i="12"/>
  <c r="CP224" i="12"/>
  <c r="BC224" i="12"/>
  <c r="AR224" i="12" s="1"/>
  <c r="E224" i="12"/>
  <c r="C224" i="12" s="1"/>
  <c r="D224" i="12"/>
  <c r="CP223" i="12"/>
  <c r="BC223" i="12"/>
  <c r="AR223" i="12" s="1"/>
  <c r="E223" i="12"/>
  <c r="C223" i="12" s="1"/>
  <c r="D223" i="12"/>
  <c r="CP222" i="12"/>
  <c r="BC222" i="12"/>
  <c r="AR222" i="12" s="1"/>
  <c r="E222" i="12"/>
  <c r="D222" i="12"/>
  <c r="C222" i="12"/>
  <c r="CP221" i="12"/>
  <c r="BC221" i="12"/>
  <c r="AR221" i="12" s="1"/>
  <c r="E221" i="12"/>
  <c r="D221" i="12"/>
  <c r="C221" i="12"/>
  <c r="CP220" i="12"/>
  <c r="BC220" i="12"/>
  <c r="AR220" i="12" s="1"/>
  <c r="E220" i="12"/>
  <c r="C220" i="12" s="1"/>
  <c r="D220" i="12"/>
  <c r="CP219" i="12"/>
  <c r="BC219" i="12"/>
  <c r="AR219" i="12" s="1"/>
  <c r="E219" i="12"/>
  <c r="C219" i="12" s="1"/>
  <c r="AQ218" i="12"/>
  <c r="AP218" i="12"/>
  <c r="CP218" i="12" s="1"/>
  <c r="AO218" i="12"/>
  <c r="AN218" i="12"/>
  <c r="AM218" i="12"/>
  <c r="AL218" i="12"/>
  <c r="AK218" i="12"/>
  <c r="AJ218" i="12"/>
  <c r="AI218" i="12"/>
  <c r="AH218" i="12"/>
  <c r="AG218" i="12"/>
  <c r="AF218" i="12"/>
  <c r="AE218" i="12"/>
  <c r="AD218" i="12"/>
  <c r="AC218" i="12"/>
  <c r="AB218" i="12"/>
  <c r="AA218" i="12"/>
  <c r="Z218" i="12"/>
  <c r="Y218" i="12"/>
  <c r="X218" i="12"/>
  <c r="W218" i="12"/>
  <c r="V218" i="12"/>
  <c r="U218" i="12"/>
  <c r="T218" i="12"/>
  <c r="S218" i="12"/>
  <c r="R218" i="12"/>
  <c r="Q218" i="12"/>
  <c r="P218" i="12"/>
  <c r="O218" i="12"/>
  <c r="N218" i="12"/>
  <c r="M218" i="12"/>
  <c r="L218" i="12"/>
  <c r="K218" i="12"/>
  <c r="J218" i="12"/>
  <c r="I218" i="12"/>
  <c r="H218" i="12"/>
  <c r="G218" i="12"/>
  <c r="E218" i="12" s="1"/>
  <c r="F218" i="12"/>
  <c r="CR213" i="12"/>
  <c r="CP213" i="12"/>
  <c r="BD213" i="12"/>
  <c r="C213" i="12"/>
  <c r="BE213" i="12" s="1"/>
  <c r="CR212" i="12"/>
  <c r="CP212" i="12"/>
  <c r="BD212" i="12"/>
  <c r="C212" i="12"/>
  <c r="BE212" i="12" s="1"/>
  <c r="CR211" i="12"/>
  <c r="CP211" i="12"/>
  <c r="BD211" i="12"/>
  <c r="C211" i="12"/>
  <c r="BE211" i="12" s="1"/>
  <c r="CR210" i="12"/>
  <c r="CP210" i="12"/>
  <c r="BD210" i="12"/>
  <c r="C210" i="12"/>
  <c r="BE210" i="12" s="1"/>
  <c r="CR206" i="12"/>
  <c r="E206" i="12"/>
  <c r="D206" i="12"/>
  <c r="CR205" i="12"/>
  <c r="E205" i="12"/>
  <c r="D205" i="12"/>
  <c r="CR204" i="12"/>
  <c r="CQ204" i="12"/>
  <c r="CP204" i="12"/>
  <c r="BB204" i="12"/>
  <c r="CR200" i="12"/>
  <c r="E200" i="12"/>
  <c r="D200" i="12"/>
  <c r="CR199" i="12"/>
  <c r="E199" i="12"/>
  <c r="D199" i="12"/>
  <c r="CR198" i="12"/>
  <c r="CQ198" i="12"/>
  <c r="CP198" i="12"/>
  <c r="CR194" i="12"/>
  <c r="CP194" i="12"/>
  <c r="BE194" i="12"/>
  <c r="BC194" i="12"/>
  <c r="F194" i="12"/>
  <c r="E194" i="12"/>
  <c r="D194" i="12"/>
  <c r="CR193" i="12"/>
  <c r="BE193" i="12"/>
  <c r="F193" i="12"/>
  <c r="E193" i="12"/>
  <c r="D193" i="12"/>
  <c r="CR192" i="12"/>
  <c r="CP192" i="12"/>
  <c r="BE192" i="12"/>
  <c r="BC192" i="12"/>
  <c r="F192" i="12"/>
  <c r="E192" i="12"/>
  <c r="CR191" i="12"/>
  <c r="BE191" i="12"/>
  <c r="F191" i="12"/>
  <c r="E191" i="12"/>
  <c r="CR190" i="12"/>
  <c r="CP190" i="12"/>
  <c r="BE190" i="12"/>
  <c r="BC190" i="12"/>
  <c r="F190" i="12"/>
  <c r="E190" i="12"/>
  <c r="D190" i="12"/>
  <c r="CR189" i="12"/>
  <c r="BE189" i="12"/>
  <c r="F189" i="12"/>
  <c r="E189" i="12"/>
  <c r="CR188" i="12"/>
  <c r="CP188" i="12"/>
  <c r="BE188" i="12"/>
  <c r="BC188" i="12"/>
  <c r="F188" i="12"/>
  <c r="E188" i="12"/>
  <c r="CR187" i="12"/>
  <c r="BE187" i="12"/>
  <c r="F187" i="12"/>
  <c r="E187" i="12"/>
  <c r="CR186" i="12"/>
  <c r="CP186" i="12"/>
  <c r="BE186" i="12"/>
  <c r="BC186" i="12"/>
  <c r="F186" i="12"/>
  <c r="E186" i="12"/>
  <c r="D186" i="12"/>
  <c r="CR185" i="12"/>
  <c r="BE185" i="12"/>
  <c r="F185" i="12"/>
  <c r="E185" i="12"/>
  <c r="CR184" i="12"/>
  <c r="CP184" i="12"/>
  <c r="BE184" i="12"/>
  <c r="BC184" i="12"/>
  <c r="F184" i="12"/>
  <c r="E184" i="12"/>
  <c r="CR183" i="12"/>
  <c r="BE183" i="12"/>
  <c r="F183" i="12"/>
  <c r="E183" i="12"/>
  <c r="D183" i="12"/>
  <c r="CR182" i="12"/>
  <c r="CP182" i="12"/>
  <c r="BE182" i="12"/>
  <c r="BC182" i="12"/>
  <c r="F182" i="12"/>
  <c r="E182" i="12"/>
  <c r="D182" i="12"/>
  <c r="CR181" i="12"/>
  <c r="BE181" i="12"/>
  <c r="F181" i="12"/>
  <c r="E181" i="12"/>
  <c r="D181" i="12"/>
  <c r="CR180" i="12"/>
  <c r="CP180" i="12"/>
  <c r="BE180" i="12"/>
  <c r="BC180" i="12"/>
  <c r="F180" i="12"/>
  <c r="E180" i="12"/>
  <c r="CR179" i="12"/>
  <c r="CP179" i="12"/>
  <c r="F179" i="12"/>
  <c r="E179" i="12"/>
  <c r="BE179" i="12" s="1"/>
  <c r="D179" i="12"/>
  <c r="CQ178" i="12"/>
  <c r="BD178" i="12"/>
  <c r="BC178" i="12"/>
  <c r="F178" i="12"/>
  <c r="E178" i="12"/>
  <c r="CR177" i="12"/>
  <c r="CP177" i="12"/>
  <c r="F177" i="12"/>
  <c r="E177" i="12"/>
  <c r="BE177" i="12" s="1"/>
  <c r="D177" i="12"/>
  <c r="CQ176" i="12"/>
  <c r="BE176" i="12"/>
  <c r="BC176" i="12"/>
  <c r="F176" i="12"/>
  <c r="E176" i="12"/>
  <c r="CR175" i="12"/>
  <c r="BE175" i="12"/>
  <c r="F175" i="12"/>
  <c r="CP175" i="12" s="1"/>
  <c r="CS174" i="12"/>
  <c r="CQ174" i="12"/>
  <c r="CP174" i="12"/>
  <c r="BF174" i="12"/>
  <c r="BD174" i="12"/>
  <c r="BC174" i="12"/>
  <c r="F174" i="12"/>
  <c r="E174" i="12"/>
  <c r="CS173" i="12"/>
  <c r="CQ173" i="12"/>
  <c r="CP173" i="12"/>
  <c r="BF173" i="12"/>
  <c r="BD173" i="12"/>
  <c r="BC173" i="12"/>
  <c r="F173" i="12"/>
  <c r="E173" i="12"/>
  <c r="CS172" i="12"/>
  <c r="CQ172" i="12"/>
  <c r="CP172" i="12"/>
  <c r="BF172" i="12"/>
  <c r="BD172" i="12"/>
  <c r="BC172" i="12"/>
  <c r="F172" i="12"/>
  <c r="E172" i="12"/>
  <c r="BF171" i="12"/>
  <c r="BE171" i="12"/>
  <c r="BD171" i="12"/>
  <c r="BC171" i="12"/>
  <c r="CS170" i="12"/>
  <c r="CQ170" i="12"/>
  <c r="CP170" i="12"/>
  <c r="BF170" i="12"/>
  <c r="BD170" i="12"/>
  <c r="BC170" i="12"/>
  <c r="F170" i="12"/>
  <c r="E170" i="12"/>
  <c r="CS169" i="12"/>
  <c r="CQ169" i="12"/>
  <c r="CP169" i="12"/>
  <c r="BF169" i="12"/>
  <c r="BD169" i="12"/>
  <c r="BC169" i="12"/>
  <c r="F169" i="12"/>
  <c r="E169" i="12"/>
  <c r="CS168" i="12"/>
  <c r="CQ168" i="12"/>
  <c r="CP168" i="12"/>
  <c r="BF168" i="12"/>
  <c r="BD168" i="12"/>
  <c r="BC168" i="12"/>
  <c r="F168" i="12"/>
  <c r="E168" i="12"/>
  <c r="CS167" i="12"/>
  <c r="CQ167" i="12"/>
  <c r="CP167" i="12"/>
  <c r="BF167" i="12"/>
  <c r="BD167" i="12"/>
  <c r="BC167" i="12"/>
  <c r="F167" i="12"/>
  <c r="E167" i="12"/>
  <c r="CS166" i="12"/>
  <c r="CQ166" i="12"/>
  <c r="CP166" i="12"/>
  <c r="BF166" i="12"/>
  <c r="BD166" i="12"/>
  <c r="BC166" i="12"/>
  <c r="F166" i="12"/>
  <c r="E166" i="12"/>
  <c r="CS165" i="12"/>
  <c r="CQ165" i="12"/>
  <c r="CP165" i="12"/>
  <c r="BF165" i="12"/>
  <c r="BD165" i="12"/>
  <c r="BC165" i="12"/>
  <c r="F165" i="12"/>
  <c r="E165" i="12"/>
  <c r="CS164" i="12"/>
  <c r="CQ164" i="12"/>
  <c r="CP164" i="12"/>
  <c r="BF164" i="12"/>
  <c r="BD164" i="12"/>
  <c r="BC164" i="12"/>
  <c r="F164" i="12"/>
  <c r="E164" i="12"/>
  <c r="CS163" i="12"/>
  <c r="CQ163" i="12"/>
  <c r="CP163" i="12"/>
  <c r="BF163" i="12"/>
  <c r="BD163" i="12"/>
  <c r="BC163" i="12"/>
  <c r="F163" i="12"/>
  <c r="E163" i="12"/>
  <c r="CS162" i="12"/>
  <c r="CQ162" i="12"/>
  <c r="CP162" i="12"/>
  <c r="BF162" i="12"/>
  <c r="BD162" i="12"/>
  <c r="BC162" i="12"/>
  <c r="F162" i="12"/>
  <c r="E162" i="12"/>
  <c r="AT161" i="12"/>
  <c r="F160" i="12"/>
  <c r="E160" i="12"/>
  <c r="CR161" i="12" s="1"/>
  <c r="CR156" i="12"/>
  <c r="CP156" i="12"/>
  <c r="BF156" i="12"/>
  <c r="BD156" i="12"/>
  <c r="F156" i="12"/>
  <c r="E156" i="12"/>
  <c r="CR155" i="12"/>
  <c r="BF155" i="12"/>
  <c r="F155" i="12"/>
  <c r="CP155" i="12" s="1"/>
  <c r="E155" i="12"/>
  <c r="D155" i="12"/>
  <c r="CR154" i="12"/>
  <c r="CP154" i="12"/>
  <c r="BF154" i="12"/>
  <c r="BD154" i="12"/>
  <c r="F154" i="12"/>
  <c r="E154" i="12"/>
  <c r="D154" i="12"/>
  <c r="CR153" i="12"/>
  <c r="BF153" i="12"/>
  <c r="F153" i="12"/>
  <c r="E153" i="12"/>
  <c r="CR152" i="12"/>
  <c r="CP152" i="12"/>
  <c r="BF152" i="12"/>
  <c r="BD152" i="12"/>
  <c r="F152" i="12"/>
  <c r="E152" i="12"/>
  <c r="CR151" i="12"/>
  <c r="BF151" i="12"/>
  <c r="F151" i="12"/>
  <c r="CP151" i="12" s="1"/>
  <c r="E151" i="12"/>
  <c r="D151" i="12"/>
  <c r="CR150" i="12"/>
  <c r="CP150" i="12"/>
  <c r="BF150" i="12"/>
  <c r="BD150" i="12"/>
  <c r="F150" i="12"/>
  <c r="E150" i="12"/>
  <c r="D150" i="12"/>
  <c r="CR149" i="12"/>
  <c r="BF149" i="12"/>
  <c r="F149" i="12"/>
  <c r="E149" i="12"/>
  <c r="CR148" i="12"/>
  <c r="CP148" i="12"/>
  <c r="BF148" i="12"/>
  <c r="BD148" i="12"/>
  <c r="F148" i="12"/>
  <c r="E148" i="12"/>
  <c r="CR147" i="12"/>
  <c r="BF147" i="12"/>
  <c r="F147" i="12"/>
  <c r="CP147" i="12" s="1"/>
  <c r="E147" i="12"/>
  <c r="D147" i="12"/>
  <c r="CR146" i="12"/>
  <c r="CP146" i="12"/>
  <c r="BF146" i="12"/>
  <c r="BD146" i="12"/>
  <c r="F146" i="12"/>
  <c r="E146" i="12"/>
  <c r="D146" i="12"/>
  <c r="CR145" i="12"/>
  <c r="BF145" i="12"/>
  <c r="F145" i="12"/>
  <c r="E145" i="12"/>
  <c r="CR144" i="12"/>
  <c r="CP144" i="12"/>
  <c r="BF144" i="12"/>
  <c r="BD144" i="12"/>
  <c r="F144" i="12"/>
  <c r="E144" i="12"/>
  <c r="CR143" i="12"/>
  <c r="BF143" i="12"/>
  <c r="F143" i="12"/>
  <c r="CP143" i="12" s="1"/>
  <c r="E143" i="12"/>
  <c r="D143" i="12"/>
  <c r="CR142" i="12"/>
  <c r="CP142" i="12"/>
  <c r="BF142" i="12"/>
  <c r="BD142" i="12"/>
  <c r="F142" i="12"/>
  <c r="E142" i="12"/>
  <c r="D142" i="12"/>
  <c r="CR141" i="12"/>
  <c r="BF141" i="12"/>
  <c r="F141" i="12"/>
  <c r="E141" i="12"/>
  <c r="CR140" i="12"/>
  <c r="CP140" i="12"/>
  <c r="BF140" i="12"/>
  <c r="BD140" i="12"/>
  <c r="F140" i="12"/>
  <c r="E140" i="12"/>
  <c r="CR139" i="12"/>
  <c r="BF139" i="12"/>
  <c r="F139" i="12"/>
  <c r="CP139" i="12" s="1"/>
  <c r="E139" i="12"/>
  <c r="D139" i="12"/>
  <c r="CR138" i="12"/>
  <c r="CP138" i="12"/>
  <c r="BF138" i="12"/>
  <c r="BD138" i="12"/>
  <c r="F138" i="12"/>
  <c r="E138" i="12"/>
  <c r="D138" i="12"/>
  <c r="CR137" i="12"/>
  <c r="BF137" i="12"/>
  <c r="F137" i="12"/>
  <c r="CS136" i="12"/>
  <c r="CQ136" i="12"/>
  <c r="CP136" i="12"/>
  <c r="BG136" i="12"/>
  <c r="BE136" i="12"/>
  <c r="BD136" i="12"/>
  <c r="F136" i="12"/>
  <c r="E136" i="12"/>
  <c r="CS135" i="12"/>
  <c r="CQ135" i="12"/>
  <c r="CP135" i="12"/>
  <c r="BG135" i="12"/>
  <c r="BE135" i="12"/>
  <c r="BD135" i="12"/>
  <c r="F135" i="12"/>
  <c r="E135" i="12"/>
  <c r="D135" i="12" s="1"/>
  <c r="CS134" i="12"/>
  <c r="CQ134" i="12"/>
  <c r="CP134" i="12"/>
  <c r="BG134" i="12"/>
  <c r="BE134" i="12"/>
  <c r="BD134" i="12"/>
  <c r="F134" i="12"/>
  <c r="E134" i="12"/>
  <c r="CS133" i="12"/>
  <c r="CR133" i="12"/>
  <c r="BG133" i="12"/>
  <c r="AS133" i="12" s="1"/>
  <c r="BF133" i="12"/>
  <c r="CQ132" i="12"/>
  <c r="BE132" i="12"/>
  <c r="BD132" i="12"/>
  <c r="F132" i="12"/>
  <c r="E132" i="12"/>
  <c r="BF132" i="12" s="1"/>
  <c r="CR131" i="12"/>
  <c r="BE131" i="12"/>
  <c r="F131" i="12"/>
  <c r="E131" i="12"/>
  <c r="BF131" i="12" s="1"/>
  <c r="D131" i="12"/>
  <c r="CQ130" i="12"/>
  <c r="BD130" i="12"/>
  <c r="F130" i="12"/>
  <c r="E130" i="12"/>
  <c r="CR130" i="12" s="1"/>
  <c r="CR129" i="12"/>
  <c r="F129" i="12"/>
  <c r="E129" i="12"/>
  <c r="BF129" i="12" s="1"/>
  <c r="CQ128" i="12"/>
  <c r="BE128" i="12"/>
  <c r="BD128" i="12"/>
  <c r="F128" i="12"/>
  <c r="E128" i="12"/>
  <c r="BF128" i="12" s="1"/>
  <c r="CR127" i="12"/>
  <c r="BE127" i="12"/>
  <c r="F127" i="12"/>
  <c r="E127" i="12"/>
  <c r="BF127" i="12" s="1"/>
  <c r="D127" i="12"/>
  <c r="CQ126" i="12"/>
  <c r="BD126" i="12"/>
  <c r="F126" i="12"/>
  <c r="E126" i="12"/>
  <c r="CR126" i="12" s="1"/>
  <c r="CR125" i="12"/>
  <c r="F125" i="12"/>
  <c r="E125" i="12"/>
  <c r="BF125" i="12" s="1"/>
  <c r="CQ124" i="12"/>
  <c r="BE124" i="12"/>
  <c r="BD124" i="12"/>
  <c r="F124" i="12"/>
  <c r="E124" i="12"/>
  <c r="BF124" i="12" s="1"/>
  <c r="CR123" i="12"/>
  <c r="BF123" i="12"/>
  <c r="AS123" i="12"/>
  <c r="F122" i="12"/>
  <c r="E122" i="12"/>
  <c r="I118" i="12"/>
  <c r="G118" i="12"/>
  <c r="N117" i="12"/>
  <c r="M117" i="12"/>
  <c r="L117" i="12"/>
  <c r="K117" i="12"/>
  <c r="J117" i="12"/>
  <c r="I117" i="12"/>
  <c r="H117" i="12"/>
  <c r="G117" i="12"/>
  <c r="F117" i="12"/>
  <c r="O116" i="12"/>
  <c r="E116" i="12"/>
  <c r="D116" i="12"/>
  <c r="C116" i="12" s="1"/>
  <c r="BB116" i="12" s="1"/>
  <c r="E115" i="12"/>
  <c r="D115" i="12"/>
  <c r="C115" i="12"/>
  <c r="CP115" i="12" s="1"/>
  <c r="E114" i="12"/>
  <c r="C114" i="12" s="1"/>
  <c r="D114" i="12"/>
  <c r="E113" i="12"/>
  <c r="D113" i="12"/>
  <c r="D117" i="12" s="1"/>
  <c r="C113" i="12"/>
  <c r="N112" i="12"/>
  <c r="M112" i="12"/>
  <c r="M118" i="12" s="1"/>
  <c r="L112" i="12"/>
  <c r="L118" i="12" s="1"/>
  <c r="K112" i="12"/>
  <c r="K118" i="12" s="1"/>
  <c r="J112" i="12"/>
  <c r="J118" i="12" s="1"/>
  <c r="I112" i="12"/>
  <c r="H112" i="12"/>
  <c r="H118" i="12" s="1"/>
  <c r="G112" i="12"/>
  <c r="F112" i="12"/>
  <c r="F118" i="12" s="1"/>
  <c r="E111" i="12"/>
  <c r="D111" i="12"/>
  <c r="C111" i="12" s="1"/>
  <c r="BB111" i="12" s="1"/>
  <c r="O111" i="12" s="1"/>
  <c r="E110" i="12"/>
  <c r="D110" i="12"/>
  <c r="C110" i="12" s="1"/>
  <c r="E109" i="12"/>
  <c r="E112" i="12" s="1"/>
  <c r="D109" i="12"/>
  <c r="K105" i="12"/>
  <c r="G105" i="12"/>
  <c r="M104" i="12"/>
  <c r="L104" i="12"/>
  <c r="L105" i="12" s="1"/>
  <c r="K104" i="12"/>
  <c r="J104" i="12"/>
  <c r="I104" i="12"/>
  <c r="H104" i="12"/>
  <c r="H105" i="12" s="1"/>
  <c r="G104" i="12"/>
  <c r="F104" i="12"/>
  <c r="E103" i="12"/>
  <c r="C103" i="12" s="1"/>
  <c r="D103" i="12"/>
  <c r="E102" i="12"/>
  <c r="D102" i="12"/>
  <c r="C102" i="12" s="1"/>
  <c r="E101" i="12"/>
  <c r="D101" i="12"/>
  <c r="C101" i="12"/>
  <c r="E100" i="12"/>
  <c r="D100" i="12"/>
  <c r="D104" i="12" s="1"/>
  <c r="M99" i="12"/>
  <c r="M105" i="12" s="1"/>
  <c r="L99" i="12"/>
  <c r="K99" i="12"/>
  <c r="J99" i="12"/>
  <c r="J105" i="12" s="1"/>
  <c r="I99" i="12"/>
  <c r="I105" i="12" s="1"/>
  <c r="H99" i="12"/>
  <c r="G99" i="12"/>
  <c r="F99" i="12"/>
  <c r="F105" i="12" s="1"/>
  <c r="E99" i="12"/>
  <c r="E98" i="12"/>
  <c r="D98" i="12"/>
  <c r="C98" i="12" s="1"/>
  <c r="E97" i="12"/>
  <c r="D97" i="12"/>
  <c r="C97" i="12"/>
  <c r="E96" i="12"/>
  <c r="D96" i="12"/>
  <c r="D99" i="12" s="1"/>
  <c r="D105" i="12" s="1"/>
  <c r="E92" i="12"/>
  <c r="D92" i="12"/>
  <c r="C92" i="12" s="1"/>
  <c r="E91" i="12"/>
  <c r="D91" i="12"/>
  <c r="C91" i="12"/>
  <c r="E90" i="12"/>
  <c r="D90" i="12"/>
  <c r="C90" i="12" s="1"/>
  <c r="CM92" i="12" s="1"/>
  <c r="E89" i="12"/>
  <c r="C89" i="12" s="1"/>
  <c r="D89" i="12"/>
  <c r="E88" i="12"/>
  <c r="D88" i="12"/>
  <c r="C88" i="12" s="1"/>
  <c r="CP83" i="12"/>
  <c r="CB78" i="12"/>
  <c r="AK78" i="12" s="1"/>
  <c r="E78" i="12"/>
  <c r="D78" i="12"/>
  <c r="C78" i="12"/>
  <c r="EB78" i="12" s="1"/>
  <c r="E77" i="12"/>
  <c r="C77" i="12" s="1"/>
  <c r="D77" i="12"/>
  <c r="E76" i="12"/>
  <c r="D76" i="12"/>
  <c r="C76" i="12" s="1"/>
  <c r="E75" i="12"/>
  <c r="D75" i="12"/>
  <c r="C75" i="12"/>
  <c r="E70" i="12"/>
  <c r="D70" i="12"/>
  <c r="C70" i="12" s="1"/>
  <c r="E69" i="12"/>
  <c r="C69" i="12" s="1"/>
  <c r="D69" i="12"/>
  <c r="E68" i="12"/>
  <c r="D68" i="12"/>
  <c r="C68" i="12" s="1"/>
  <c r="E67" i="12"/>
  <c r="D67" i="12"/>
  <c r="C67" i="12"/>
  <c r="C62" i="12"/>
  <c r="CP61" i="12"/>
  <c r="BB61" i="12"/>
  <c r="I61" i="12"/>
  <c r="C61" i="12"/>
  <c r="CP60" i="12"/>
  <c r="BB60" i="12"/>
  <c r="I60" i="12"/>
  <c r="C60" i="12"/>
  <c r="CP59" i="12"/>
  <c r="BB59" i="12"/>
  <c r="I59" i="12"/>
  <c r="C59" i="12"/>
  <c r="CQ55" i="12"/>
  <c r="BB55" i="12"/>
  <c r="C55" i="12"/>
  <c r="BA55" i="12" s="1"/>
  <c r="CQ54" i="12"/>
  <c r="BB54" i="12"/>
  <c r="BA54" i="12"/>
  <c r="L54" i="12"/>
  <c r="C54" i="12"/>
  <c r="CP54" i="12" s="1"/>
  <c r="CQ53" i="12"/>
  <c r="BB53" i="12"/>
  <c r="C53" i="12"/>
  <c r="BA53" i="12" s="1"/>
  <c r="CQ52" i="12"/>
  <c r="BB52" i="12"/>
  <c r="BA52" i="12"/>
  <c r="L52" i="12"/>
  <c r="C52" i="12"/>
  <c r="CP52" i="12" s="1"/>
  <c r="CQ48" i="12"/>
  <c r="BA48" i="12"/>
  <c r="F48" i="12"/>
  <c r="C48" i="12"/>
  <c r="CP42" i="12"/>
  <c r="C42" i="12"/>
  <c r="CP41" i="12"/>
  <c r="C41" i="12"/>
  <c r="CP40" i="12"/>
  <c r="C40" i="12"/>
  <c r="CP39" i="12"/>
  <c r="C39" i="12"/>
  <c r="CP38" i="12"/>
  <c r="C38" i="12"/>
  <c r="CP37" i="12"/>
  <c r="C37" i="12"/>
  <c r="CP36" i="12"/>
  <c r="C36" i="12"/>
  <c r="CP35" i="12"/>
  <c r="C35" i="12"/>
  <c r="CP34" i="12"/>
  <c r="C34" i="12"/>
  <c r="L33" i="12"/>
  <c r="K33" i="12"/>
  <c r="J33" i="12"/>
  <c r="I33" i="12"/>
  <c r="H33" i="12"/>
  <c r="G33" i="12"/>
  <c r="F33" i="12"/>
  <c r="E33" i="12"/>
  <c r="C33" i="12" s="1"/>
  <c r="CP33" i="12" s="1"/>
  <c r="D33" i="12"/>
  <c r="CP29" i="12"/>
  <c r="BA29" i="12"/>
  <c r="D29" i="12" s="1"/>
  <c r="CP28" i="12"/>
  <c r="BA28" i="12"/>
  <c r="D28" i="12"/>
  <c r="CP27" i="12"/>
  <c r="BA27" i="12"/>
  <c r="D27" i="12" s="1"/>
  <c r="CP26" i="12"/>
  <c r="BA26" i="12"/>
  <c r="D26" i="12"/>
  <c r="CP25" i="12"/>
  <c r="BA25" i="12"/>
  <c r="D25" i="12" s="1"/>
  <c r="CP24" i="12"/>
  <c r="BA24" i="12"/>
  <c r="D24" i="12"/>
  <c r="CP23" i="12"/>
  <c r="BA23" i="12"/>
  <c r="D23" i="12" s="1"/>
  <c r="CP22" i="12"/>
  <c r="BA22" i="12"/>
  <c r="D22" i="12"/>
  <c r="CP21" i="12"/>
  <c r="BA21" i="12"/>
  <c r="D21" i="12" s="1"/>
  <c r="CP20" i="12"/>
  <c r="BA20" i="12"/>
  <c r="D20" i="12"/>
  <c r="CP19" i="12"/>
  <c r="BA19" i="12"/>
  <c r="D19" i="12" s="1"/>
  <c r="CP15" i="12"/>
  <c r="C15" i="12"/>
  <c r="CP14" i="12"/>
  <c r="C14" i="12"/>
  <c r="C13" i="12"/>
  <c r="C12" i="12"/>
  <c r="C11" i="12"/>
  <c r="BA10" i="12"/>
  <c r="C10" i="12"/>
  <c r="BB10" i="12" s="1"/>
  <c r="A5" i="12"/>
  <c r="A4" i="12"/>
  <c r="A3" i="12"/>
  <c r="A2" i="12"/>
  <c r="BB10" i="13" l="1"/>
  <c r="CP15" i="13"/>
  <c r="CP14" i="13"/>
  <c r="BA10" i="13"/>
  <c r="M10" i="13" s="1"/>
  <c r="BA15" i="13"/>
  <c r="M15" i="13" s="1"/>
  <c r="BA14" i="13"/>
  <c r="M14" i="13" s="1"/>
  <c r="CP12" i="13"/>
  <c r="CP11" i="13"/>
  <c r="CQ10" i="13"/>
  <c r="EB78" i="13"/>
  <c r="CB78" i="13"/>
  <c r="AK78" i="13" s="1"/>
  <c r="BB110" i="13"/>
  <c r="O110" i="13" s="1"/>
  <c r="CP110" i="13"/>
  <c r="CP112" i="13"/>
  <c r="CP10" i="13"/>
  <c r="BA12" i="13"/>
  <c r="M12" i="13" s="1"/>
  <c r="E118" i="13"/>
  <c r="C112" i="13"/>
  <c r="CP109" i="13"/>
  <c r="BB109" i="13"/>
  <c r="O109" i="13" s="1"/>
  <c r="CP111" i="13"/>
  <c r="BB111" i="13"/>
  <c r="O111" i="13" s="1"/>
  <c r="CP113" i="13"/>
  <c r="C117" i="13"/>
  <c r="CP117" i="13" s="1"/>
  <c r="BB113" i="13"/>
  <c r="O113" i="13" s="1"/>
  <c r="AS136" i="13"/>
  <c r="BA11" i="13"/>
  <c r="M11" i="13" s="1"/>
  <c r="CM92" i="13"/>
  <c r="BB92" i="13"/>
  <c r="AI92" i="13" s="1"/>
  <c r="C104" i="13"/>
  <c r="CP115" i="13"/>
  <c r="BB115" i="13"/>
  <c r="O115" i="13" s="1"/>
  <c r="BB117" i="13"/>
  <c r="O117" i="13" s="1"/>
  <c r="AS139" i="13"/>
  <c r="AS145" i="13"/>
  <c r="AS148" i="13"/>
  <c r="AS156" i="13"/>
  <c r="CB77" i="13"/>
  <c r="AK77" i="13" s="1"/>
  <c r="D104" i="13"/>
  <c r="D112" i="13"/>
  <c r="D118" i="13" s="1"/>
  <c r="BB114" i="13"/>
  <c r="O114" i="13" s="1"/>
  <c r="BB116" i="13"/>
  <c r="O116" i="13" s="1"/>
  <c r="E117" i="13"/>
  <c r="CR131" i="13"/>
  <c r="BF131" i="13"/>
  <c r="AS131" i="13" s="1"/>
  <c r="CQ135" i="13"/>
  <c r="BE135" i="13"/>
  <c r="BG135" i="13"/>
  <c r="CR139" i="13"/>
  <c r="BF139" i="13"/>
  <c r="CR141" i="13"/>
  <c r="BF141" i="13"/>
  <c r="AS141" i="13" s="1"/>
  <c r="CR144" i="13"/>
  <c r="BF144" i="13"/>
  <c r="AS144" i="13" s="1"/>
  <c r="D144" i="13"/>
  <c r="CR148" i="13"/>
  <c r="BF148" i="13"/>
  <c r="D148" i="13"/>
  <c r="CR152" i="13"/>
  <c r="BF152" i="13"/>
  <c r="AS152" i="13" s="1"/>
  <c r="D152" i="13"/>
  <c r="CR156" i="13"/>
  <c r="BF156" i="13"/>
  <c r="D156" i="13"/>
  <c r="CQ163" i="13"/>
  <c r="BD163" i="13"/>
  <c r="CS163" i="13"/>
  <c r="BF163" i="13"/>
  <c r="CQ167" i="13"/>
  <c r="BD167" i="13"/>
  <c r="CS167" i="13"/>
  <c r="BF167" i="13"/>
  <c r="CQ172" i="13"/>
  <c r="BD172" i="13"/>
  <c r="CS172" i="13"/>
  <c r="BF172" i="13"/>
  <c r="AT181" i="13"/>
  <c r="CS188" i="13"/>
  <c r="BF188" i="13"/>
  <c r="CQ188" i="13"/>
  <c r="BC188" i="13"/>
  <c r="CR189" i="13"/>
  <c r="D189" i="13"/>
  <c r="BE189" i="13"/>
  <c r="CS190" i="13"/>
  <c r="BF190" i="13"/>
  <c r="CQ190" i="13"/>
  <c r="BC190" i="13"/>
  <c r="AT190" i="13" s="1"/>
  <c r="CS192" i="13"/>
  <c r="BF192" i="13"/>
  <c r="CQ192" i="13"/>
  <c r="BD192" i="13"/>
  <c r="CP192" i="13"/>
  <c r="BC192" i="13"/>
  <c r="CS194" i="13"/>
  <c r="BF194" i="13"/>
  <c r="CQ194" i="13"/>
  <c r="BD194" i="13"/>
  <c r="BC194" i="13"/>
  <c r="CP194" i="13"/>
  <c r="BD233" i="13"/>
  <c r="CQ233" i="13"/>
  <c r="BD235" i="13"/>
  <c r="CQ235" i="13"/>
  <c r="AI245" i="13"/>
  <c r="CP52" i="13"/>
  <c r="CP54" i="13"/>
  <c r="D99" i="13"/>
  <c r="D105" i="13" s="1"/>
  <c r="BD123" i="13"/>
  <c r="CP123" i="13"/>
  <c r="D124" i="13"/>
  <c r="D125" i="13"/>
  <c r="D126" i="13"/>
  <c r="D127" i="13"/>
  <c r="D128" i="13"/>
  <c r="D129" i="13"/>
  <c r="CP135" i="13"/>
  <c r="CR145" i="13"/>
  <c r="BF145" i="13"/>
  <c r="D145" i="13"/>
  <c r="CR149" i="13"/>
  <c r="BF149" i="13"/>
  <c r="AS149" i="13" s="1"/>
  <c r="D149" i="13"/>
  <c r="CR153" i="13"/>
  <c r="BF153" i="13"/>
  <c r="AS153" i="13" s="1"/>
  <c r="D153" i="13"/>
  <c r="CR161" i="13"/>
  <c r="CQ162" i="13"/>
  <c r="BD162" i="13"/>
  <c r="CS162" i="13"/>
  <c r="BF162" i="13"/>
  <c r="BC163" i="13"/>
  <c r="CQ166" i="13"/>
  <c r="BD166" i="13"/>
  <c r="AT166" i="13" s="1"/>
  <c r="CS166" i="13"/>
  <c r="BF166" i="13"/>
  <c r="BC167" i="13"/>
  <c r="AT167" i="13" s="1"/>
  <c r="CQ170" i="13"/>
  <c r="BD170" i="13"/>
  <c r="CS170" i="13"/>
  <c r="BF170" i="13"/>
  <c r="BC172" i="13"/>
  <c r="AT172" i="13" s="1"/>
  <c r="CS184" i="13"/>
  <c r="BF184" i="13"/>
  <c r="CQ184" i="13"/>
  <c r="BC184" i="13"/>
  <c r="CR185" i="13"/>
  <c r="D185" i="13"/>
  <c r="BE185" i="13"/>
  <c r="CS186" i="13"/>
  <c r="BF186" i="13"/>
  <c r="CQ186" i="13"/>
  <c r="BC186" i="13"/>
  <c r="CR187" i="13"/>
  <c r="D187" i="13"/>
  <c r="BD188" i="13"/>
  <c r="BD190" i="13"/>
  <c r="AR239" i="13"/>
  <c r="C97" i="13"/>
  <c r="C99" i="13" s="1"/>
  <c r="C105" i="13" s="1"/>
  <c r="BE123" i="13"/>
  <c r="CR130" i="13"/>
  <c r="BF130" i="13"/>
  <c r="AS130" i="13" s="1"/>
  <c r="CR132" i="13"/>
  <c r="BF132" i="13"/>
  <c r="AS132" i="13" s="1"/>
  <c r="CQ134" i="13"/>
  <c r="BE134" i="13"/>
  <c r="BG134" i="13"/>
  <c r="AS134" i="13" s="1"/>
  <c r="D135" i="13"/>
  <c r="BD135" i="13"/>
  <c r="AS135" i="13" s="1"/>
  <c r="CQ136" i="13"/>
  <c r="BE136" i="13"/>
  <c r="BG136" i="13"/>
  <c r="CR138" i="13"/>
  <c r="BF138" i="13"/>
  <c r="AS138" i="13" s="1"/>
  <c r="CR140" i="13"/>
  <c r="BF140" i="13"/>
  <c r="AS140" i="13" s="1"/>
  <c r="CR142" i="13"/>
  <c r="BF142" i="13"/>
  <c r="AS142" i="13" s="1"/>
  <c r="CR146" i="13"/>
  <c r="BF146" i="13"/>
  <c r="AS146" i="13" s="1"/>
  <c r="D146" i="13"/>
  <c r="CR150" i="13"/>
  <c r="BF150" i="13"/>
  <c r="AS150" i="13" s="1"/>
  <c r="D150" i="13"/>
  <c r="CR154" i="13"/>
  <c r="BF154" i="13"/>
  <c r="AS154" i="13" s="1"/>
  <c r="D154" i="13"/>
  <c r="AT162" i="13"/>
  <c r="D163" i="13"/>
  <c r="CQ165" i="13"/>
  <c r="BD165" i="13"/>
  <c r="CS165" i="13"/>
  <c r="BF165" i="13"/>
  <c r="D167" i="13"/>
  <c r="CQ169" i="13"/>
  <c r="BD169" i="13"/>
  <c r="CS169" i="13"/>
  <c r="BF169" i="13"/>
  <c r="AT170" i="13"/>
  <c r="D172" i="13"/>
  <c r="CQ174" i="13"/>
  <c r="BD174" i="13"/>
  <c r="CS174" i="13"/>
  <c r="BF174" i="13"/>
  <c r="CS180" i="13"/>
  <c r="BF180" i="13"/>
  <c r="CQ180" i="13"/>
  <c r="BC180" i="13"/>
  <c r="CR181" i="13"/>
  <c r="D181" i="13"/>
  <c r="BE181" i="13"/>
  <c r="CS182" i="13"/>
  <c r="BF182" i="13"/>
  <c r="CQ182" i="13"/>
  <c r="BC182" i="13"/>
  <c r="AT182" i="13" s="1"/>
  <c r="CR183" i="13"/>
  <c r="D183" i="13"/>
  <c r="D188" i="13"/>
  <c r="CP188" i="13"/>
  <c r="AT189" i="13"/>
  <c r="D190" i="13"/>
  <c r="CP190" i="13"/>
  <c r="D192" i="13"/>
  <c r="D194" i="13"/>
  <c r="CQ199" i="13"/>
  <c r="C199" i="13"/>
  <c r="CP199" i="13" s="1"/>
  <c r="CQ200" i="13"/>
  <c r="C200" i="13"/>
  <c r="CP200" i="13" s="1"/>
  <c r="CQ205" i="13"/>
  <c r="C205" i="13"/>
  <c r="CP205" i="13" s="1"/>
  <c r="CQ206" i="13"/>
  <c r="C206" i="13"/>
  <c r="CP206" i="13" s="1"/>
  <c r="C233" i="13"/>
  <c r="C235" i="13"/>
  <c r="BD245" i="13"/>
  <c r="CQ245" i="13"/>
  <c r="BD247" i="13"/>
  <c r="AI247" i="13" s="1"/>
  <c r="CQ247" i="13"/>
  <c r="BF123" i="13"/>
  <c r="BF124" i="13"/>
  <c r="AS124" i="13" s="1"/>
  <c r="BF125" i="13"/>
  <c r="AS125" i="13" s="1"/>
  <c r="BF126" i="13"/>
  <c r="AS126" i="13" s="1"/>
  <c r="BF127" i="13"/>
  <c r="AS127" i="13" s="1"/>
  <c r="BF128" i="13"/>
  <c r="AS128" i="13" s="1"/>
  <c r="BF129" i="13"/>
  <c r="AS129" i="13" s="1"/>
  <c r="D131" i="13"/>
  <c r="CP134" i="13"/>
  <c r="CS135" i="13"/>
  <c r="CP136" i="13"/>
  <c r="D139" i="13"/>
  <c r="D141" i="13"/>
  <c r="CR143" i="13"/>
  <c r="BF143" i="13"/>
  <c r="AS143" i="13" s="1"/>
  <c r="D143" i="13"/>
  <c r="CR147" i="13"/>
  <c r="BF147" i="13"/>
  <c r="AS147" i="13" s="1"/>
  <c r="D147" i="13"/>
  <c r="CR151" i="13"/>
  <c r="BF151" i="13"/>
  <c r="AS151" i="13" s="1"/>
  <c r="D151" i="13"/>
  <c r="CR155" i="13"/>
  <c r="BF155" i="13"/>
  <c r="AS155" i="13" s="1"/>
  <c r="D155" i="13"/>
  <c r="D162" i="13"/>
  <c r="CP163" i="13"/>
  <c r="CQ164" i="13"/>
  <c r="BD164" i="13"/>
  <c r="AT164" i="13" s="1"/>
  <c r="CS164" i="13"/>
  <c r="BF164" i="13"/>
  <c r="BC165" i="13"/>
  <c r="AT165" i="13" s="1"/>
  <c r="D166" i="13"/>
  <c r="CP167" i="13"/>
  <c r="CQ168" i="13"/>
  <c r="BD168" i="13"/>
  <c r="AT168" i="13" s="1"/>
  <c r="CS168" i="13"/>
  <c r="BF168" i="13"/>
  <c r="BC169" i="13"/>
  <c r="D170" i="13"/>
  <c r="CP172" i="13"/>
  <c r="CQ173" i="13"/>
  <c r="BD173" i="13"/>
  <c r="AT173" i="13" s="1"/>
  <c r="CS173" i="13"/>
  <c r="BF173" i="13"/>
  <c r="BC174" i="13"/>
  <c r="CS176" i="13"/>
  <c r="BF176" i="13"/>
  <c r="CQ176" i="13"/>
  <c r="BC176" i="13"/>
  <c r="CR177" i="13"/>
  <c r="D177" i="13"/>
  <c r="BE177" i="13"/>
  <c r="AT177" i="13" s="1"/>
  <c r="CS178" i="13"/>
  <c r="BF178" i="13"/>
  <c r="CQ178" i="13"/>
  <c r="BC178" i="13"/>
  <c r="CR179" i="13"/>
  <c r="D179" i="13"/>
  <c r="BD180" i="13"/>
  <c r="BD182" i="13"/>
  <c r="D184" i="13"/>
  <c r="CP184" i="13"/>
  <c r="AT185" i="13"/>
  <c r="D186" i="13"/>
  <c r="CP186" i="13"/>
  <c r="BD237" i="13"/>
  <c r="AR237" i="13" s="1"/>
  <c r="CQ237" i="13"/>
  <c r="BD239" i="13"/>
  <c r="CQ239" i="13"/>
  <c r="CP245" i="13"/>
  <c r="CP247" i="13"/>
  <c r="CS179" i="13"/>
  <c r="BF179" i="13"/>
  <c r="CP179" i="13"/>
  <c r="CS183" i="13"/>
  <c r="BF183" i="13"/>
  <c r="CP183" i="13"/>
  <c r="CS187" i="13"/>
  <c r="BF187" i="13"/>
  <c r="CP187" i="13"/>
  <c r="CS191" i="13"/>
  <c r="BF191" i="13"/>
  <c r="CQ191" i="13"/>
  <c r="BD191" i="13"/>
  <c r="AT191" i="13" s="1"/>
  <c r="BD236" i="13"/>
  <c r="CQ236" i="13"/>
  <c r="BD244" i="13"/>
  <c r="CQ244" i="13"/>
  <c r="BD161" i="13"/>
  <c r="AT160" i="13" s="1"/>
  <c r="CS177" i="13"/>
  <c r="BF177" i="13"/>
  <c r="CP177" i="13"/>
  <c r="BD179" i="13"/>
  <c r="AT179" i="13" s="1"/>
  <c r="CS181" i="13"/>
  <c r="BF181" i="13"/>
  <c r="CP181" i="13"/>
  <c r="BD183" i="13"/>
  <c r="AT183" i="13" s="1"/>
  <c r="CS185" i="13"/>
  <c r="BF185" i="13"/>
  <c r="CP185" i="13"/>
  <c r="BD187" i="13"/>
  <c r="AT187" i="13" s="1"/>
  <c r="CS189" i="13"/>
  <c r="BF189" i="13"/>
  <c r="CP189" i="13"/>
  <c r="D191" i="13"/>
  <c r="CS193" i="13"/>
  <c r="BF193" i="13"/>
  <c r="CQ193" i="13"/>
  <c r="BD193" i="13"/>
  <c r="AT193" i="13" s="1"/>
  <c r="BC218" i="13"/>
  <c r="AR218" i="13" s="1"/>
  <c r="BD234" i="13"/>
  <c r="AR234" i="13" s="1"/>
  <c r="CQ234" i="13"/>
  <c r="C236" i="13"/>
  <c r="BD238" i="13"/>
  <c r="AR238" i="13" s="1"/>
  <c r="CQ238" i="13"/>
  <c r="C244" i="13"/>
  <c r="BD246" i="13"/>
  <c r="AI246" i="13" s="1"/>
  <c r="CQ246" i="13"/>
  <c r="C117" i="12"/>
  <c r="CP113" i="12"/>
  <c r="M10" i="12"/>
  <c r="L53" i="12"/>
  <c r="L55" i="12"/>
  <c r="CP110" i="12"/>
  <c r="BB110" i="12"/>
  <c r="O110" i="12" s="1"/>
  <c r="CP114" i="12"/>
  <c r="BB114" i="12"/>
  <c r="O114" i="12" s="1"/>
  <c r="BB115" i="12"/>
  <c r="O115" i="12" s="1"/>
  <c r="CP117" i="12"/>
  <c r="BB117" i="12"/>
  <c r="O117" i="12" s="1"/>
  <c r="DR77" i="12"/>
  <c r="CB77" i="12"/>
  <c r="AK77" i="12" s="1"/>
  <c r="C109" i="12"/>
  <c r="D112" i="12"/>
  <c r="D118" i="12" s="1"/>
  <c r="CP111" i="12"/>
  <c r="BB92" i="12"/>
  <c r="AI92" i="12" s="1"/>
  <c r="E104" i="12"/>
  <c r="E105" i="12" s="1"/>
  <c r="N118" i="12"/>
  <c r="BB113" i="12"/>
  <c r="O113" i="12" s="1"/>
  <c r="AT165" i="12"/>
  <c r="AT173" i="12"/>
  <c r="AT174" i="12"/>
  <c r="CS123" i="12"/>
  <c r="BG123" i="12"/>
  <c r="BE123" i="12"/>
  <c r="CS125" i="12"/>
  <c r="BG125" i="12"/>
  <c r="CP125" i="12"/>
  <c r="BF126" i="12"/>
  <c r="CS129" i="12"/>
  <c r="BG129" i="12"/>
  <c r="CP129" i="12"/>
  <c r="BF130" i="12"/>
  <c r="CR134" i="12"/>
  <c r="BF134" i="12"/>
  <c r="AS134" i="12" s="1"/>
  <c r="CS137" i="12"/>
  <c r="BG137" i="12"/>
  <c r="CQ137" i="12"/>
  <c r="BE137" i="12"/>
  <c r="D137" i="12"/>
  <c r="CS141" i="12"/>
  <c r="BG141" i="12"/>
  <c r="CQ141" i="12"/>
  <c r="BE141" i="12"/>
  <c r="CS145" i="12"/>
  <c r="BG145" i="12"/>
  <c r="CQ145" i="12"/>
  <c r="BE145" i="12"/>
  <c r="CS149" i="12"/>
  <c r="BG149" i="12"/>
  <c r="CQ149" i="12"/>
  <c r="BE149" i="12"/>
  <c r="CS153" i="12"/>
  <c r="BG153" i="12"/>
  <c r="CQ153" i="12"/>
  <c r="BE153" i="12"/>
  <c r="CP161" i="12"/>
  <c r="BC161" i="12"/>
  <c r="CQ161" i="12"/>
  <c r="CR164" i="12"/>
  <c r="BE164" i="12"/>
  <c r="AT164" i="12" s="1"/>
  <c r="D164" i="12"/>
  <c r="CR168" i="12"/>
  <c r="BE168" i="12"/>
  <c r="AT168" i="12" s="1"/>
  <c r="D168" i="12"/>
  <c r="CR173" i="12"/>
  <c r="BE173" i="12"/>
  <c r="D173" i="12"/>
  <c r="AT180" i="12"/>
  <c r="CS189" i="12"/>
  <c r="BF189" i="12"/>
  <c r="CQ189" i="12"/>
  <c r="BD189" i="12"/>
  <c r="CP189" i="12"/>
  <c r="BC189" i="12"/>
  <c r="AT189" i="12" s="1"/>
  <c r="CS191" i="12"/>
  <c r="BF191" i="12"/>
  <c r="CQ191" i="12"/>
  <c r="BD191" i="12"/>
  <c r="BC191" i="12"/>
  <c r="AT191" i="12" s="1"/>
  <c r="CP191" i="12"/>
  <c r="BD233" i="12"/>
  <c r="CQ233" i="12"/>
  <c r="BD235" i="12"/>
  <c r="CQ235" i="12"/>
  <c r="AI247" i="12"/>
  <c r="CP53" i="12"/>
  <c r="CP55" i="12"/>
  <c r="C96" i="12"/>
  <c r="C99" i="12" s="1"/>
  <c r="C100" i="12"/>
  <c r="C104" i="12" s="1"/>
  <c r="CP116" i="12"/>
  <c r="D124" i="12"/>
  <c r="CR124" i="12"/>
  <c r="BD125" i="12"/>
  <c r="AS125" i="12" s="1"/>
  <c r="CQ125" i="12"/>
  <c r="CS126" i="12"/>
  <c r="BG126" i="12"/>
  <c r="CP126" i="12"/>
  <c r="D128" i="12"/>
  <c r="CR128" i="12"/>
  <c r="BD129" i="12"/>
  <c r="AS129" i="12" s="1"/>
  <c r="CQ129" i="12"/>
  <c r="CS130" i="12"/>
  <c r="BG130" i="12"/>
  <c r="CP130" i="12"/>
  <c r="D132" i="12"/>
  <c r="CR132" i="12"/>
  <c r="BD137" i="12"/>
  <c r="CS140" i="12"/>
  <c r="BG140" i="12"/>
  <c r="CQ140" i="12"/>
  <c r="BE140" i="12"/>
  <c r="BD141" i="12"/>
  <c r="CS144" i="12"/>
  <c r="BG144" i="12"/>
  <c r="CQ144" i="12"/>
  <c r="BE144" i="12"/>
  <c r="BD145" i="12"/>
  <c r="AS145" i="12" s="1"/>
  <c r="CS148" i="12"/>
  <c r="BG148" i="12"/>
  <c r="CQ148" i="12"/>
  <c r="BE148" i="12"/>
  <c r="BD149" i="12"/>
  <c r="CS152" i="12"/>
  <c r="BG152" i="12"/>
  <c r="CQ152" i="12"/>
  <c r="BE152" i="12"/>
  <c r="BD153" i="12"/>
  <c r="AS153" i="12" s="1"/>
  <c r="CS156" i="12"/>
  <c r="BG156" i="12"/>
  <c r="CQ156" i="12"/>
  <c r="BE156" i="12"/>
  <c r="CS161" i="12"/>
  <c r="CR165" i="12"/>
  <c r="BE165" i="12"/>
  <c r="D165" i="12"/>
  <c r="CR169" i="12"/>
  <c r="BE169" i="12"/>
  <c r="AT169" i="12" s="1"/>
  <c r="D169" i="12"/>
  <c r="CR174" i="12"/>
  <c r="BE174" i="12"/>
  <c r="D174" i="12"/>
  <c r="CS185" i="12"/>
  <c r="BF185" i="12"/>
  <c r="CQ185" i="12"/>
  <c r="BD185" i="12"/>
  <c r="CP185" i="12"/>
  <c r="BC185" i="12"/>
  <c r="AT185" i="12" s="1"/>
  <c r="CS187" i="12"/>
  <c r="BF187" i="12"/>
  <c r="CQ187" i="12"/>
  <c r="BD187" i="12"/>
  <c r="BC187" i="12"/>
  <c r="AT187" i="12" s="1"/>
  <c r="CP187" i="12"/>
  <c r="AT192" i="12"/>
  <c r="CP10" i="12"/>
  <c r="BA11" i="12"/>
  <c r="M11" i="12" s="1"/>
  <c r="BA12" i="12"/>
  <c r="M12" i="12" s="1"/>
  <c r="E117" i="12"/>
  <c r="E118" i="12" s="1"/>
  <c r="CP123" i="12"/>
  <c r="D125" i="12"/>
  <c r="BE125" i="12"/>
  <c r="AS126" i="12"/>
  <c r="CS127" i="12"/>
  <c r="BG127" i="12"/>
  <c r="CP127" i="12"/>
  <c r="D129" i="12"/>
  <c r="BE129" i="12"/>
  <c r="CS131" i="12"/>
  <c r="BG131" i="12"/>
  <c r="CP131" i="12"/>
  <c r="CR135" i="12"/>
  <c r="BF135" i="12"/>
  <c r="AS135" i="12" s="1"/>
  <c r="CS139" i="12"/>
  <c r="BG139" i="12"/>
  <c r="CQ139" i="12"/>
  <c r="BE139" i="12"/>
  <c r="AS140" i="12"/>
  <c r="D141" i="12"/>
  <c r="CS143" i="12"/>
  <c r="BG143" i="12"/>
  <c r="CQ143" i="12"/>
  <c r="BE143" i="12"/>
  <c r="AS144" i="12"/>
  <c r="D145" i="12"/>
  <c r="CS147" i="12"/>
  <c r="BG147" i="12"/>
  <c r="CQ147" i="12"/>
  <c r="BE147" i="12"/>
  <c r="AS148" i="12"/>
  <c r="D149" i="12"/>
  <c r="CS151" i="12"/>
  <c r="BG151" i="12"/>
  <c r="CQ151" i="12"/>
  <c r="BE151" i="12"/>
  <c r="AS152" i="12"/>
  <c r="D153" i="12"/>
  <c r="CS155" i="12"/>
  <c r="BG155" i="12"/>
  <c r="CQ155" i="12"/>
  <c r="BE155" i="12"/>
  <c r="AS156" i="12"/>
  <c r="D160" i="12"/>
  <c r="BD161" i="12"/>
  <c r="CR162" i="12"/>
  <c r="BE162" i="12"/>
  <c r="AT162" i="12" s="1"/>
  <c r="D162" i="12"/>
  <c r="CR166" i="12"/>
  <c r="BE166" i="12"/>
  <c r="AT166" i="12" s="1"/>
  <c r="D166" i="12"/>
  <c r="CR170" i="12"/>
  <c r="BE170" i="12"/>
  <c r="AT170" i="12" s="1"/>
  <c r="D170" i="12"/>
  <c r="CS175" i="12"/>
  <c r="BF175" i="12"/>
  <c r="CQ175" i="12"/>
  <c r="BD175" i="12"/>
  <c r="D175" i="12"/>
  <c r="CS177" i="12"/>
  <c r="BF177" i="12"/>
  <c r="CQ177" i="12"/>
  <c r="BC177" i="12"/>
  <c r="CR178" i="12"/>
  <c r="D178" i="12"/>
  <c r="BE178" i="12"/>
  <c r="AT178" i="12" s="1"/>
  <c r="CS179" i="12"/>
  <c r="BF179" i="12"/>
  <c r="CQ179" i="12"/>
  <c r="BC179" i="12"/>
  <c r="AT179" i="12" s="1"/>
  <c r="CS181" i="12"/>
  <c r="BF181" i="12"/>
  <c r="CQ181" i="12"/>
  <c r="BD181" i="12"/>
  <c r="CP181" i="12"/>
  <c r="BC181" i="12"/>
  <c r="CS183" i="12"/>
  <c r="BF183" i="12"/>
  <c r="CQ183" i="12"/>
  <c r="BD183" i="12"/>
  <c r="BC183" i="12"/>
  <c r="AT183" i="12" s="1"/>
  <c r="CP183" i="12"/>
  <c r="AT188" i="12"/>
  <c r="D189" i="12"/>
  <c r="AT190" i="12"/>
  <c r="D191" i="12"/>
  <c r="D218" i="12"/>
  <c r="C218" i="12" s="1"/>
  <c r="C233" i="12"/>
  <c r="C235" i="12"/>
  <c r="BD245" i="12"/>
  <c r="AI245" i="12" s="1"/>
  <c r="CQ245" i="12"/>
  <c r="BD247" i="12"/>
  <c r="CQ247" i="12"/>
  <c r="CQ10" i="12"/>
  <c r="CP11" i="12"/>
  <c r="CP12" i="12"/>
  <c r="BA14" i="12"/>
  <c r="M14" i="12" s="1"/>
  <c r="BA15" i="12"/>
  <c r="M15" i="12" s="1"/>
  <c r="D122" i="12"/>
  <c r="BD123" i="12"/>
  <c r="CQ123" i="12"/>
  <c r="CS124" i="12"/>
  <c r="BG124" i="12"/>
  <c r="AS124" i="12" s="1"/>
  <c r="CP124" i="12"/>
  <c r="D126" i="12"/>
  <c r="BE126" i="12"/>
  <c r="BD127" i="12"/>
  <c r="AS127" i="12" s="1"/>
  <c r="CQ127" i="12"/>
  <c r="CS128" i="12"/>
  <c r="BG128" i="12"/>
  <c r="AS128" i="12" s="1"/>
  <c r="CP128" i="12"/>
  <c r="D130" i="12"/>
  <c r="BE130" i="12"/>
  <c r="AS130" i="12" s="1"/>
  <c r="BD131" i="12"/>
  <c r="CQ131" i="12"/>
  <c r="CS132" i="12"/>
  <c r="BG132" i="12"/>
  <c r="AS132" i="12" s="1"/>
  <c r="CP132" i="12"/>
  <c r="D134" i="12"/>
  <c r="CR136" i="12"/>
  <c r="BF136" i="12"/>
  <c r="AS136" i="12" s="1"/>
  <c r="D136" i="12"/>
  <c r="CP137" i="12"/>
  <c r="CS138" i="12"/>
  <c r="BG138" i="12"/>
  <c r="CQ138" i="12"/>
  <c r="BE138" i="12"/>
  <c r="AS138" i="12" s="1"/>
  <c r="BD139" i="12"/>
  <c r="D140" i="12"/>
  <c r="CP141" i="12"/>
  <c r="CS142" i="12"/>
  <c r="BG142" i="12"/>
  <c r="CQ142" i="12"/>
  <c r="BE142" i="12"/>
  <c r="AS142" i="12" s="1"/>
  <c r="BD143" i="12"/>
  <c r="AS143" i="12" s="1"/>
  <c r="D144" i="12"/>
  <c r="CP145" i="12"/>
  <c r="CS146" i="12"/>
  <c r="BG146" i="12"/>
  <c r="AS146" i="12" s="1"/>
  <c r="CQ146" i="12"/>
  <c r="BE146" i="12"/>
  <c r="BD147" i="12"/>
  <c r="AS147" i="12" s="1"/>
  <c r="D148" i="12"/>
  <c r="CP149" i="12"/>
  <c r="CS150" i="12"/>
  <c r="BG150" i="12"/>
  <c r="CQ150" i="12"/>
  <c r="BE150" i="12"/>
  <c r="AS150" i="12" s="1"/>
  <c r="BD151" i="12"/>
  <c r="AS151" i="12" s="1"/>
  <c r="D152" i="12"/>
  <c r="CP153" i="12"/>
  <c r="CS154" i="12"/>
  <c r="BG154" i="12"/>
  <c r="CQ154" i="12"/>
  <c r="BE154" i="12"/>
  <c r="AS154" i="12" s="1"/>
  <c r="BD155" i="12"/>
  <c r="D156" i="12"/>
  <c r="BF161" i="12"/>
  <c r="CR163" i="12"/>
  <c r="BE163" i="12"/>
  <c r="AT163" i="12" s="1"/>
  <c r="D163" i="12"/>
  <c r="CR167" i="12"/>
  <c r="BE167" i="12"/>
  <c r="AT167" i="12" s="1"/>
  <c r="D167" i="12"/>
  <c r="CR172" i="12"/>
  <c r="BE172" i="12"/>
  <c r="AT172" i="12" s="1"/>
  <c r="D172" i="12"/>
  <c r="BC175" i="12"/>
  <c r="CR176" i="12"/>
  <c r="D176" i="12"/>
  <c r="BD177" i="12"/>
  <c r="BD179" i="12"/>
  <c r="AT184" i="12"/>
  <c r="D185" i="12"/>
  <c r="D187" i="12"/>
  <c r="CS193" i="12"/>
  <c r="BF193" i="12"/>
  <c r="CQ193" i="12"/>
  <c r="BD193" i="12"/>
  <c r="CP193" i="12"/>
  <c r="BC193" i="12"/>
  <c r="AT193" i="12" s="1"/>
  <c r="BD237" i="12"/>
  <c r="AR237" i="12" s="1"/>
  <c r="CQ237" i="12"/>
  <c r="BD239" i="12"/>
  <c r="AR239" i="12" s="1"/>
  <c r="CQ239" i="12"/>
  <c r="CP245" i="12"/>
  <c r="CP247" i="12"/>
  <c r="CS176" i="12"/>
  <c r="BF176" i="12"/>
  <c r="CP176" i="12"/>
  <c r="CS180" i="12"/>
  <c r="BF180" i="12"/>
  <c r="CQ180" i="12"/>
  <c r="BD180" i="12"/>
  <c r="CS184" i="12"/>
  <c r="BF184" i="12"/>
  <c r="CQ184" i="12"/>
  <c r="BD184" i="12"/>
  <c r="CS188" i="12"/>
  <c r="BF188" i="12"/>
  <c r="CQ188" i="12"/>
  <c r="BD188" i="12"/>
  <c r="CS192" i="12"/>
  <c r="BF192" i="12"/>
  <c r="CQ192" i="12"/>
  <c r="BD192" i="12"/>
  <c r="BD236" i="12"/>
  <c r="CQ236" i="12"/>
  <c r="BD244" i="12"/>
  <c r="CQ244" i="12"/>
  <c r="BE161" i="12"/>
  <c r="BD176" i="12"/>
  <c r="AT176" i="12" s="1"/>
  <c r="CS178" i="12"/>
  <c r="BF178" i="12"/>
  <c r="CP178" i="12"/>
  <c r="D180" i="12"/>
  <c r="CS182" i="12"/>
  <c r="BF182" i="12"/>
  <c r="CQ182" i="12"/>
  <c r="BD182" i="12"/>
  <c r="AT182" i="12" s="1"/>
  <c r="D184" i="12"/>
  <c r="CS186" i="12"/>
  <c r="BF186" i="12"/>
  <c r="CQ186" i="12"/>
  <c r="BD186" i="12"/>
  <c r="AT186" i="12" s="1"/>
  <c r="D188" i="12"/>
  <c r="CS190" i="12"/>
  <c r="BF190" i="12"/>
  <c r="CQ190" i="12"/>
  <c r="BD190" i="12"/>
  <c r="D192" i="12"/>
  <c r="CS194" i="12"/>
  <c r="BF194" i="12"/>
  <c r="CQ194" i="12"/>
  <c r="BD194" i="12"/>
  <c r="AT194" i="12" s="1"/>
  <c r="CQ199" i="12"/>
  <c r="C199" i="12"/>
  <c r="CP199" i="12" s="1"/>
  <c r="CQ200" i="12"/>
  <c r="C200" i="12"/>
  <c r="CP200" i="12" s="1"/>
  <c r="CQ205" i="12"/>
  <c r="C205" i="12"/>
  <c r="CP205" i="12" s="1"/>
  <c r="CQ206" i="12"/>
  <c r="C206" i="12"/>
  <c r="CP206" i="12" s="1"/>
  <c r="BC218" i="12"/>
  <c r="AR218" i="12" s="1"/>
  <c r="BD234" i="12"/>
  <c r="AR234" i="12" s="1"/>
  <c r="CQ234" i="12"/>
  <c r="C236" i="12"/>
  <c r="BD238" i="12"/>
  <c r="AR238" i="12" s="1"/>
  <c r="CQ238" i="12"/>
  <c r="C244" i="12"/>
  <c r="BD246" i="12"/>
  <c r="AI246" i="12" s="1"/>
  <c r="CQ246" i="12"/>
  <c r="BC210" i="12"/>
  <c r="W210" i="12" s="1"/>
  <c r="CQ210" i="12"/>
  <c r="BC211" i="12"/>
  <c r="W211" i="12" s="1"/>
  <c r="CQ211" i="12"/>
  <c r="BC212" i="12"/>
  <c r="W212" i="12" s="1"/>
  <c r="CQ212" i="12"/>
  <c r="BC213" i="12"/>
  <c r="W213" i="12" s="1"/>
  <c r="CQ213" i="12"/>
  <c r="CP236" i="13" l="1"/>
  <c r="BC236" i="13"/>
  <c r="AR236" i="13" s="1"/>
  <c r="BC235" i="13"/>
  <c r="AR235" i="13" s="1"/>
  <c r="CP235" i="13"/>
  <c r="AT180" i="13"/>
  <c r="CP244" i="13"/>
  <c r="BC244" i="13"/>
  <c r="AI244" i="13" s="1"/>
  <c r="AT169" i="13"/>
  <c r="BC233" i="13"/>
  <c r="AR233" i="13" s="1"/>
  <c r="CP233" i="13"/>
  <c r="AS122" i="13"/>
  <c r="AT194" i="13"/>
  <c r="C118" i="13"/>
  <c r="BB112" i="13"/>
  <c r="O112" i="13" s="1"/>
  <c r="AT176" i="13"/>
  <c r="AT174" i="13"/>
  <c r="AT184" i="13"/>
  <c r="AT163" i="13"/>
  <c r="AT192" i="13"/>
  <c r="AT178" i="13"/>
  <c r="AT186" i="13"/>
  <c r="AT188" i="13"/>
  <c r="AT160" i="12"/>
  <c r="BB109" i="12"/>
  <c r="O109" i="12" s="1"/>
  <c r="C112" i="12"/>
  <c r="CP109" i="12"/>
  <c r="AS131" i="12"/>
  <c r="AS141" i="12"/>
  <c r="C105" i="12"/>
  <c r="AT177" i="12"/>
  <c r="CP236" i="12"/>
  <c r="BC236" i="12"/>
  <c r="AR236" i="12" s="1"/>
  <c r="BC235" i="12"/>
  <c r="AR235" i="12" s="1"/>
  <c r="CP235" i="12"/>
  <c r="AS137" i="12"/>
  <c r="CP244" i="12"/>
  <c r="BC244" i="12"/>
  <c r="AI244" i="12" s="1"/>
  <c r="AT175" i="12"/>
  <c r="AS155" i="12"/>
  <c r="AS139" i="12"/>
  <c r="AS122" i="12"/>
  <c r="BC233" i="12"/>
  <c r="AR233" i="12" s="1"/>
  <c r="CP233" i="12"/>
  <c r="AT181" i="12"/>
  <c r="AS149" i="12"/>
  <c r="CQ247" i="11"/>
  <c r="BD247" i="11"/>
  <c r="E247" i="11"/>
  <c r="D247" i="11"/>
  <c r="C247" i="11" s="1"/>
  <c r="CQ246" i="11"/>
  <c r="BD246" i="11"/>
  <c r="E246" i="11"/>
  <c r="D246" i="11"/>
  <c r="C246" i="11" s="1"/>
  <c r="CQ245" i="11"/>
  <c r="BD245" i="11"/>
  <c r="E245" i="11"/>
  <c r="D245" i="11"/>
  <c r="C245" i="11" s="1"/>
  <c r="CQ244" i="11"/>
  <c r="BD244" i="11"/>
  <c r="E244" i="11"/>
  <c r="D244" i="11"/>
  <c r="C244" i="11" s="1"/>
  <c r="CQ239" i="11"/>
  <c r="BD239" i="11"/>
  <c r="E239" i="11"/>
  <c r="D239" i="11"/>
  <c r="C239" i="11" s="1"/>
  <c r="CQ238" i="11"/>
  <c r="BD238" i="11"/>
  <c r="E238" i="11"/>
  <c r="D238" i="11"/>
  <c r="C238" i="11" s="1"/>
  <c r="CQ237" i="11"/>
  <c r="BD237" i="11"/>
  <c r="E237" i="11"/>
  <c r="D237" i="11"/>
  <c r="C237" i="11" s="1"/>
  <c r="CQ236" i="11"/>
  <c r="BD236" i="11"/>
  <c r="E236" i="11"/>
  <c r="D236" i="11"/>
  <c r="C236" i="11" s="1"/>
  <c r="CQ235" i="11"/>
  <c r="BD235" i="11"/>
  <c r="E235" i="11"/>
  <c r="D235" i="11"/>
  <c r="C235" i="11" s="1"/>
  <c r="CQ234" i="11"/>
  <c r="BD234" i="11"/>
  <c r="E234" i="11"/>
  <c r="D234" i="11"/>
  <c r="C234" i="11" s="1"/>
  <c r="CQ233" i="11"/>
  <c r="BD233" i="11"/>
  <c r="E233" i="11"/>
  <c r="D233" i="11"/>
  <c r="C233" i="11" s="1"/>
  <c r="CP228" i="11"/>
  <c r="BC228" i="11"/>
  <c r="AR228" i="11"/>
  <c r="E228" i="11"/>
  <c r="D228" i="11"/>
  <c r="C228" i="11" s="1"/>
  <c r="CP227" i="11"/>
  <c r="BC227" i="11"/>
  <c r="AR227" i="11"/>
  <c r="E227" i="11"/>
  <c r="D227" i="11"/>
  <c r="C227" i="11" s="1"/>
  <c r="CP226" i="11"/>
  <c r="BC226" i="11"/>
  <c r="AR226" i="11"/>
  <c r="E226" i="11"/>
  <c r="D226" i="11"/>
  <c r="C226" i="11" s="1"/>
  <c r="CP225" i="11"/>
  <c r="BC225" i="11"/>
  <c r="AR225" i="11"/>
  <c r="E225" i="11"/>
  <c r="D225" i="11"/>
  <c r="C225" i="11" s="1"/>
  <c r="CP224" i="11"/>
  <c r="BC224" i="11"/>
  <c r="AR224" i="11"/>
  <c r="E224" i="11"/>
  <c r="D224" i="11"/>
  <c r="C224" i="11" s="1"/>
  <c r="CP223" i="11"/>
  <c r="BC223" i="11"/>
  <c r="AR223" i="11"/>
  <c r="E223" i="11"/>
  <c r="D223" i="11"/>
  <c r="C223" i="11" s="1"/>
  <c r="CP222" i="11"/>
  <c r="BC222" i="11"/>
  <c r="AR222" i="11"/>
  <c r="E222" i="11"/>
  <c r="D222" i="11"/>
  <c r="C222" i="11" s="1"/>
  <c r="CP221" i="11"/>
  <c r="BC221" i="11"/>
  <c r="AR221" i="11"/>
  <c r="E221" i="11"/>
  <c r="D221" i="11"/>
  <c r="C221" i="11" s="1"/>
  <c r="CP220" i="11"/>
  <c r="BC220" i="11"/>
  <c r="AR220" i="11"/>
  <c r="E220" i="11"/>
  <c r="D220" i="11"/>
  <c r="C220" i="11" s="1"/>
  <c r="CP219" i="11"/>
  <c r="BC219" i="11"/>
  <c r="AR219" i="11"/>
  <c r="E219" i="11"/>
  <c r="C219" i="11"/>
  <c r="BC218" i="11"/>
  <c r="AR218" i="11" s="1"/>
  <c r="AQ218" i="11"/>
  <c r="AP218" i="11"/>
  <c r="AO218" i="11"/>
  <c r="CP218" i="11" s="1"/>
  <c r="AN218" i="11"/>
  <c r="AM218" i="11"/>
  <c r="AL218" i="11"/>
  <c r="AK218" i="11"/>
  <c r="AJ218" i="11"/>
  <c r="AI218" i="11"/>
  <c r="AH218" i="11"/>
  <c r="AG218" i="11"/>
  <c r="AF218" i="11"/>
  <c r="AE218" i="11"/>
  <c r="AD218" i="11"/>
  <c r="AC218" i="11"/>
  <c r="AB218" i="11"/>
  <c r="AA218" i="11"/>
  <c r="Z218" i="11"/>
  <c r="Y218" i="11"/>
  <c r="X218" i="11"/>
  <c r="W218" i="11"/>
  <c r="V218" i="11"/>
  <c r="U218" i="11"/>
  <c r="T218" i="11"/>
  <c r="S218" i="11"/>
  <c r="R218" i="11"/>
  <c r="Q218" i="11"/>
  <c r="P218" i="11"/>
  <c r="O218" i="11"/>
  <c r="N218" i="11"/>
  <c r="M218" i="11"/>
  <c r="L218" i="11"/>
  <c r="K218" i="11"/>
  <c r="J218" i="11"/>
  <c r="I218" i="11"/>
  <c r="H218" i="11"/>
  <c r="G218" i="11"/>
  <c r="E218" i="11" s="1"/>
  <c r="F218" i="11"/>
  <c r="D218" i="11" s="1"/>
  <c r="C218" i="11" s="1"/>
  <c r="CQ213" i="11"/>
  <c r="BE213" i="11"/>
  <c r="BC213" i="11"/>
  <c r="C213" i="11"/>
  <c r="CQ212" i="11"/>
  <c r="BE212" i="11"/>
  <c r="BC212" i="11"/>
  <c r="C212" i="11"/>
  <c r="CQ211" i="11"/>
  <c r="BE211" i="11"/>
  <c r="BC211" i="11"/>
  <c r="C211" i="11"/>
  <c r="CQ210" i="11"/>
  <c r="BE210" i="11"/>
  <c r="BC210" i="11"/>
  <c r="C210" i="11"/>
  <c r="CQ206" i="11"/>
  <c r="E206" i="11"/>
  <c r="D206" i="11"/>
  <c r="CQ205" i="11"/>
  <c r="E205" i="11"/>
  <c r="D205" i="11"/>
  <c r="CR204" i="11"/>
  <c r="CQ204" i="11"/>
  <c r="CP204" i="11"/>
  <c r="BB204" i="11"/>
  <c r="CQ200" i="11"/>
  <c r="E200" i="11"/>
  <c r="D200" i="11"/>
  <c r="CQ199" i="11"/>
  <c r="E199" i="11"/>
  <c r="D199" i="11"/>
  <c r="CR198" i="11"/>
  <c r="CQ198" i="11"/>
  <c r="CP198" i="11"/>
  <c r="CS194" i="11"/>
  <c r="CQ194" i="11"/>
  <c r="BF194" i="11"/>
  <c r="BD194" i="11"/>
  <c r="F194" i="11"/>
  <c r="CP194" i="11" s="1"/>
  <c r="E194" i="11"/>
  <c r="CS193" i="11"/>
  <c r="CQ193" i="11"/>
  <c r="BF193" i="11"/>
  <c r="BD193" i="11"/>
  <c r="F193" i="11"/>
  <c r="CP193" i="11" s="1"/>
  <c r="E193" i="11"/>
  <c r="CS192" i="11"/>
  <c r="CQ192" i="11"/>
  <c r="BF192" i="11"/>
  <c r="BD192" i="11"/>
  <c r="F192" i="11"/>
  <c r="CP192" i="11" s="1"/>
  <c r="E192" i="11"/>
  <c r="CS191" i="11"/>
  <c r="BD191" i="11"/>
  <c r="F191" i="11"/>
  <c r="E191" i="11"/>
  <c r="D191" i="11" s="1"/>
  <c r="F190" i="11"/>
  <c r="CS190" i="11" s="1"/>
  <c r="E190" i="11"/>
  <c r="F189" i="11"/>
  <c r="E189" i="11"/>
  <c r="CR189" i="11" s="1"/>
  <c r="CR188" i="11"/>
  <c r="CQ188" i="11"/>
  <c r="BD188" i="11"/>
  <c r="F188" i="11"/>
  <c r="CS188" i="11" s="1"/>
  <c r="E188" i="11"/>
  <c r="D188" i="11" s="1"/>
  <c r="CS187" i="11"/>
  <c r="BE187" i="11"/>
  <c r="BD187" i="11"/>
  <c r="F187" i="11"/>
  <c r="E187" i="11"/>
  <c r="D187" i="11" s="1"/>
  <c r="CS186" i="11"/>
  <c r="BF186" i="11"/>
  <c r="BE186" i="11"/>
  <c r="F186" i="11"/>
  <c r="E186" i="11"/>
  <c r="CR185" i="11"/>
  <c r="CQ185" i="11"/>
  <c r="F185" i="11"/>
  <c r="E185" i="11"/>
  <c r="CR184" i="11"/>
  <c r="CQ184" i="11"/>
  <c r="BD184" i="11"/>
  <c r="F184" i="11"/>
  <c r="CS184" i="11" s="1"/>
  <c r="E184" i="11"/>
  <c r="D184" i="11" s="1"/>
  <c r="CS183" i="11"/>
  <c r="BD183" i="11"/>
  <c r="F183" i="11"/>
  <c r="E183" i="11"/>
  <c r="CR183" i="11" s="1"/>
  <c r="BE182" i="11"/>
  <c r="F182" i="11"/>
  <c r="E182" i="11"/>
  <c r="BF181" i="11"/>
  <c r="F181" i="11"/>
  <c r="CQ181" i="11" s="1"/>
  <c r="E181" i="11"/>
  <c r="CR181" i="11" s="1"/>
  <c r="CR180" i="11"/>
  <c r="CQ180" i="11"/>
  <c r="BD180" i="11"/>
  <c r="F180" i="11"/>
  <c r="CS180" i="11" s="1"/>
  <c r="E180" i="11"/>
  <c r="CS179" i="11"/>
  <c r="BE179" i="11"/>
  <c r="BD179" i="11"/>
  <c r="F179" i="11"/>
  <c r="E179" i="11"/>
  <c r="D179" i="11" s="1"/>
  <c r="CS178" i="11"/>
  <c r="BF178" i="11"/>
  <c r="F178" i="11"/>
  <c r="E178" i="11"/>
  <c r="F177" i="11"/>
  <c r="E177" i="11"/>
  <c r="CR177" i="11" s="1"/>
  <c r="CQ176" i="11"/>
  <c r="BD176" i="11"/>
  <c r="BC176" i="11"/>
  <c r="F176" i="11"/>
  <c r="CP176" i="11" s="1"/>
  <c r="E176" i="11"/>
  <c r="BE176" i="11" s="1"/>
  <c r="D176" i="11"/>
  <c r="CR175" i="11"/>
  <c r="CQ175" i="11"/>
  <c r="CP175" i="11"/>
  <c r="BE175" i="11"/>
  <c r="BD175" i="11"/>
  <c r="BC175" i="11"/>
  <c r="F175" i="11"/>
  <c r="CS175" i="11" s="1"/>
  <c r="D175" i="11"/>
  <c r="CS174" i="11"/>
  <c r="CQ174" i="11"/>
  <c r="CP174" i="11"/>
  <c r="BF174" i="11"/>
  <c r="BD174" i="11"/>
  <c r="BC174" i="11"/>
  <c r="F174" i="11"/>
  <c r="E174" i="11"/>
  <c r="CR174" i="11" s="1"/>
  <c r="D174" i="11"/>
  <c r="CS173" i="11"/>
  <c r="CQ173" i="11"/>
  <c r="CP173" i="11"/>
  <c r="BF173" i="11"/>
  <c r="BD173" i="11"/>
  <c r="BC173" i="11"/>
  <c r="F173" i="11"/>
  <c r="E173" i="11"/>
  <c r="CR173" i="11" s="1"/>
  <c r="D173" i="11"/>
  <c r="CS172" i="11"/>
  <c r="CQ172" i="11"/>
  <c r="CP172" i="11"/>
  <c r="BF172" i="11"/>
  <c r="BD172" i="11"/>
  <c r="BC172" i="11"/>
  <c r="F172" i="11"/>
  <c r="E172" i="11"/>
  <c r="CR172" i="11" s="1"/>
  <c r="D172" i="11"/>
  <c r="BF171" i="11"/>
  <c r="BE171" i="11"/>
  <c r="BD171" i="11"/>
  <c r="BC171" i="11"/>
  <c r="CS170" i="11"/>
  <c r="CQ170" i="11"/>
  <c r="CP170" i="11"/>
  <c r="BF170" i="11"/>
  <c r="BD170" i="11"/>
  <c r="BC170" i="11"/>
  <c r="F170" i="11"/>
  <c r="E170" i="11"/>
  <c r="CR170" i="11" s="1"/>
  <c r="D170" i="11"/>
  <c r="CS169" i="11"/>
  <c r="CP169" i="11"/>
  <c r="BF169" i="11"/>
  <c r="BC169" i="11"/>
  <c r="F169" i="11"/>
  <c r="CQ169" i="11" s="1"/>
  <c r="E169" i="11"/>
  <c r="CR169" i="11" s="1"/>
  <c r="D169" i="11"/>
  <c r="CS168" i="11"/>
  <c r="CP168" i="11"/>
  <c r="BF168" i="11"/>
  <c r="BC168" i="11"/>
  <c r="F168" i="11"/>
  <c r="CQ168" i="11" s="1"/>
  <c r="E168" i="11"/>
  <c r="CR168" i="11" s="1"/>
  <c r="D168" i="11"/>
  <c r="CS167" i="11"/>
  <c r="CP167" i="11"/>
  <c r="BF167" i="11"/>
  <c r="BC167" i="11"/>
  <c r="F167" i="11"/>
  <c r="CQ167" i="11" s="1"/>
  <c r="E167" i="11"/>
  <c r="CR167" i="11" s="1"/>
  <c r="D167" i="11"/>
  <c r="CS166" i="11"/>
  <c r="CP166" i="11"/>
  <c r="BF166" i="11"/>
  <c r="BC166" i="11"/>
  <c r="F166" i="11"/>
  <c r="CQ166" i="11" s="1"/>
  <c r="E166" i="11"/>
  <c r="CR166" i="11" s="1"/>
  <c r="D166" i="11"/>
  <c r="CS165" i="11"/>
  <c r="CP165" i="11"/>
  <c r="BF165" i="11"/>
  <c r="BC165" i="11"/>
  <c r="F165" i="11"/>
  <c r="CQ165" i="11" s="1"/>
  <c r="E165" i="11"/>
  <c r="CR165" i="11" s="1"/>
  <c r="D165" i="11"/>
  <c r="CS164" i="11"/>
  <c r="CP164" i="11"/>
  <c r="BF164" i="11"/>
  <c r="BC164" i="11"/>
  <c r="F164" i="11"/>
  <c r="CQ164" i="11" s="1"/>
  <c r="E164" i="11"/>
  <c r="CR164" i="11" s="1"/>
  <c r="D164" i="11"/>
  <c r="CS163" i="11"/>
  <c r="CP163" i="11"/>
  <c r="BF163" i="11"/>
  <c r="BC163" i="11"/>
  <c r="F163" i="11"/>
  <c r="CQ163" i="11" s="1"/>
  <c r="E163" i="11"/>
  <c r="CR163" i="11" s="1"/>
  <c r="D163" i="11"/>
  <c r="CS162" i="11"/>
  <c r="CP162" i="11"/>
  <c r="BF162" i="11"/>
  <c r="BC162" i="11"/>
  <c r="F162" i="11"/>
  <c r="CQ162" i="11" s="1"/>
  <c r="E162" i="11"/>
  <c r="CR162" i="11" s="1"/>
  <c r="D162" i="11"/>
  <c r="CS161" i="11"/>
  <c r="CP161" i="11"/>
  <c r="BF161" i="11"/>
  <c r="BC161" i="11"/>
  <c r="AT161" i="11"/>
  <c r="F160" i="11"/>
  <c r="CQ161" i="11" s="1"/>
  <c r="E160" i="11"/>
  <c r="D160" i="11"/>
  <c r="CQ156" i="11"/>
  <c r="CP156" i="11"/>
  <c r="BE156" i="11"/>
  <c r="BD156" i="11"/>
  <c r="F156" i="11"/>
  <c r="CS156" i="11" s="1"/>
  <c r="E156" i="11"/>
  <c r="D156" i="11"/>
  <c r="CQ155" i="11"/>
  <c r="CP155" i="11"/>
  <c r="BE155" i="11"/>
  <c r="BD155" i="11"/>
  <c r="F155" i="11"/>
  <c r="CS155" i="11" s="1"/>
  <c r="E155" i="11"/>
  <c r="CR154" i="11"/>
  <c r="CQ154" i="11"/>
  <c r="F154" i="11"/>
  <c r="E154" i="11"/>
  <c r="BF154" i="11" s="1"/>
  <c r="CR153" i="11"/>
  <c r="CQ153" i="11"/>
  <c r="BE153" i="11"/>
  <c r="BD153" i="11"/>
  <c r="F153" i="11"/>
  <c r="E153" i="11"/>
  <c r="BF153" i="11" s="1"/>
  <c r="D153" i="11"/>
  <c r="CQ152" i="11"/>
  <c r="CP152" i="11"/>
  <c r="BE152" i="11"/>
  <c r="BD152" i="11"/>
  <c r="F152" i="11"/>
  <c r="CS152" i="11" s="1"/>
  <c r="E152" i="11"/>
  <c r="D152" i="11" s="1"/>
  <c r="CQ151" i="11"/>
  <c r="CP151" i="11"/>
  <c r="BE151" i="11"/>
  <c r="BD151" i="11"/>
  <c r="F151" i="11"/>
  <c r="CS151" i="11" s="1"/>
  <c r="E151" i="11"/>
  <c r="CQ150" i="11"/>
  <c r="CP150" i="11"/>
  <c r="BE150" i="11"/>
  <c r="BD150" i="11"/>
  <c r="F150" i="11"/>
  <c r="CS150" i="11" s="1"/>
  <c r="E150" i="11"/>
  <c r="D150" i="11"/>
  <c r="CQ149" i="11"/>
  <c r="CP149" i="11"/>
  <c r="BE149" i="11"/>
  <c r="BD149" i="11"/>
  <c r="F149" i="11"/>
  <c r="CS149" i="11" s="1"/>
  <c r="E149" i="11"/>
  <c r="D149" i="11"/>
  <c r="CQ148" i="11"/>
  <c r="CP148" i="11"/>
  <c r="BE148" i="11"/>
  <c r="BD148" i="11"/>
  <c r="F148" i="11"/>
  <c r="CS148" i="11" s="1"/>
  <c r="E148" i="11"/>
  <c r="D148" i="11" s="1"/>
  <c r="CQ147" i="11"/>
  <c r="CP147" i="11"/>
  <c r="BE147" i="11"/>
  <c r="BD147" i="11"/>
  <c r="F147" i="11"/>
  <c r="CS147" i="11" s="1"/>
  <c r="E147" i="11"/>
  <c r="CQ146" i="11"/>
  <c r="CP146" i="11"/>
  <c r="BE146" i="11"/>
  <c r="BD146" i="11"/>
  <c r="F146" i="11"/>
  <c r="CS146" i="11" s="1"/>
  <c r="E146" i="11"/>
  <c r="D146" i="11"/>
  <c r="CQ145" i="11"/>
  <c r="CP145" i="11"/>
  <c r="BE145" i="11"/>
  <c r="BD145" i="11"/>
  <c r="F145" i="11"/>
  <c r="CS145" i="11" s="1"/>
  <c r="E145" i="11"/>
  <c r="D145" i="11"/>
  <c r="CQ144" i="11"/>
  <c r="CP144" i="11"/>
  <c r="BE144" i="11"/>
  <c r="BD144" i="11"/>
  <c r="F144" i="11"/>
  <c r="CS144" i="11" s="1"/>
  <c r="E144" i="11"/>
  <c r="D144" i="11" s="1"/>
  <c r="CQ143" i="11"/>
  <c r="CP143" i="11"/>
  <c r="BE143" i="11"/>
  <c r="BD143" i="11"/>
  <c r="F143" i="11"/>
  <c r="CS143" i="11" s="1"/>
  <c r="E143" i="11"/>
  <c r="CQ142" i="11"/>
  <c r="CP142" i="11"/>
  <c r="BE142" i="11"/>
  <c r="BD142" i="11"/>
  <c r="F142" i="11"/>
  <c r="CS142" i="11" s="1"/>
  <c r="E142" i="11"/>
  <c r="D142" i="11"/>
  <c r="CQ141" i="11"/>
  <c r="CP141" i="11"/>
  <c r="BE141" i="11"/>
  <c r="BD141" i="11"/>
  <c r="F141" i="11"/>
  <c r="CS141" i="11" s="1"/>
  <c r="E141" i="11"/>
  <c r="D141" i="11"/>
  <c r="CQ140" i="11"/>
  <c r="CP140" i="11"/>
  <c r="BE140" i="11"/>
  <c r="BD140" i="11"/>
  <c r="F140" i="11"/>
  <c r="CS140" i="11" s="1"/>
  <c r="E140" i="11"/>
  <c r="D140" i="11" s="1"/>
  <c r="CQ139" i="11"/>
  <c r="CP139" i="11"/>
  <c r="BE139" i="11"/>
  <c r="BD139" i="11"/>
  <c r="F139" i="11"/>
  <c r="CS139" i="11" s="1"/>
  <c r="E139" i="11"/>
  <c r="CQ138" i="11"/>
  <c r="CP138" i="11"/>
  <c r="BE138" i="11"/>
  <c r="BD138" i="11"/>
  <c r="F138" i="11"/>
  <c r="CS138" i="11" s="1"/>
  <c r="E138" i="11"/>
  <c r="D138" i="11"/>
  <c r="CR137" i="11"/>
  <c r="CQ137" i="11"/>
  <c r="CP137" i="11"/>
  <c r="BF137" i="11"/>
  <c r="BE137" i="11"/>
  <c r="BD137" i="11"/>
  <c r="F137" i="11"/>
  <c r="CS137" i="11" s="1"/>
  <c r="D137" i="11"/>
  <c r="CS136" i="11"/>
  <c r="CQ136" i="11"/>
  <c r="CP136" i="11"/>
  <c r="BG136" i="11"/>
  <c r="BE136" i="11"/>
  <c r="BD136" i="11"/>
  <c r="F136" i="11"/>
  <c r="E136" i="11"/>
  <c r="CR136" i="11" s="1"/>
  <c r="D136" i="11"/>
  <c r="CS135" i="11"/>
  <c r="CQ135" i="11"/>
  <c r="CP135" i="11"/>
  <c r="BG135" i="11"/>
  <c r="BE135" i="11"/>
  <c r="BD135" i="11"/>
  <c r="F135" i="11"/>
  <c r="E135" i="11"/>
  <c r="CR135" i="11" s="1"/>
  <c r="D135" i="11"/>
  <c r="CS134" i="11"/>
  <c r="CQ134" i="11"/>
  <c r="CP134" i="11"/>
  <c r="BG134" i="11"/>
  <c r="BE134" i="11"/>
  <c r="BD134" i="11"/>
  <c r="F134" i="11"/>
  <c r="E134" i="11"/>
  <c r="CR134" i="11" s="1"/>
  <c r="D134" i="11"/>
  <c r="CS133" i="11"/>
  <c r="CR133" i="11"/>
  <c r="BG133" i="11"/>
  <c r="BF133" i="11"/>
  <c r="AS133" i="11"/>
  <c r="CQ132" i="11"/>
  <c r="CP132" i="11"/>
  <c r="BE132" i="11"/>
  <c r="BD132" i="11"/>
  <c r="F132" i="11"/>
  <c r="CS132" i="11" s="1"/>
  <c r="E132" i="11"/>
  <c r="D132" i="11" s="1"/>
  <c r="CQ131" i="11"/>
  <c r="CP131" i="11"/>
  <c r="BE131" i="11"/>
  <c r="BD131" i="11"/>
  <c r="F131" i="11"/>
  <c r="CS131" i="11" s="1"/>
  <c r="E131" i="11"/>
  <c r="CQ130" i="11"/>
  <c r="CP130" i="11"/>
  <c r="BE130" i="11"/>
  <c r="BD130" i="11"/>
  <c r="F130" i="11"/>
  <c r="CS130" i="11" s="1"/>
  <c r="E130" i="11"/>
  <c r="D130" i="11"/>
  <c r="CQ129" i="11"/>
  <c r="CP129" i="11"/>
  <c r="BE129" i="11"/>
  <c r="BD129" i="11"/>
  <c r="F129" i="11"/>
  <c r="CS129" i="11" s="1"/>
  <c r="E129" i="11"/>
  <c r="D129" i="11"/>
  <c r="CQ128" i="11"/>
  <c r="CP128" i="11"/>
  <c r="BE128" i="11"/>
  <c r="BD128" i="11"/>
  <c r="F128" i="11"/>
  <c r="CS128" i="11" s="1"/>
  <c r="E128" i="11"/>
  <c r="D128" i="11" s="1"/>
  <c r="CQ127" i="11"/>
  <c r="CP127" i="11"/>
  <c r="BE127" i="11"/>
  <c r="BD127" i="11"/>
  <c r="F127" i="11"/>
  <c r="CS127" i="11" s="1"/>
  <c r="E127" i="11"/>
  <c r="CQ126" i="11"/>
  <c r="CP126" i="11"/>
  <c r="BE126" i="11"/>
  <c r="BD126" i="11"/>
  <c r="F126" i="11"/>
  <c r="CS126" i="11" s="1"/>
  <c r="E126" i="11"/>
  <c r="D126" i="11"/>
  <c r="CQ125" i="11"/>
  <c r="CP125" i="11"/>
  <c r="BE125" i="11"/>
  <c r="BD125" i="11"/>
  <c r="F125" i="11"/>
  <c r="CS125" i="11" s="1"/>
  <c r="E125" i="11"/>
  <c r="D125" i="11"/>
  <c r="CQ124" i="11"/>
  <c r="CP124" i="11"/>
  <c r="BE124" i="11"/>
  <c r="BD124" i="11"/>
  <c r="F124" i="11"/>
  <c r="CS124" i="11" s="1"/>
  <c r="E124" i="11"/>
  <c r="D124" i="11" s="1"/>
  <c r="AS123" i="11"/>
  <c r="F122" i="11"/>
  <c r="E122" i="11"/>
  <c r="L118" i="11"/>
  <c r="K118" i="11"/>
  <c r="H118" i="11"/>
  <c r="G118" i="11"/>
  <c r="D118" i="11"/>
  <c r="N117" i="11"/>
  <c r="M117" i="11"/>
  <c r="L117" i="11"/>
  <c r="K117" i="11"/>
  <c r="J117" i="11"/>
  <c r="I117" i="11"/>
  <c r="H117" i="11"/>
  <c r="G117" i="11"/>
  <c r="F117" i="11"/>
  <c r="E116" i="11"/>
  <c r="D116" i="11"/>
  <c r="C116" i="11" s="1"/>
  <c r="BB116" i="11" s="1"/>
  <c r="O116" i="11" s="1"/>
  <c r="E115" i="11"/>
  <c r="D115" i="11"/>
  <c r="C115" i="11"/>
  <c r="CP115" i="11" s="1"/>
  <c r="E114" i="11"/>
  <c r="D114" i="11"/>
  <c r="C114" i="11" s="1"/>
  <c r="BB114" i="11" s="1"/>
  <c r="O114" i="11" s="1"/>
  <c r="E113" i="11"/>
  <c r="E117" i="11" s="1"/>
  <c r="D113" i="11"/>
  <c r="D117" i="11" s="1"/>
  <c r="C113" i="11"/>
  <c r="CP113" i="11" s="1"/>
  <c r="N112" i="11"/>
  <c r="M112" i="11"/>
  <c r="M118" i="11" s="1"/>
  <c r="L112" i="11"/>
  <c r="K112" i="11"/>
  <c r="J112" i="11"/>
  <c r="I112" i="11"/>
  <c r="I118" i="11" s="1"/>
  <c r="H112" i="11"/>
  <c r="G112" i="11"/>
  <c r="F112" i="11"/>
  <c r="E112" i="11"/>
  <c r="E118" i="11" s="1"/>
  <c r="E111" i="11"/>
  <c r="D111" i="11"/>
  <c r="C111" i="11"/>
  <c r="BB111" i="11" s="1"/>
  <c r="O111" i="11" s="1"/>
  <c r="E110" i="11"/>
  <c r="C110" i="11" s="1"/>
  <c r="D110" i="11"/>
  <c r="E109" i="11"/>
  <c r="D109" i="11"/>
  <c r="D112" i="11" s="1"/>
  <c r="C109" i="11"/>
  <c r="C112" i="11" s="1"/>
  <c r="G105" i="11"/>
  <c r="F105" i="11"/>
  <c r="M104" i="11"/>
  <c r="L104" i="11"/>
  <c r="K104" i="11"/>
  <c r="K105" i="11" s="1"/>
  <c r="J104" i="11"/>
  <c r="I104" i="11"/>
  <c r="H104" i="11"/>
  <c r="G104" i="11"/>
  <c r="F104" i="11"/>
  <c r="E103" i="11"/>
  <c r="D103" i="11"/>
  <c r="E102" i="11"/>
  <c r="E104" i="11" s="1"/>
  <c r="D102" i="11"/>
  <c r="C102" i="11" s="1"/>
  <c r="E101" i="11"/>
  <c r="D101" i="11"/>
  <c r="C101" i="11"/>
  <c r="E100" i="11"/>
  <c r="D100" i="11"/>
  <c r="C100" i="11"/>
  <c r="M99" i="11"/>
  <c r="M105" i="11" s="1"/>
  <c r="L99" i="11"/>
  <c r="L105" i="11" s="1"/>
  <c r="K99" i="11"/>
  <c r="J99" i="11"/>
  <c r="J105" i="11" s="1"/>
  <c r="I99" i="11"/>
  <c r="I105" i="11" s="1"/>
  <c r="H99" i="11"/>
  <c r="H105" i="11" s="1"/>
  <c r="G99" i="11"/>
  <c r="F99" i="11"/>
  <c r="E98" i="11"/>
  <c r="D98" i="11"/>
  <c r="D99" i="11" s="1"/>
  <c r="C98" i="11"/>
  <c r="E97" i="11"/>
  <c r="D97" i="11"/>
  <c r="C97" i="11"/>
  <c r="E96" i="11"/>
  <c r="E99" i="11" s="1"/>
  <c r="E105" i="11" s="1"/>
  <c r="D96" i="11"/>
  <c r="E92" i="11"/>
  <c r="D92" i="11"/>
  <c r="C92" i="11"/>
  <c r="E91" i="11"/>
  <c r="D91" i="11"/>
  <c r="C91" i="11" s="1"/>
  <c r="E90" i="11"/>
  <c r="C90" i="11" s="1"/>
  <c r="BB92" i="11" s="1"/>
  <c r="AI92" i="11" s="1"/>
  <c r="D90" i="11"/>
  <c r="E89" i="11"/>
  <c r="D89" i="11"/>
  <c r="C89" i="11" s="1"/>
  <c r="E88" i="11"/>
  <c r="D88" i="11"/>
  <c r="C88" i="11" s="1"/>
  <c r="CP83" i="11"/>
  <c r="E78" i="11"/>
  <c r="D78" i="11"/>
  <c r="C78" i="11" s="1"/>
  <c r="E77" i="11"/>
  <c r="D77" i="11"/>
  <c r="E76" i="11"/>
  <c r="D76" i="11"/>
  <c r="C76" i="11"/>
  <c r="E75" i="11"/>
  <c r="D75" i="11"/>
  <c r="C75" i="11"/>
  <c r="E70" i="11"/>
  <c r="C70" i="11" s="1"/>
  <c r="D70" i="11"/>
  <c r="E69" i="11"/>
  <c r="D69" i="11"/>
  <c r="C69" i="11" s="1"/>
  <c r="E68" i="11"/>
  <c r="D68" i="11"/>
  <c r="C68" i="11"/>
  <c r="E67" i="11"/>
  <c r="D67" i="11"/>
  <c r="C67" i="11" s="1"/>
  <c r="C62" i="11"/>
  <c r="BB61" i="11"/>
  <c r="I61" i="11" s="1"/>
  <c r="C61" i="11"/>
  <c r="CP61" i="11" s="1"/>
  <c r="BB60" i="11"/>
  <c r="I60" i="11"/>
  <c r="C60" i="11"/>
  <c r="CP60" i="11" s="1"/>
  <c r="C59" i="11"/>
  <c r="CP59" i="11" s="1"/>
  <c r="C55" i="11"/>
  <c r="CQ55" i="11" s="1"/>
  <c r="BA54" i="11"/>
  <c r="L54" i="11"/>
  <c r="C54" i="11"/>
  <c r="BB54" i="11" s="1"/>
  <c r="BB53" i="11"/>
  <c r="BA53" i="11"/>
  <c r="L53" i="11" s="1"/>
  <c r="C53" i="11"/>
  <c r="CQ53" i="11" s="1"/>
  <c r="CP52" i="11"/>
  <c r="BA52" i="11"/>
  <c r="L52" i="11" s="1"/>
  <c r="C52" i="11"/>
  <c r="BB52" i="11" s="1"/>
  <c r="CQ48" i="11"/>
  <c r="BA48" i="11"/>
  <c r="F48" i="11" s="1"/>
  <c r="C48" i="11"/>
  <c r="C42" i="11"/>
  <c r="CP42" i="11" s="1"/>
  <c r="CP41" i="11"/>
  <c r="C41" i="11"/>
  <c r="C40" i="11"/>
  <c r="CP40" i="11" s="1"/>
  <c r="CP39" i="11"/>
  <c r="C39" i="11"/>
  <c r="C38" i="11"/>
  <c r="CP38" i="11" s="1"/>
  <c r="CP37" i="11"/>
  <c r="C37" i="11"/>
  <c r="C36" i="11"/>
  <c r="CP36" i="11" s="1"/>
  <c r="CP35" i="11"/>
  <c r="C35" i="11"/>
  <c r="C34" i="11"/>
  <c r="CP34" i="11" s="1"/>
  <c r="L33" i="11"/>
  <c r="K33" i="11"/>
  <c r="J33" i="11"/>
  <c r="I33" i="11"/>
  <c r="H33" i="11"/>
  <c r="G33" i="11"/>
  <c r="F33" i="11"/>
  <c r="C33" i="11" s="1"/>
  <c r="CP33" i="11" s="1"/>
  <c r="E33" i="11"/>
  <c r="D33" i="11"/>
  <c r="CP29" i="11"/>
  <c r="BA29" i="11"/>
  <c r="D29" i="11" s="1"/>
  <c r="CP28" i="11"/>
  <c r="BA28" i="11"/>
  <c r="D28" i="11" s="1"/>
  <c r="CP27" i="11"/>
  <c r="BA27" i="11"/>
  <c r="D27" i="11"/>
  <c r="CP26" i="11"/>
  <c r="BA26" i="11"/>
  <c r="D26" i="11"/>
  <c r="CP25" i="11"/>
  <c r="BA25" i="11"/>
  <c r="D25" i="11" s="1"/>
  <c r="CP24" i="11"/>
  <c r="BA24" i="11"/>
  <c r="D24" i="11" s="1"/>
  <c r="CP23" i="11"/>
  <c r="BA23" i="11"/>
  <c r="D23" i="11"/>
  <c r="CP22" i="11"/>
  <c r="BA22" i="11"/>
  <c r="D22" i="11"/>
  <c r="CP21" i="11"/>
  <c r="BA21" i="11"/>
  <c r="D21" i="11" s="1"/>
  <c r="CP20" i="11"/>
  <c r="BA20" i="11"/>
  <c r="D20" i="11" s="1"/>
  <c r="CP19" i="11"/>
  <c r="BA19" i="11"/>
  <c r="D19" i="11"/>
  <c r="C15" i="11"/>
  <c r="C14" i="11"/>
  <c r="C13" i="11"/>
  <c r="C12" i="11"/>
  <c r="C11" i="11"/>
  <c r="BB10" i="11"/>
  <c r="C10" i="11"/>
  <c r="BA15" i="11" s="1"/>
  <c r="M15" i="11" s="1"/>
  <c r="A5" i="11"/>
  <c r="A4" i="11"/>
  <c r="A3" i="11"/>
  <c r="A2" i="11"/>
  <c r="BB118" i="13" l="1"/>
  <c r="O118" i="13" s="1"/>
  <c r="CP118" i="13"/>
  <c r="A300" i="13"/>
  <c r="A335" i="13"/>
  <c r="C118" i="12"/>
  <c r="CP112" i="12"/>
  <c r="BB112" i="12"/>
  <c r="O112" i="12" s="1"/>
  <c r="AT166" i="11"/>
  <c r="CB78" i="11"/>
  <c r="AK78" i="11" s="1"/>
  <c r="EB78" i="11"/>
  <c r="AT163" i="11"/>
  <c r="AT169" i="11"/>
  <c r="CM92" i="11"/>
  <c r="BB113" i="11"/>
  <c r="O113" i="11" s="1"/>
  <c r="CS123" i="11"/>
  <c r="BG123" i="11"/>
  <c r="CR127" i="11"/>
  <c r="BF127" i="11"/>
  <c r="CR143" i="11"/>
  <c r="BF143" i="11"/>
  <c r="CR151" i="11"/>
  <c r="BF151" i="11"/>
  <c r="CP177" i="11"/>
  <c r="BC177" i="11"/>
  <c r="CS177" i="11"/>
  <c r="BD177" i="11"/>
  <c r="BF177" i="11"/>
  <c r="CP10" i="11"/>
  <c r="BB117" i="11"/>
  <c r="O117" i="11" s="1"/>
  <c r="CR126" i="11"/>
  <c r="BF126" i="11"/>
  <c r="AS128" i="11"/>
  <c r="CR146" i="11"/>
  <c r="BF146" i="11"/>
  <c r="AS148" i="11"/>
  <c r="CS154" i="11"/>
  <c r="BG154" i="11"/>
  <c r="BE154" i="11"/>
  <c r="D154" i="11"/>
  <c r="CQ10" i="11"/>
  <c r="CP11" i="11"/>
  <c r="CP12" i="11"/>
  <c r="BA14" i="11"/>
  <c r="M14" i="11" s="1"/>
  <c r="CQ52" i="11"/>
  <c r="CP53" i="11"/>
  <c r="CP54" i="11"/>
  <c r="BB55" i="11"/>
  <c r="BB59" i="11"/>
  <c r="I59" i="11" s="1"/>
  <c r="C96" i="11"/>
  <c r="C99" i="11" s="1"/>
  <c r="D104" i="11"/>
  <c r="D105" i="11" s="1"/>
  <c r="C103" i="11"/>
  <c r="C104" i="11" s="1"/>
  <c r="CP110" i="11"/>
  <c r="BB110" i="11"/>
  <c r="O110" i="11" s="1"/>
  <c r="F118" i="11"/>
  <c r="J118" i="11"/>
  <c r="N118" i="11"/>
  <c r="BB112" i="11"/>
  <c r="O112" i="11" s="1"/>
  <c r="BD123" i="11"/>
  <c r="CR125" i="11"/>
  <c r="BF125" i="11"/>
  <c r="CR129" i="11"/>
  <c r="BF129" i="11"/>
  <c r="AS129" i="11" s="1"/>
  <c r="CR141" i="11"/>
  <c r="BF141" i="11"/>
  <c r="CR145" i="11"/>
  <c r="BF145" i="11"/>
  <c r="AS145" i="11" s="1"/>
  <c r="CR149" i="11"/>
  <c r="BF149" i="11"/>
  <c r="AS151" i="11"/>
  <c r="BD154" i="11"/>
  <c r="AS154" i="11" s="1"/>
  <c r="CR155" i="11"/>
  <c r="BF155" i="11"/>
  <c r="D155" i="11"/>
  <c r="D178" i="11"/>
  <c r="CR178" i="11"/>
  <c r="BE178" i="11"/>
  <c r="CP189" i="11"/>
  <c r="BC189" i="11"/>
  <c r="CS189" i="11"/>
  <c r="BD189" i="11"/>
  <c r="CQ189" i="11"/>
  <c r="BF189" i="11"/>
  <c r="BE191" i="11"/>
  <c r="CR194" i="11"/>
  <c r="BE194" i="11"/>
  <c r="D194" i="11"/>
  <c r="CR205" i="11"/>
  <c r="C205" i="11"/>
  <c r="CP205" i="11" s="1"/>
  <c r="BC236" i="11"/>
  <c r="AR236" i="11" s="1"/>
  <c r="CP236" i="11"/>
  <c r="BC237" i="11"/>
  <c r="AR237" i="11" s="1"/>
  <c r="CP237" i="11"/>
  <c r="CP109" i="11"/>
  <c r="CP111" i="11"/>
  <c r="BB115" i="11"/>
  <c r="O115" i="11" s="1"/>
  <c r="C117" i="11"/>
  <c r="C118" i="11" s="1"/>
  <c r="CP123" i="11"/>
  <c r="CR131" i="11"/>
  <c r="BF131" i="11"/>
  <c r="AS131" i="11" s="1"/>
  <c r="CR139" i="11"/>
  <c r="BF139" i="11"/>
  <c r="AS139" i="11" s="1"/>
  <c r="CR147" i="11"/>
  <c r="BF147" i="11"/>
  <c r="AS147" i="11" s="1"/>
  <c r="AS149" i="11"/>
  <c r="D190" i="11"/>
  <c r="CR190" i="11"/>
  <c r="BE190" i="11"/>
  <c r="BA11" i="11"/>
  <c r="M11" i="11" s="1"/>
  <c r="BA12" i="11"/>
  <c r="M12" i="11" s="1"/>
  <c r="BA55" i="11"/>
  <c r="CQ123" i="11"/>
  <c r="CR130" i="11"/>
  <c r="BF130" i="11"/>
  <c r="CR138" i="11"/>
  <c r="BF138" i="11"/>
  <c r="AS138" i="11" s="1"/>
  <c r="CR142" i="11"/>
  <c r="BF142" i="11"/>
  <c r="CR150" i="11"/>
  <c r="BF150" i="11"/>
  <c r="CQ177" i="11"/>
  <c r="CP182" i="11"/>
  <c r="BC182" i="11"/>
  <c r="BD182" i="11"/>
  <c r="CQ182" i="11"/>
  <c r="CS182" i="11"/>
  <c r="BF182" i="11"/>
  <c r="CP190" i="11"/>
  <c r="BC190" i="11"/>
  <c r="BD190" i="11"/>
  <c r="CQ190" i="11"/>
  <c r="BF190" i="11"/>
  <c r="BA10" i="11"/>
  <c r="M10" i="11" s="1"/>
  <c r="CP14" i="11"/>
  <c r="CP15" i="11"/>
  <c r="CQ54" i="11"/>
  <c r="CP55" i="11"/>
  <c r="C77" i="11"/>
  <c r="BB109" i="11"/>
  <c r="O109" i="11" s="1"/>
  <c r="CP112" i="11"/>
  <c r="CP114" i="11"/>
  <c r="CP116" i="11"/>
  <c r="D122" i="11"/>
  <c r="CR123" i="11"/>
  <c r="BF123" i="11"/>
  <c r="BE123" i="11"/>
  <c r="CR124" i="11"/>
  <c r="BF124" i="11"/>
  <c r="AS124" i="11" s="1"/>
  <c r="AS126" i="11"/>
  <c r="D127" i="11"/>
  <c r="CR128" i="11"/>
  <c r="BF128" i="11"/>
  <c r="AS130" i="11"/>
  <c r="D131" i="11"/>
  <c r="CR132" i="11"/>
  <c r="BF132" i="11"/>
  <c r="AS132" i="11" s="1"/>
  <c r="D139" i="11"/>
  <c r="CR140" i="11"/>
  <c r="BF140" i="11"/>
  <c r="AS140" i="11" s="1"/>
  <c r="D143" i="11"/>
  <c r="CR144" i="11"/>
  <c r="BF144" i="11"/>
  <c r="AS144" i="11" s="1"/>
  <c r="D147" i="11"/>
  <c r="CR148" i="11"/>
  <c r="BF148" i="11"/>
  <c r="D151" i="11"/>
  <c r="CR152" i="11"/>
  <c r="BF152" i="11"/>
  <c r="AS152" i="11" s="1"/>
  <c r="CP154" i="11"/>
  <c r="AS156" i="11"/>
  <c r="D183" i="11"/>
  <c r="BE183" i="11"/>
  <c r="CP185" i="11"/>
  <c r="BC185" i="11"/>
  <c r="CS185" i="11"/>
  <c r="BD185" i="11"/>
  <c r="BF185" i="11"/>
  <c r="CR191" i="11"/>
  <c r="CR200" i="11"/>
  <c r="C200" i="11"/>
  <c r="CP200" i="11" s="1"/>
  <c r="CS153" i="11"/>
  <c r="BG153" i="11"/>
  <c r="AS153" i="11" s="1"/>
  <c r="CR161" i="11"/>
  <c r="BE161" i="11"/>
  <c r="CP178" i="11"/>
  <c r="BC178" i="11"/>
  <c r="AT178" i="11" s="1"/>
  <c r="BD178" i="11"/>
  <c r="CQ178" i="11"/>
  <c r="CR179" i="11"/>
  <c r="D186" i="11"/>
  <c r="CR186" i="11"/>
  <c r="CR193" i="11"/>
  <c r="BE193" i="11"/>
  <c r="D193" i="11"/>
  <c r="CR199" i="11"/>
  <c r="C199" i="11"/>
  <c r="CP199" i="11" s="1"/>
  <c r="BC233" i="11"/>
  <c r="AR233" i="11" s="1"/>
  <c r="CP233" i="11"/>
  <c r="BC244" i="11"/>
  <c r="AI244" i="11" s="1"/>
  <c r="CP244" i="11"/>
  <c r="BC245" i="11"/>
  <c r="AI245" i="11" s="1"/>
  <c r="CP245" i="11"/>
  <c r="BG124" i="11"/>
  <c r="BG125" i="11"/>
  <c r="AS125" i="11" s="1"/>
  <c r="BG126" i="11"/>
  <c r="BG127" i="11"/>
  <c r="AS127" i="11" s="1"/>
  <c r="BG128" i="11"/>
  <c r="BG129" i="11"/>
  <c r="BG130" i="11"/>
  <c r="BG131" i="11"/>
  <c r="BG132" i="11"/>
  <c r="BF134" i="11"/>
  <c r="AS134" i="11" s="1"/>
  <c r="BF135" i="11"/>
  <c r="AS135" i="11" s="1"/>
  <c r="BF136" i="11"/>
  <c r="AS136" i="11" s="1"/>
  <c r="BG137" i="11"/>
  <c r="AS137" i="11" s="1"/>
  <c r="BG138" i="11"/>
  <c r="BG139" i="11"/>
  <c r="BG140" i="11"/>
  <c r="BG141" i="11"/>
  <c r="AS141" i="11" s="1"/>
  <c r="BG142" i="11"/>
  <c r="AS142" i="11" s="1"/>
  <c r="BG143" i="11"/>
  <c r="AS143" i="11" s="1"/>
  <c r="BG144" i="11"/>
  <c r="BG145" i="11"/>
  <c r="BG146" i="11"/>
  <c r="AS146" i="11" s="1"/>
  <c r="BG147" i="11"/>
  <c r="BG148" i="11"/>
  <c r="BG149" i="11"/>
  <c r="BG150" i="11"/>
  <c r="AS150" i="11" s="1"/>
  <c r="BG151" i="11"/>
  <c r="BG152" i="11"/>
  <c r="CP153" i="11"/>
  <c r="CR156" i="11"/>
  <c r="BF156" i="11"/>
  <c r="CR176" i="11"/>
  <c r="CP181" i="11"/>
  <c r="BC181" i="11"/>
  <c r="CS181" i="11"/>
  <c r="BD181" i="11"/>
  <c r="D182" i="11"/>
  <c r="CR182" i="11"/>
  <c r="CP186" i="11"/>
  <c r="BC186" i="11"/>
  <c r="BD186" i="11"/>
  <c r="CQ186" i="11"/>
  <c r="CR187" i="11"/>
  <c r="CR206" i="11"/>
  <c r="C206" i="11"/>
  <c r="CP206" i="11" s="1"/>
  <c r="BD161" i="11"/>
  <c r="AT160" i="11" s="1"/>
  <c r="BD162" i="11"/>
  <c r="AT162" i="11" s="1"/>
  <c r="BD163" i="11"/>
  <c r="BD164" i="11"/>
  <c r="AT164" i="11" s="1"/>
  <c r="BD165" i="11"/>
  <c r="AT165" i="11" s="1"/>
  <c r="BD166" i="11"/>
  <c r="BD167" i="11"/>
  <c r="AT167" i="11" s="1"/>
  <c r="BD168" i="11"/>
  <c r="AT168" i="11" s="1"/>
  <c r="BD169" i="11"/>
  <c r="CS176" i="11"/>
  <c r="CP179" i="11"/>
  <c r="BC179" i="11"/>
  <c r="AT179" i="11" s="1"/>
  <c r="BF179" i="11"/>
  <c r="D180" i="11"/>
  <c r="BE180" i="11"/>
  <c r="CP183" i="11"/>
  <c r="BC183" i="11"/>
  <c r="BF183" i="11"/>
  <c r="BE184" i="11"/>
  <c r="CP187" i="11"/>
  <c r="BC187" i="11"/>
  <c r="BF187" i="11"/>
  <c r="BE188" i="11"/>
  <c r="CP191" i="11"/>
  <c r="BC191" i="11"/>
  <c r="BF191" i="11"/>
  <c r="CR192" i="11"/>
  <c r="BE192" i="11"/>
  <c r="D192" i="11"/>
  <c r="CR210" i="11"/>
  <c r="BD210" i="11"/>
  <c r="W210" i="11" s="1"/>
  <c r="CP210" i="11"/>
  <c r="CR211" i="11"/>
  <c r="BD211" i="11"/>
  <c r="CP211" i="11"/>
  <c r="CR212" i="11"/>
  <c r="BD212" i="11"/>
  <c r="CP212" i="11"/>
  <c r="CR213" i="11"/>
  <c r="BD213" i="11"/>
  <c r="CP213" i="11"/>
  <c r="BC234" i="11"/>
  <c r="AR234" i="11" s="1"/>
  <c r="CP234" i="11"/>
  <c r="BC238" i="11"/>
  <c r="AR238" i="11" s="1"/>
  <c r="CP238" i="11"/>
  <c r="BC246" i="11"/>
  <c r="AI246" i="11" s="1"/>
  <c r="CP246" i="11"/>
  <c r="BG155" i="11"/>
  <c r="AS155" i="11" s="1"/>
  <c r="BG156" i="11"/>
  <c r="BE162" i="11"/>
  <c r="BE163" i="11"/>
  <c r="BE164" i="11"/>
  <c r="BE165" i="11"/>
  <c r="BE166" i="11"/>
  <c r="BE167" i="11"/>
  <c r="BE168" i="11"/>
  <c r="BE169" i="11"/>
  <c r="BE170" i="11"/>
  <c r="AT170" i="11" s="1"/>
  <c r="BE172" i="11"/>
  <c r="AT172" i="11" s="1"/>
  <c r="BE173" i="11"/>
  <c r="AT173" i="11" s="1"/>
  <c r="BE174" i="11"/>
  <c r="AT174" i="11" s="1"/>
  <c r="BF175" i="11"/>
  <c r="AT175" i="11" s="1"/>
  <c r="BF176" i="11"/>
  <c r="AT176" i="11" s="1"/>
  <c r="D177" i="11"/>
  <c r="BE177" i="11"/>
  <c r="CQ179" i="11"/>
  <c r="CP180" i="11"/>
  <c r="BC180" i="11"/>
  <c r="AT180" i="11" s="1"/>
  <c r="BF180" i="11"/>
  <c r="D181" i="11"/>
  <c r="BE181" i="11"/>
  <c r="CQ183" i="11"/>
  <c r="CP184" i="11"/>
  <c r="BC184" i="11"/>
  <c r="BF184" i="11"/>
  <c r="D185" i="11"/>
  <c r="BE185" i="11"/>
  <c r="CQ187" i="11"/>
  <c r="CP188" i="11"/>
  <c r="BC188" i="11"/>
  <c r="AT188" i="11" s="1"/>
  <c r="BF188" i="11"/>
  <c r="D189" i="11"/>
  <c r="BE189" i="11"/>
  <c r="CQ191" i="11"/>
  <c r="W211" i="11"/>
  <c r="W212" i="11"/>
  <c r="W213" i="11"/>
  <c r="BC235" i="11"/>
  <c r="AR235" i="11" s="1"/>
  <c r="CP235" i="11"/>
  <c r="BC239" i="11"/>
  <c r="AR239" i="11" s="1"/>
  <c r="CP239" i="11"/>
  <c r="BC247" i="11"/>
  <c r="AI247" i="11" s="1"/>
  <c r="CP247" i="11"/>
  <c r="BC192" i="11"/>
  <c r="BC193" i="11"/>
  <c r="AT193" i="11" s="1"/>
  <c r="BC194" i="11"/>
  <c r="E247" i="10"/>
  <c r="D247" i="10"/>
  <c r="C247" i="10" s="1"/>
  <c r="E246" i="10"/>
  <c r="D246" i="10"/>
  <c r="C246" i="10" s="1"/>
  <c r="CP245" i="10"/>
  <c r="E245" i="10"/>
  <c r="D245" i="10"/>
  <c r="C245" i="10" s="1"/>
  <c r="BC245" i="10" s="1"/>
  <c r="E244" i="10"/>
  <c r="D244" i="10"/>
  <c r="E239" i="10"/>
  <c r="D239" i="10"/>
  <c r="E238" i="10"/>
  <c r="D238" i="10"/>
  <c r="C238" i="10" s="1"/>
  <c r="CP237" i="10"/>
  <c r="E237" i="10"/>
  <c r="D237" i="10"/>
  <c r="C237" i="10" s="1"/>
  <c r="BC237" i="10" s="1"/>
  <c r="E236" i="10"/>
  <c r="D236" i="10"/>
  <c r="E235" i="10"/>
  <c r="D235" i="10"/>
  <c r="C235" i="10" s="1"/>
  <c r="E234" i="10"/>
  <c r="D234" i="10"/>
  <c r="C234" i="10" s="1"/>
  <c r="CP233" i="10"/>
  <c r="E233" i="10"/>
  <c r="D233" i="10"/>
  <c r="C233" i="10" s="1"/>
  <c r="BC233" i="10" s="1"/>
  <c r="CP228" i="10"/>
  <c r="BC228" i="10"/>
  <c r="AR228" i="10" s="1"/>
  <c r="E228" i="10"/>
  <c r="D228" i="10"/>
  <c r="C228" i="10"/>
  <c r="CP227" i="10"/>
  <c r="BC227" i="10"/>
  <c r="AR227" i="10" s="1"/>
  <c r="E227" i="10"/>
  <c r="D227" i="10"/>
  <c r="C227" i="10" s="1"/>
  <c r="CP226" i="10"/>
  <c r="BC226" i="10"/>
  <c r="AR226" i="10" s="1"/>
  <c r="E226" i="10"/>
  <c r="D226" i="10"/>
  <c r="C226" i="10"/>
  <c r="CP225" i="10"/>
  <c r="BC225" i="10"/>
  <c r="AR225" i="10" s="1"/>
  <c r="E225" i="10"/>
  <c r="D225" i="10"/>
  <c r="C225" i="10" s="1"/>
  <c r="CP224" i="10"/>
  <c r="BC224" i="10"/>
  <c r="AR224" i="10" s="1"/>
  <c r="E224" i="10"/>
  <c r="D224" i="10"/>
  <c r="C224" i="10"/>
  <c r="CP223" i="10"/>
  <c r="BC223" i="10"/>
  <c r="AR223" i="10" s="1"/>
  <c r="E223" i="10"/>
  <c r="D223" i="10"/>
  <c r="CP222" i="10"/>
  <c r="BC222" i="10"/>
  <c r="AR222" i="10" s="1"/>
  <c r="E222" i="10"/>
  <c r="D222" i="10"/>
  <c r="C222" i="10"/>
  <c r="CP221" i="10"/>
  <c r="BC221" i="10"/>
  <c r="AR221" i="10" s="1"/>
  <c r="E221" i="10"/>
  <c r="D221" i="10"/>
  <c r="C221" i="10" s="1"/>
  <c r="CP220" i="10"/>
  <c r="BC220" i="10"/>
  <c r="AR220" i="10" s="1"/>
  <c r="E220" i="10"/>
  <c r="D220" i="10"/>
  <c r="C220" i="10"/>
  <c r="CP219" i="10"/>
  <c r="BC219" i="10"/>
  <c r="AR219" i="10" s="1"/>
  <c r="E219" i="10"/>
  <c r="C219" i="10" s="1"/>
  <c r="AR218" i="10"/>
  <c r="AQ218" i="10"/>
  <c r="AP218" i="10"/>
  <c r="CP218" i="10" s="1"/>
  <c r="AO218" i="10"/>
  <c r="BC218" i="10" s="1"/>
  <c r="AN218" i="10"/>
  <c r="AM218" i="10"/>
  <c r="AL218" i="10"/>
  <c r="AK218" i="10"/>
  <c r="AJ218" i="10"/>
  <c r="AI218" i="10"/>
  <c r="AH218" i="10"/>
  <c r="AG218" i="10"/>
  <c r="AF218" i="10"/>
  <c r="AE218" i="10"/>
  <c r="AD218" i="10"/>
  <c r="AC218" i="10"/>
  <c r="AB218" i="10"/>
  <c r="AA218" i="10"/>
  <c r="Z218" i="10"/>
  <c r="Y218" i="10"/>
  <c r="X218" i="10"/>
  <c r="W218" i="10"/>
  <c r="V218" i="10"/>
  <c r="U218" i="10"/>
  <c r="T218" i="10"/>
  <c r="S218" i="10"/>
  <c r="R218" i="10"/>
  <c r="Q218" i="10"/>
  <c r="P218" i="10"/>
  <c r="O218" i="10"/>
  <c r="N218" i="10"/>
  <c r="M218" i="10"/>
  <c r="L218" i="10"/>
  <c r="K218" i="10"/>
  <c r="J218" i="10"/>
  <c r="I218" i="10"/>
  <c r="H218" i="10"/>
  <c r="D218" i="10" s="1"/>
  <c r="G218" i="10"/>
  <c r="E218" i="10" s="1"/>
  <c r="F218" i="10"/>
  <c r="CP213" i="10"/>
  <c r="C213" i="10"/>
  <c r="BE213" i="10" s="1"/>
  <c r="CP212" i="10"/>
  <c r="C212" i="10"/>
  <c r="BE212" i="10" s="1"/>
  <c r="CP211" i="10"/>
  <c r="C211" i="10"/>
  <c r="BE211" i="10" s="1"/>
  <c r="CP210" i="10"/>
  <c r="C210" i="10"/>
  <c r="BE210" i="10" s="1"/>
  <c r="E206" i="10"/>
  <c r="CR206" i="10" s="1"/>
  <c r="D206" i="10"/>
  <c r="CQ206" i="10" s="1"/>
  <c r="CR205" i="10"/>
  <c r="E205" i="10"/>
  <c r="D205" i="10"/>
  <c r="CR204" i="10"/>
  <c r="CQ204" i="10"/>
  <c r="CP204" i="10"/>
  <c r="BB204" i="10"/>
  <c r="E200" i="10"/>
  <c r="CR200" i="10" s="1"/>
  <c r="D200" i="10"/>
  <c r="CQ200" i="10" s="1"/>
  <c r="CR199" i="10"/>
  <c r="E199" i="10"/>
  <c r="D199" i="10"/>
  <c r="CR198" i="10"/>
  <c r="CQ198" i="10"/>
  <c r="CP198" i="10"/>
  <c r="CS194" i="10"/>
  <c r="CP194" i="10"/>
  <c r="BF194" i="10"/>
  <c r="BC194" i="10"/>
  <c r="F194" i="10"/>
  <c r="CQ194" i="10" s="1"/>
  <c r="E194" i="10"/>
  <c r="CR194" i="10" s="1"/>
  <c r="D194" i="10"/>
  <c r="CS193" i="10"/>
  <c r="CP193" i="10"/>
  <c r="BF193" i="10"/>
  <c r="BC193" i="10"/>
  <c r="F193" i="10"/>
  <c r="CQ193" i="10" s="1"/>
  <c r="E193" i="10"/>
  <c r="CR193" i="10" s="1"/>
  <c r="D193" i="10"/>
  <c r="CP192" i="10"/>
  <c r="BC192" i="10"/>
  <c r="F192" i="10"/>
  <c r="CS192" i="10" s="1"/>
  <c r="E192" i="10"/>
  <c r="CR192" i="10" s="1"/>
  <c r="D192" i="10"/>
  <c r="CP191" i="10"/>
  <c r="BC191" i="10"/>
  <c r="F191" i="10"/>
  <c r="CS191" i="10" s="1"/>
  <c r="E191" i="10"/>
  <c r="CR191" i="10" s="1"/>
  <c r="D191" i="10"/>
  <c r="CP190" i="10"/>
  <c r="BC190" i="10"/>
  <c r="F190" i="10"/>
  <c r="CS190" i="10" s="1"/>
  <c r="E190" i="10"/>
  <c r="CR190" i="10" s="1"/>
  <c r="D190" i="10"/>
  <c r="CP189" i="10"/>
  <c r="BC189" i="10"/>
  <c r="F189" i="10"/>
  <c r="CS189" i="10" s="1"/>
  <c r="E189" i="10"/>
  <c r="CR189" i="10" s="1"/>
  <c r="D189" i="10"/>
  <c r="CP188" i="10"/>
  <c r="BC188" i="10"/>
  <c r="F188" i="10"/>
  <c r="CS188" i="10" s="1"/>
  <c r="E188" i="10"/>
  <c r="CR188" i="10" s="1"/>
  <c r="D188" i="10"/>
  <c r="CP187" i="10"/>
  <c r="BC187" i="10"/>
  <c r="F187" i="10"/>
  <c r="CS187" i="10" s="1"/>
  <c r="E187" i="10"/>
  <c r="CR187" i="10" s="1"/>
  <c r="D187" i="10"/>
  <c r="CP186" i="10"/>
  <c r="BC186" i="10"/>
  <c r="F186" i="10"/>
  <c r="CS186" i="10" s="1"/>
  <c r="E186" i="10"/>
  <c r="CR186" i="10" s="1"/>
  <c r="D186" i="10"/>
  <c r="CP185" i="10"/>
  <c r="BC185" i="10"/>
  <c r="F185" i="10"/>
  <c r="CS185" i="10" s="1"/>
  <c r="E185" i="10"/>
  <c r="CR185" i="10" s="1"/>
  <c r="D185" i="10"/>
  <c r="BE184" i="10"/>
  <c r="BD184" i="10"/>
  <c r="F184" i="10"/>
  <c r="CQ184" i="10" s="1"/>
  <c r="E184" i="10"/>
  <c r="CR184" i="10" s="1"/>
  <c r="D184" i="10"/>
  <c r="CP183" i="10"/>
  <c r="F183" i="10"/>
  <c r="E183" i="10"/>
  <c r="BE183" i="10" s="1"/>
  <c r="CQ182" i="10"/>
  <c r="F182" i="10"/>
  <c r="CP182" i="10" s="1"/>
  <c r="E182" i="10"/>
  <c r="CR182" i="10" s="1"/>
  <c r="CR181" i="10"/>
  <c r="CQ181" i="10"/>
  <c r="BD181" i="10"/>
  <c r="BC181" i="10"/>
  <c r="F181" i="10"/>
  <c r="E181" i="10"/>
  <c r="BE181" i="10" s="1"/>
  <c r="D181" i="10"/>
  <c r="BD180" i="10"/>
  <c r="F180" i="10"/>
  <c r="CQ180" i="10" s="1"/>
  <c r="E180" i="10"/>
  <c r="CR180" i="10" s="1"/>
  <c r="BE179" i="10"/>
  <c r="F179" i="10"/>
  <c r="E179" i="10"/>
  <c r="CP178" i="10"/>
  <c r="BC178" i="10"/>
  <c r="F178" i="10"/>
  <c r="E178" i="10"/>
  <c r="CR178" i="10" s="1"/>
  <c r="CR177" i="10"/>
  <c r="CQ177" i="10"/>
  <c r="BD177" i="10"/>
  <c r="BC177" i="10"/>
  <c r="F177" i="10"/>
  <c r="E177" i="10"/>
  <c r="BE177" i="10" s="1"/>
  <c r="D177" i="10"/>
  <c r="BE176" i="10"/>
  <c r="BD176" i="10"/>
  <c r="F176" i="10"/>
  <c r="CQ176" i="10" s="1"/>
  <c r="E176" i="10"/>
  <c r="CR176" i="10" s="1"/>
  <c r="D176" i="10"/>
  <c r="CR175" i="10"/>
  <c r="BE175" i="10"/>
  <c r="F175" i="10"/>
  <c r="CP175" i="10" s="1"/>
  <c r="D175" i="10"/>
  <c r="F174" i="10"/>
  <c r="CP174" i="10" s="1"/>
  <c r="E174" i="10"/>
  <c r="CR173" i="10"/>
  <c r="BF173" i="10"/>
  <c r="BE173" i="10"/>
  <c r="F173" i="10"/>
  <c r="E173" i="10"/>
  <c r="D173" i="10" s="1"/>
  <c r="CR172" i="10"/>
  <c r="BF172" i="10"/>
  <c r="BE172" i="10"/>
  <c r="F172" i="10"/>
  <c r="CS172" i="10" s="1"/>
  <c r="E172" i="10"/>
  <c r="D172" i="10" s="1"/>
  <c r="BF171" i="10"/>
  <c r="BE171" i="10"/>
  <c r="BD171" i="10"/>
  <c r="BC171" i="10"/>
  <c r="CS170" i="10"/>
  <c r="CR170" i="10"/>
  <c r="BF170" i="10"/>
  <c r="BE170" i="10"/>
  <c r="F170" i="10"/>
  <c r="E170" i="10"/>
  <c r="D170" i="10" s="1"/>
  <c r="CR169" i="10"/>
  <c r="BE169" i="10"/>
  <c r="F169" i="10"/>
  <c r="BF169" i="10" s="1"/>
  <c r="E169" i="10"/>
  <c r="CR168" i="10"/>
  <c r="BF168" i="10"/>
  <c r="BE168" i="10"/>
  <c r="F168" i="10"/>
  <c r="E168" i="10"/>
  <c r="D168" i="10" s="1"/>
  <c r="CR167" i="10"/>
  <c r="BF167" i="10"/>
  <c r="BE167" i="10"/>
  <c r="F167" i="10"/>
  <c r="CS167" i="10" s="1"/>
  <c r="E167" i="10"/>
  <c r="D167" i="10" s="1"/>
  <c r="CS166" i="10"/>
  <c r="CR166" i="10"/>
  <c r="BF166" i="10"/>
  <c r="BE166" i="10"/>
  <c r="F166" i="10"/>
  <c r="E166" i="10"/>
  <c r="D166" i="10" s="1"/>
  <c r="CR165" i="10"/>
  <c r="BE165" i="10"/>
  <c r="F165" i="10"/>
  <c r="E165" i="10"/>
  <c r="CR164" i="10"/>
  <c r="BF164" i="10"/>
  <c r="BE164" i="10"/>
  <c r="F164" i="10"/>
  <c r="E164" i="10"/>
  <c r="D164" i="10" s="1"/>
  <c r="CR163" i="10"/>
  <c r="BF163" i="10"/>
  <c r="BE163" i="10"/>
  <c r="F163" i="10"/>
  <c r="CS163" i="10" s="1"/>
  <c r="E163" i="10"/>
  <c r="D163" i="10" s="1"/>
  <c r="CS162" i="10"/>
  <c r="CR162" i="10"/>
  <c r="BF162" i="10"/>
  <c r="BE162" i="10"/>
  <c r="F162" i="10"/>
  <c r="E162" i="10"/>
  <c r="D162" i="10" s="1"/>
  <c r="CS161" i="10"/>
  <c r="CR161" i="10"/>
  <c r="BF161" i="10"/>
  <c r="BE161" i="10"/>
  <c r="AT161" i="10"/>
  <c r="F160" i="10"/>
  <c r="CP161" i="10" s="1"/>
  <c r="E160" i="10"/>
  <c r="D160" i="10"/>
  <c r="CS156" i="10"/>
  <c r="CR156" i="10"/>
  <c r="CP156" i="10"/>
  <c r="BG156" i="10"/>
  <c r="BF156" i="10"/>
  <c r="BD156" i="10"/>
  <c r="F156" i="10"/>
  <c r="CQ156" i="10" s="1"/>
  <c r="E156" i="10"/>
  <c r="D156" i="10"/>
  <c r="CS155" i="10"/>
  <c r="CR155" i="10"/>
  <c r="CP155" i="10"/>
  <c r="BG155" i="10"/>
  <c r="BF155" i="10"/>
  <c r="BD155" i="10"/>
  <c r="F155" i="10"/>
  <c r="CQ155" i="10" s="1"/>
  <c r="E155" i="10"/>
  <c r="D155" i="10"/>
  <c r="CS154" i="10"/>
  <c r="CR154" i="10"/>
  <c r="CP154" i="10"/>
  <c r="BG154" i="10"/>
  <c r="BF154" i="10"/>
  <c r="BD154" i="10"/>
  <c r="F154" i="10"/>
  <c r="CQ154" i="10" s="1"/>
  <c r="E154" i="10"/>
  <c r="D154" i="10"/>
  <c r="CS153" i="10"/>
  <c r="CR153" i="10"/>
  <c r="CP153" i="10"/>
  <c r="BG153" i="10"/>
  <c r="BF153" i="10"/>
  <c r="BD153" i="10"/>
  <c r="F153" i="10"/>
  <c r="CQ153" i="10" s="1"/>
  <c r="E153" i="10"/>
  <c r="D153" i="10"/>
  <c r="CS152" i="10"/>
  <c r="CR152" i="10"/>
  <c r="CP152" i="10"/>
  <c r="BG152" i="10"/>
  <c r="BF152" i="10"/>
  <c r="BD152" i="10"/>
  <c r="F152" i="10"/>
  <c r="CQ152" i="10" s="1"/>
  <c r="E152" i="10"/>
  <c r="D152" i="10"/>
  <c r="CS151" i="10"/>
  <c r="CR151" i="10"/>
  <c r="CP151" i="10"/>
  <c r="BG151" i="10"/>
  <c r="BF151" i="10"/>
  <c r="BD151" i="10"/>
  <c r="F151" i="10"/>
  <c r="CQ151" i="10" s="1"/>
  <c r="E151" i="10"/>
  <c r="D151" i="10"/>
  <c r="CS150" i="10"/>
  <c r="CR150" i="10"/>
  <c r="CP150" i="10"/>
  <c r="BG150" i="10"/>
  <c r="BF150" i="10"/>
  <c r="BD150" i="10"/>
  <c r="F150" i="10"/>
  <c r="CQ150" i="10" s="1"/>
  <c r="E150" i="10"/>
  <c r="D150" i="10"/>
  <c r="CS149" i="10"/>
  <c r="CR149" i="10"/>
  <c r="CP149" i="10"/>
  <c r="BG149" i="10"/>
  <c r="BF149" i="10"/>
  <c r="BD149" i="10"/>
  <c r="F149" i="10"/>
  <c r="CQ149" i="10" s="1"/>
  <c r="E149" i="10"/>
  <c r="D149" i="10"/>
  <c r="CS148" i="10"/>
  <c r="CR148" i="10"/>
  <c r="CP148" i="10"/>
  <c r="BG148" i="10"/>
  <c r="BF148" i="10"/>
  <c r="BD148" i="10"/>
  <c r="F148" i="10"/>
  <c r="CQ148" i="10" s="1"/>
  <c r="E148" i="10"/>
  <c r="D148" i="10"/>
  <c r="CS147" i="10"/>
  <c r="CR147" i="10"/>
  <c r="CP147" i="10"/>
  <c r="BG147" i="10"/>
  <c r="BF147" i="10"/>
  <c r="BD147" i="10"/>
  <c r="F147" i="10"/>
  <c r="CQ147" i="10" s="1"/>
  <c r="E147" i="10"/>
  <c r="D147" i="10"/>
  <c r="CS146" i="10"/>
  <c r="CR146" i="10"/>
  <c r="CP146" i="10"/>
  <c r="BG146" i="10"/>
  <c r="BF146" i="10"/>
  <c r="BD146" i="10"/>
  <c r="F146" i="10"/>
  <c r="CQ146" i="10" s="1"/>
  <c r="E146" i="10"/>
  <c r="D146" i="10"/>
  <c r="CS145" i="10"/>
  <c r="CR145" i="10"/>
  <c r="CP145" i="10"/>
  <c r="BG145" i="10"/>
  <c r="BF145" i="10"/>
  <c r="BD145" i="10"/>
  <c r="F145" i="10"/>
  <c r="CQ145" i="10" s="1"/>
  <c r="E145" i="10"/>
  <c r="D145" i="10"/>
  <c r="CS144" i="10"/>
  <c r="CR144" i="10"/>
  <c r="CP144" i="10"/>
  <c r="BG144" i="10"/>
  <c r="BF144" i="10"/>
  <c r="BD144" i="10"/>
  <c r="F144" i="10"/>
  <c r="CQ144" i="10" s="1"/>
  <c r="E144" i="10"/>
  <c r="D144" i="10"/>
  <c r="CS143" i="10"/>
  <c r="CR143" i="10"/>
  <c r="CP143" i="10"/>
  <c r="BG143" i="10"/>
  <c r="BF143" i="10"/>
  <c r="BD143" i="10"/>
  <c r="F143" i="10"/>
  <c r="CQ143" i="10" s="1"/>
  <c r="E143" i="10"/>
  <c r="D143" i="10"/>
  <c r="CS142" i="10"/>
  <c r="CR142" i="10"/>
  <c r="CP142" i="10"/>
  <c r="BG142" i="10"/>
  <c r="BF142" i="10"/>
  <c r="BD142" i="10"/>
  <c r="F142" i="10"/>
  <c r="CQ142" i="10" s="1"/>
  <c r="E142" i="10"/>
  <c r="D142" i="10"/>
  <c r="CS141" i="10"/>
  <c r="CR141" i="10"/>
  <c r="CP141" i="10"/>
  <c r="BG141" i="10"/>
  <c r="BF141" i="10"/>
  <c r="BD141" i="10"/>
  <c r="F141" i="10"/>
  <c r="CQ141" i="10" s="1"/>
  <c r="E141" i="10"/>
  <c r="D141" i="10"/>
  <c r="CS140" i="10"/>
  <c r="CR140" i="10"/>
  <c r="CP140" i="10"/>
  <c r="BG140" i="10"/>
  <c r="BF140" i="10"/>
  <c r="BD140" i="10"/>
  <c r="F140" i="10"/>
  <c r="CQ140" i="10" s="1"/>
  <c r="E140" i="10"/>
  <c r="D140" i="10"/>
  <c r="CS139" i="10"/>
  <c r="CR139" i="10"/>
  <c r="CP139" i="10"/>
  <c r="BG139" i="10"/>
  <c r="BF139" i="10"/>
  <c r="BD139" i="10"/>
  <c r="F139" i="10"/>
  <c r="CQ139" i="10" s="1"/>
  <c r="E139" i="10"/>
  <c r="D139" i="10"/>
  <c r="CS138" i="10"/>
  <c r="CR138" i="10"/>
  <c r="CP138" i="10"/>
  <c r="BG138" i="10"/>
  <c r="BF138" i="10"/>
  <c r="BD138" i="10"/>
  <c r="F138" i="10"/>
  <c r="CQ138" i="10" s="1"/>
  <c r="E138" i="10"/>
  <c r="D138" i="10"/>
  <c r="CS137" i="10"/>
  <c r="CR137" i="10"/>
  <c r="CP137" i="10"/>
  <c r="BG137" i="10"/>
  <c r="BF137" i="10"/>
  <c r="BD137" i="10"/>
  <c r="F137" i="10"/>
  <c r="CQ137" i="10" s="1"/>
  <c r="CR136" i="10"/>
  <c r="BG136" i="10"/>
  <c r="BF136" i="10"/>
  <c r="F136" i="10"/>
  <c r="E136" i="10"/>
  <c r="D136" i="10" s="1"/>
  <c r="CS135" i="10"/>
  <c r="CR135" i="10"/>
  <c r="BG135" i="10"/>
  <c r="BF135" i="10"/>
  <c r="F135" i="10"/>
  <c r="E135" i="10"/>
  <c r="D135" i="10" s="1"/>
  <c r="CS134" i="10"/>
  <c r="CR134" i="10"/>
  <c r="BF134" i="10"/>
  <c r="F134" i="10"/>
  <c r="E134" i="10"/>
  <c r="CS133" i="10"/>
  <c r="CR133" i="10"/>
  <c r="BG133" i="10"/>
  <c r="BF133" i="10"/>
  <c r="AS133" i="10"/>
  <c r="CS132" i="10"/>
  <c r="CR132" i="10"/>
  <c r="CP132" i="10"/>
  <c r="BG132" i="10"/>
  <c r="BF132" i="10"/>
  <c r="BD132" i="10"/>
  <c r="F132" i="10"/>
  <c r="CQ132" i="10" s="1"/>
  <c r="E132" i="10"/>
  <c r="D132" i="10"/>
  <c r="CS131" i="10"/>
  <c r="CR131" i="10"/>
  <c r="CP131" i="10"/>
  <c r="BG131" i="10"/>
  <c r="BF131" i="10"/>
  <c r="BD131" i="10"/>
  <c r="F131" i="10"/>
  <c r="CQ131" i="10" s="1"/>
  <c r="E131" i="10"/>
  <c r="D131" i="10"/>
  <c r="CS130" i="10"/>
  <c r="CR130" i="10"/>
  <c r="CP130" i="10"/>
  <c r="BG130" i="10"/>
  <c r="BF130" i="10"/>
  <c r="BD130" i="10"/>
  <c r="F130" i="10"/>
  <c r="CQ130" i="10" s="1"/>
  <c r="E130" i="10"/>
  <c r="D130" i="10"/>
  <c r="CS129" i="10"/>
  <c r="CR129" i="10"/>
  <c r="CP129" i="10"/>
  <c r="BG129" i="10"/>
  <c r="BF129" i="10"/>
  <c r="BD129" i="10"/>
  <c r="F129" i="10"/>
  <c r="CQ129" i="10" s="1"/>
  <c r="E129" i="10"/>
  <c r="D129" i="10"/>
  <c r="CS128" i="10"/>
  <c r="CR128" i="10"/>
  <c r="CP128" i="10"/>
  <c r="BG128" i="10"/>
  <c r="BF128" i="10"/>
  <c r="BD128" i="10"/>
  <c r="F128" i="10"/>
  <c r="CQ128" i="10" s="1"/>
  <c r="E128" i="10"/>
  <c r="D128" i="10"/>
  <c r="CS127" i="10"/>
  <c r="CR127" i="10"/>
  <c r="CP127" i="10"/>
  <c r="BG127" i="10"/>
  <c r="BF127" i="10"/>
  <c r="BD127" i="10"/>
  <c r="F127" i="10"/>
  <c r="CQ127" i="10" s="1"/>
  <c r="E127" i="10"/>
  <c r="D127" i="10"/>
  <c r="CS126" i="10"/>
  <c r="CR126" i="10"/>
  <c r="CP126" i="10"/>
  <c r="BG126" i="10"/>
  <c r="BF126" i="10"/>
  <c r="BD126" i="10"/>
  <c r="F126" i="10"/>
  <c r="CQ126" i="10" s="1"/>
  <c r="E126" i="10"/>
  <c r="D126" i="10"/>
  <c r="CS125" i="10"/>
  <c r="CR125" i="10"/>
  <c r="CP125" i="10"/>
  <c r="BG125" i="10"/>
  <c r="BF125" i="10"/>
  <c r="BD125" i="10"/>
  <c r="F125" i="10"/>
  <c r="CQ125" i="10" s="1"/>
  <c r="E125" i="10"/>
  <c r="D125" i="10"/>
  <c r="CS124" i="10"/>
  <c r="CR124" i="10"/>
  <c r="CP124" i="10"/>
  <c r="BG124" i="10"/>
  <c r="BF124" i="10"/>
  <c r="BD124" i="10"/>
  <c r="F124" i="10"/>
  <c r="CQ124" i="10" s="1"/>
  <c r="E124" i="10"/>
  <c r="D124" i="10"/>
  <c r="CS123" i="10"/>
  <c r="CP123" i="10"/>
  <c r="BG123" i="10"/>
  <c r="BD123" i="10"/>
  <c r="AS123" i="10"/>
  <c r="F122" i="10"/>
  <c r="CQ123" i="10" s="1"/>
  <c r="E122" i="10"/>
  <c r="N118" i="10"/>
  <c r="K118" i="10"/>
  <c r="J118" i="10"/>
  <c r="G118" i="10"/>
  <c r="F118" i="10"/>
  <c r="N117" i="10"/>
  <c r="M117" i="10"/>
  <c r="L117" i="10"/>
  <c r="K117" i="10"/>
  <c r="J117" i="10"/>
  <c r="I117" i="10"/>
  <c r="H117" i="10"/>
  <c r="G117" i="10"/>
  <c r="F117" i="10"/>
  <c r="E117" i="10"/>
  <c r="E116" i="10"/>
  <c r="D116" i="10"/>
  <c r="C116" i="10"/>
  <c r="CP116" i="10" s="1"/>
  <c r="E115" i="10"/>
  <c r="D115" i="10"/>
  <c r="C115" i="10" s="1"/>
  <c r="E114" i="10"/>
  <c r="D114" i="10"/>
  <c r="C114" i="10"/>
  <c r="CP114" i="10" s="1"/>
  <c r="E113" i="10"/>
  <c r="D113" i="10"/>
  <c r="C113" i="10" s="1"/>
  <c r="N112" i="10"/>
  <c r="M112" i="10"/>
  <c r="M118" i="10" s="1"/>
  <c r="L112" i="10"/>
  <c r="L118" i="10" s="1"/>
  <c r="K112" i="10"/>
  <c r="J112" i="10"/>
  <c r="I112" i="10"/>
  <c r="I118" i="10" s="1"/>
  <c r="H112" i="10"/>
  <c r="H118" i="10" s="1"/>
  <c r="G112" i="10"/>
  <c r="F112" i="10"/>
  <c r="E111" i="10"/>
  <c r="D111" i="10"/>
  <c r="C111" i="10"/>
  <c r="CP111" i="10" s="1"/>
  <c r="E110" i="10"/>
  <c r="E112" i="10" s="1"/>
  <c r="E118" i="10" s="1"/>
  <c r="D110" i="10"/>
  <c r="C110" i="10" s="1"/>
  <c r="BB110" i="10" s="1"/>
  <c r="O110" i="10" s="1"/>
  <c r="E109" i="10"/>
  <c r="D109" i="10"/>
  <c r="C109" i="10"/>
  <c r="J105" i="10"/>
  <c r="I105" i="10"/>
  <c r="F105" i="10"/>
  <c r="M104" i="10"/>
  <c r="M105" i="10" s="1"/>
  <c r="L104" i="10"/>
  <c r="K104" i="10"/>
  <c r="J104" i="10"/>
  <c r="I104" i="10"/>
  <c r="H104" i="10"/>
  <c r="G104" i="10"/>
  <c r="F104" i="10"/>
  <c r="D104" i="10"/>
  <c r="E103" i="10"/>
  <c r="D103" i="10"/>
  <c r="C103" i="10"/>
  <c r="E102" i="10"/>
  <c r="D102" i="10"/>
  <c r="C102" i="10"/>
  <c r="E101" i="10"/>
  <c r="E104" i="10" s="1"/>
  <c r="D101" i="10"/>
  <c r="C101" i="10" s="1"/>
  <c r="E100" i="10"/>
  <c r="D100" i="10"/>
  <c r="M99" i="10"/>
  <c r="L99" i="10"/>
  <c r="L105" i="10" s="1"/>
  <c r="K99" i="10"/>
  <c r="K105" i="10" s="1"/>
  <c r="J99" i="10"/>
  <c r="I99" i="10"/>
  <c r="H99" i="10"/>
  <c r="H105" i="10" s="1"/>
  <c r="G99" i="10"/>
  <c r="G105" i="10" s="1"/>
  <c r="F99" i="10"/>
  <c r="E98" i="10"/>
  <c r="D98" i="10"/>
  <c r="C98" i="10"/>
  <c r="E97" i="10"/>
  <c r="D97" i="10"/>
  <c r="E96" i="10"/>
  <c r="D96" i="10"/>
  <c r="C96" i="10" s="1"/>
  <c r="E92" i="10"/>
  <c r="D92" i="10"/>
  <c r="C92" i="10"/>
  <c r="E91" i="10"/>
  <c r="D91" i="10"/>
  <c r="E90" i="10"/>
  <c r="D90" i="10"/>
  <c r="C90" i="10" s="1"/>
  <c r="E89" i="10"/>
  <c r="D89" i="10"/>
  <c r="C89" i="10"/>
  <c r="E88" i="10"/>
  <c r="D88" i="10"/>
  <c r="C88" i="10"/>
  <c r="CP83" i="10"/>
  <c r="E78" i="10"/>
  <c r="D78" i="10"/>
  <c r="C78" i="10" s="1"/>
  <c r="CB78" i="10" s="1"/>
  <c r="AK78" i="10" s="1"/>
  <c r="E77" i="10"/>
  <c r="D77" i="10"/>
  <c r="C77" i="10" s="1"/>
  <c r="E76" i="10"/>
  <c r="C76" i="10" s="1"/>
  <c r="D76" i="10"/>
  <c r="E75" i="10"/>
  <c r="D75" i="10"/>
  <c r="C75" i="10" s="1"/>
  <c r="E70" i="10"/>
  <c r="D70" i="10"/>
  <c r="C70" i="10" s="1"/>
  <c r="E69" i="10"/>
  <c r="D69" i="10"/>
  <c r="C69" i="10" s="1"/>
  <c r="E68" i="10"/>
  <c r="D68" i="10"/>
  <c r="C68" i="10"/>
  <c r="E67" i="10"/>
  <c r="D67" i="10"/>
  <c r="C62" i="10"/>
  <c r="CP61" i="10"/>
  <c r="C61" i="10"/>
  <c r="BB61" i="10" s="1"/>
  <c r="I61" i="10" s="1"/>
  <c r="CP60" i="10"/>
  <c r="C60" i="10"/>
  <c r="BB60" i="10" s="1"/>
  <c r="I60" i="10" s="1"/>
  <c r="CP59" i="10"/>
  <c r="C59" i="10"/>
  <c r="BB59" i="10" s="1"/>
  <c r="I59" i="10" s="1"/>
  <c r="CQ55" i="10"/>
  <c r="BA55" i="10"/>
  <c r="C55" i="10"/>
  <c r="BB55" i="10" s="1"/>
  <c r="L55" i="10" s="1"/>
  <c r="BB54" i="10"/>
  <c r="C54" i="10"/>
  <c r="CQ54" i="10" s="1"/>
  <c r="CQ53" i="10"/>
  <c r="BA53" i="10"/>
  <c r="C53" i="10"/>
  <c r="BB53" i="10" s="1"/>
  <c r="L53" i="10" s="1"/>
  <c r="BB52" i="10"/>
  <c r="C52" i="10"/>
  <c r="CQ52" i="10" s="1"/>
  <c r="CQ48" i="10"/>
  <c r="BA48" i="10"/>
  <c r="F48" i="10" s="1"/>
  <c r="C48" i="10"/>
  <c r="CP42" i="10"/>
  <c r="C42" i="10"/>
  <c r="C41" i="10"/>
  <c r="CP41" i="10" s="1"/>
  <c r="CP40" i="10"/>
  <c r="C40" i="10"/>
  <c r="C39" i="10"/>
  <c r="CP39" i="10" s="1"/>
  <c r="CP38" i="10"/>
  <c r="C38" i="10"/>
  <c r="C37" i="10"/>
  <c r="CP37" i="10" s="1"/>
  <c r="CP36" i="10"/>
  <c r="C36" i="10"/>
  <c r="C35" i="10"/>
  <c r="CP35" i="10" s="1"/>
  <c r="CP34" i="10"/>
  <c r="C34" i="10"/>
  <c r="L33" i="10"/>
  <c r="K33" i="10"/>
  <c r="J33" i="10"/>
  <c r="I33" i="10"/>
  <c r="H33" i="10"/>
  <c r="G33" i="10"/>
  <c r="F33" i="10"/>
  <c r="E33" i="10"/>
  <c r="D33" i="10"/>
  <c r="C33" i="10"/>
  <c r="CP33" i="10" s="1"/>
  <c r="CP29" i="10"/>
  <c r="BA29" i="10"/>
  <c r="D29" i="10"/>
  <c r="CP28" i="10"/>
  <c r="BA28" i="10"/>
  <c r="D28" i="10" s="1"/>
  <c r="CP27" i="10"/>
  <c r="BA27" i="10"/>
  <c r="D27" i="10" s="1"/>
  <c r="CP26" i="10"/>
  <c r="BA26" i="10"/>
  <c r="D26" i="10"/>
  <c r="CP25" i="10"/>
  <c r="BA25" i="10"/>
  <c r="D25" i="10"/>
  <c r="CP24" i="10"/>
  <c r="BA24" i="10"/>
  <c r="D24" i="10" s="1"/>
  <c r="CP23" i="10"/>
  <c r="BA23" i="10"/>
  <c r="D23" i="10" s="1"/>
  <c r="CP22" i="10"/>
  <c r="BA22" i="10"/>
  <c r="D22" i="10"/>
  <c r="CP21" i="10"/>
  <c r="BA21" i="10"/>
  <c r="D21" i="10"/>
  <c r="CP20" i="10"/>
  <c r="BA20" i="10"/>
  <c r="D20" i="10" s="1"/>
  <c r="CP19" i="10"/>
  <c r="BA19" i="10"/>
  <c r="D19" i="10" s="1"/>
  <c r="C15" i="10"/>
  <c r="C14" i="10"/>
  <c r="C13" i="10"/>
  <c r="C12" i="10"/>
  <c r="C11" i="10"/>
  <c r="C10" i="10"/>
  <c r="A5" i="10"/>
  <c r="A4" i="10"/>
  <c r="A3" i="10"/>
  <c r="A2" i="10"/>
  <c r="BB118" i="12" l="1"/>
  <c r="O118" i="12" s="1"/>
  <c r="A300" i="12" s="1"/>
  <c r="CP118" i="12"/>
  <c r="AT192" i="11"/>
  <c r="AT186" i="11"/>
  <c r="AT190" i="11"/>
  <c r="AS122" i="11"/>
  <c r="CP117" i="11"/>
  <c r="CB77" i="11"/>
  <c r="AK77" i="11" s="1"/>
  <c r="DR77" i="11"/>
  <c r="L55" i="11"/>
  <c r="A335" i="11" s="1"/>
  <c r="C105" i="11"/>
  <c r="A300" i="11" s="1"/>
  <c r="AT177" i="11"/>
  <c r="AT184" i="11"/>
  <c r="AT194" i="11"/>
  <c r="AT191" i="11"/>
  <c r="AT187" i="11"/>
  <c r="AT183" i="11"/>
  <c r="AT181" i="11"/>
  <c r="AT185" i="11"/>
  <c r="AT182" i="11"/>
  <c r="AT189" i="11"/>
  <c r="CP118" i="11"/>
  <c r="BB118" i="11"/>
  <c r="O118" i="11" s="1"/>
  <c r="AS148" i="10"/>
  <c r="AS124" i="10"/>
  <c r="CB77" i="10"/>
  <c r="AK77" i="10" s="1"/>
  <c r="DR77" i="10"/>
  <c r="AS146" i="10"/>
  <c r="BA11" i="10"/>
  <c r="M11" i="10" s="1"/>
  <c r="D112" i="10"/>
  <c r="CR123" i="10"/>
  <c r="BF123" i="10"/>
  <c r="CP165" i="10"/>
  <c r="BC165" i="10"/>
  <c r="CQ165" i="10"/>
  <c r="BD165" i="10"/>
  <c r="CS179" i="10"/>
  <c r="BF179" i="10"/>
  <c r="CQ179" i="10"/>
  <c r="BC179" i="10"/>
  <c r="AT179" i="10" s="1"/>
  <c r="BD179" i="10"/>
  <c r="CQ10" i="10"/>
  <c r="CP54" i="10"/>
  <c r="D99" i="10"/>
  <c r="D105" i="10" s="1"/>
  <c r="CP136" i="10"/>
  <c r="BD136" i="10"/>
  <c r="AS136" i="10" s="1"/>
  <c r="CQ136" i="10"/>
  <c r="BE136" i="10"/>
  <c r="CS165" i="10"/>
  <c r="CP168" i="10"/>
  <c r="BC168" i="10"/>
  <c r="AT168" i="10" s="1"/>
  <c r="CQ168" i="10"/>
  <c r="BD168" i="10"/>
  <c r="CP173" i="10"/>
  <c r="BC173" i="10"/>
  <c r="AT173" i="10" s="1"/>
  <c r="CQ173" i="10"/>
  <c r="BD173" i="10"/>
  <c r="BB10" i="10"/>
  <c r="BA52" i="10"/>
  <c r="L52" i="10" s="1"/>
  <c r="CP53" i="10"/>
  <c r="BA54" i="10"/>
  <c r="L54" i="10" s="1"/>
  <c r="CP55" i="10"/>
  <c r="EB78" i="10"/>
  <c r="C97" i="10"/>
  <c r="C99" i="10" s="1"/>
  <c r="CP109" i="10"/>
  <c r="C112" i="10"/>
  <c r="BB109" i="10"/>
  <c r="O109" i="10" s="1"/>
  <c r="BB111" i="10"/>
  <c r="O111" i="10" s="1"/>
  <c r="BB114" i="10"/>
  <c r="O114" i="10" s="1"/>
  <c r="BB116" i="10"/>
  <c r="O116" i="10" s="1"/>
  <c r="D122" i="10"/>
  <c r="CP134" i="10"/>
  <c r="BD134" i="10"/>
  <c r="AS134" i="10" s="1"/>
  <c r="CQ134" i="10"/>
  <c r="BE134" i="10"/>
  <c r="CP162" i="10"/>
  <c r="BC162" i="10"/>
  <c r="AT162" i="10" s="1"/>
  <c r="CQ162" i="10"/>
  <c r="BD162" i="10"/>
  <c r="D165" i="10"/>
  <c r="BF165" i="10"/>
  <c r="CP166" i="10"/>
  <c r="BC166" i="10"/>
  <c r="CQ166" i="10"/>
  <c r="BD166" i="10"/>
  <c r="D169" i="10"/>
  <c r="CP170" i="10"/>
  <c r="BC170" i="10"/>
  <c r="CQ170" i="10"/>
  <c r="BD170" i="10"/>
  <c r="CS178" i="10"/>
  <c r="BF178" i="10"/>
  <c r="BD178" i="10"/>
  <c r="AT178" i="10" s="1"/>
  <c r="CR179" i="10"/>
  <c r="D179" i="10"/>
  <c r="D180" i="10"/>
  <c r="BE180" i="10"/>
  <c r="C218" i="10"/>
  <c r="BC234" i="10"/>
  <c r="AR234" i="10" s="1"/>
  <c r="CP234" i="10"/>
  <c r="C239" i="10"/>
  <c r="BC246" i="10"/>
  <c r="CP246" i="10"/>
  <c r="BD236" i="10"/>
  <c r="CQ236" i="10"/>
  <c r="BD239" i="10"/>
  <c r="CQ239" i="10"/>
  <c r="CP10" i="10"/>
  <c r="BA12" i="10"/>
  <c r="M12" i="10" s="1"/>
  <c r="CP169" i="10"/>
  <c r="BC169" i="10"/>
  <c r="CQ169" i="10"/>
  <c r="BD169" i="10"/>
  <c r="CQ174" i="10"/>
  <c r="BC174" i="10"/>
  <c r="CS174" i="10"/>
  <c r="BD174" i="10"/>
  <c r="CP11" i="10"/>
  <c r="CP12" i="10"/>
  <c r="BA14" i="10"/>
  <c r="M14" i="10" s="1"/>
  <c r="BA15" i="10"/>
  <c r="M15" i="10" s="1"/>
  <c r="CP52" i="10"/>
  <c r="C117" i="10"/>
  <c r="CP117" i="10" s="1"/>
  <c r="BB113" i="10"/>
  <c r="O113" i="10" s="1"/>
  <c r="CP113" i="10"/>
  <c r="BB115" i="10"/>
  <c r="O115" i="10" s="1"/>
  <c r="CP115" i="10"/>
  <c r="CP164" i="10"/>
  <c r="BC164" i="10"/>
  <c r="AT164" i="10" s="1"/>
  <c r="CQ164" i="10"/>
  <c r="BD164" i="10"/>
  <c r="CS169" i="10"/>
  <c r="CS175" i="10"/>
  <c r="BF175" i="10"/>
  <c r="CQ175" i="10"/>
  <c r="BC175" i="10"/>
  <c r="AT175" i="10" s="1"/>
  <c r="BD175" i="10"/>
  <c r="CS182" i="10"/>
  <c r="BF182" i="10"/>
  <c r="BD182" i="10"/>
  <c r="CR183" i="10"/>
  <c r="D183" i="10"/>
  <c r="CQ205" i="10"/>
  <c r="C205" i="10"/>
  <c r="CP205" i="10" s="1"/>
  <c r="BC235" i="10"/>
  <c r="CP235" i="10"/>
  <c r="BC238" i="10"/>
  <c r="CP238" i="10"/>
  <c r="BC247" i="10"/>
  <c r="CP247" i="10"/>
  <c r="BA10" i="10"/>
  <c r="CP14" i="10"/>
  <c r="CP15" i="10"/>
  <c r="C67" i="10"/>
  <c r="C91" i="10"/>
  <c r="BB92" i="10" s="1"/>
  <c r="AI92" i="10" s="1"/>
  <c r="E99" i="10"/>
  <c r="E105" i="10" s="1"/>
  <c r="C100" i="10"/>
  <c r="C104" i="10" s="1"/>
  <c r="CP110" i="10"/>
  <c r="BB117" i="10"/>
  <c r="O117" i="10" s="1"/>
  <c r="D134" i="10"/>
  <c r="BG134" i="10"/>
  <c r="CP135" i="10"/>
  <c r="BD135" i="10"/>
  <c r="CQ135" i="10"/>
  <c r="BE135" i="10"/>
  <c r="CS136" i="10"/>
  <c r="CP163" i="10"/>
  <c r="BC163" i="10"/>
  <c r="AT163" i="10" s="1"/>
  <c r="CQ163" i="10"/>
  <c r="BD163" i="10"/>
  <c r="CS164" i="10"/>
  <c r="CP167" i="10"/>
  <c r="BC167" i="10"/>
  <c r="AT167" i="10" s="1"/>
  <c r="CQ167" i="10"/>
  <c r="BD167" i="10"/>
  <c r="CS168" i="10"/>
  <c r="CP172" i="10"/>
  <c r="BC172" i="10"/>
  <c r="CQ172" i="10"/>
  <c r="BD172" i="10"/>
  <c r="CS173" i="10"/>
  <c r="BF174" i="10"/>
  <c r="CQ178" i="10"/>
  <c r="CP179" i="10"/>
  <c r="BC182" i="10"/>
  <c r="CS183" i="10"/>
  <c r="BF183" i="10"/>
  <c r="CQ183" i="10"/>
  <c r="BC183" i="10"/>
  <c r="BD183" i="10"/>
  <c r="BD235" i="10"/>
  <c r="CQ235" i="10"/>
  <c r="BD244" i="10"/>
  <c r="CQ244" i="10"/>
  <c r="BD247" i="10"/>
  <c r="CQ247" i="10"/>
  <c r="D117" i="10"/>
  <c r="BD161" i="10"/>
  <c r="CQ161" i="10"/>
  <c r="CR174" i="10"/>
  <c r="BE174" i="10"/>
  <c r="BC176" i="10"/>
  <c r="CS177" i="10"/>
  <c r="BF177" i="10"/>
  <c r="AT177" i="10" s="1"/>
  <c r="CP177" i="10"/>
  <c r="BE178" i="10"/>
  <c r="BC180" i="10"/>
  <c r="CS181" i="10"/>
  <c r="BF181" i="10"/>
  <c r="AT181" i="10" s="1"/>
  <c r="CP181" i="10"/>
  <c r="BE182" i="10"/>
  <c r="BC184" i="10"/>
  <c r="AT184" i="10" s="1"/>
  <c r="C223" i="10"/>
  <c r="BD233" i="10"/>
  <c r="CQ233" i="10"/>
  <c r="C236" i="10"/>
  <c r="BD237" i="10"/>
  <c r="CQ237" i="10"/>
  <c r="C244" i="10"/>
  <c r="BD245" i="10"/>
  <c r="CQ245" i="10"/>
  <c r="BE123" i="10"/>
  <c r="AS122" i="10" s="1"/>
  <c r="BE124" i="10"/>
  <c r="BE125" i="10"/>
  <c r="AS125" i="10" s="1"/>
  <c r="BE126" i="10"/>
  <c r="AS126" i="10" s="1"/>
  <c r="BE127" i="10"/>
  <c r="AS127" i="10" s="1"/>
  <c r="BE128" i="10"/>
  <c r="AS128" i="10" s="1"/>
  <c r="BE129" i="10"/>
  <c r="AS129" i="10" s="1"/>
  <c r="BE130" i="10"/>
  <c r="AS130" i="10" s="1"/>
  <c r="BE131" i="10"/>
  <c r="AS131" i="10" s="1"/>
  <c r="BE132" i="10"/>
  <c r="AS132" i="10" s="1"/>
  <c r="D137" i="10"/>
  <c r="BE137" i="10"/>
  <c r="AS137" i="10" s="1"/>
  <c r="BE138" i="10"/>
  <c r="AS138" i="10" s="1"/>
  <c r="BE139" i="10"/>
  <c r="AS139" i="10" s="1"/>
  <c r="BE140" i="10"/>
  <c r="AS140" i="10" s="1"/>
  <c r="BE141" i="10"/>
  <c r="AS141" i="10" s="1"/>
  <c r="BE142" i="10"/>
  <c r="AS142" i="10" s="1"/>
  <c r="BE143" i="10"/>
  <c r="AS143" i="10" s="1"/>
  <c r="BE144" i="10"/>
  <c r="AS144" i="10" s="1"/>
  <c r="BE145" i="10"/>
  <c r="AS145" i="10" s="1"/>
  <c r="BE146" i="10"/>
  <c r="BE147" i="10"/>
  <c r="AS147" i="10" s="1"/>
  <c r="BE148" i="10"/>
  <c r="BE149" i="10"/>
  <c r="AS149" i="10" s="1"/>
  <c r="BE150" i="10"/>
  <c r="AS150" i="10" s="1"/>
  <c r="BE151" i="10"/>
  <c r="AS151" i="10" s="1"/>
  <c r="BE152" i="10"/>
  <c r="AS152" i="10" s="1"/>
  <c r="BE153" i="10"/>
  <c r="AS153" i="10" s="1"/>
  <c r="BE154" i="10"/>
  <c r="AS154" i="10" s="1"/>
  <c r="BE155" i="10"/>
  <c r="AS155" i="10" s="1"/>
  <c r="BE156" i="10"/>
  <c r="AS156" i="10" s="1"/>
  <c r="BC161" i="10"/>
  <c r="AT160" i="10" s="1"/>
  <c r="D174" i="10"/>
  <c r="CS176" i="10"/>
  <c r="BF176" i="10"/>
  <c r="CP176" i="10"/>
  <c r="D178" i="10"/>
  <c r="CS180" i="10"/>
  <c r="BF180" i="10"/>
  <c r="CP180" i="10"/>
  <c r="D182" i="10"/>
  <c r="CS184" i="10"/>
  <c r="BF184" i="10"/>
  <c r="CP184" i="10"/>
  <c r="CQ199" i="10"/>
  <c r="C199" i="10"/>
  <c r="CP199" i="10" s="1"/>
  <c r="AR233" i="10"/>
  <c r="BD234" i="10"/>
  <c r="CQ234" i="10"/>
  <c r="AR237" i="10"/>
  <c r="BD238" i="10"/>
  <c r="CQ238" i="10"/>
  <c r="AI245" i="10"/>
  <c r="BD246" i="10"/>
  <c r="CQ246" i="10"/>
  <c r="BD185" i="10"/>
  <c r="CQ185" i="10"/>
  <c r="BD186" i="10"/>
  <c r="AT186" i="10" s="1"/>
  <c r="CQ186" i="10"/>
  <c r="BD187" i="10"/>
  <c r="CQ187" i="10"/>
  <c r="BD188" i="10"/>
  <c r="AT188" i="10" s="1"/>
  <c r="CQ188" i="10"/>
  <c r="BD189" i="10"/>
  <c r="AT189" i="10" s="1"/>
  <c r="CQ189" i="10"/>
  <c r="BD190" i="10"/>
  <c r="AT190" i="10" s="1"/>
  <c r="CQ190" i="10"/>
  <c r="BD191" i="10"/>
  <c r="AT191" i="10" s="1"/>
  <c r="CQ191" i="10"/>
  <c r="BD192" i="10"/>
  <c r="AT192" i="10" s="1"/>
  <c r="CQ192" i="10"/>
  <c r="BD193" i="10"/>
  <c r="AT193" i="10" s="1"/>
  <c r="BD194" i="10"/>
  <c r="AT194" i="10" s="1"/>
  <c r="C200" i="10"/>
  <c r="CP200" i="10" s="1"/>
  <c r="C206" i="10"/>
  <c r="CP206" i="10" s="1"/>
  <c r="BC210" i="10"/>
  <c r="CQ210" i="10"/>
  <c r="BC211" i="10"/>
  <c r="W211" i="10" s="1"/>
  <c r="CQ211" i="10"/>
  <c r="BC212" i="10"/>
  <c r="CQ212" i="10"/>
  <c r="BC213" i="10"/>
  <c r="W213" i="10" s="1"/>
  <c r="CQ213" i="10"/>
  <c r="BE185" i="10"/>
  <c r="BE186" i="10"/>
  <c r="BE187" i="10"/>
  <c r="AT187" i="10" s="1"/>
  <c r="BE188" i="10"/>
  <c r="BE189" i="10"/>
  <c r="BE190" i="10"/>
  <c r="BE191" i="10"/>
  <c r="BE192" i="10"/>
  <c r="BE193" i="10"/>
  <c r="BE194" i="10"/>
  <c r="BD210" i="10"/>
  <c r="CR210" i="10"/>
  <c r="BD211" i="10"/>
  <c r="CR211" i="10"/>
  <c r="BD212" i="10"/>
  <c r="CR212" i="10"/>
  <c r="BD213" i="10"/>
  <c r="CR213" i="10"/>
  <c r="BF185" i="10"/>
  <c r="AT185" i="10" s="1"/>
  <c r="BF186" i="10"/>
  <c r="BF187" i="10"/>
  <c r="BF188" i="10"/>
  <c r="BF189" i="10"/>
  <c r="BF190" i="10"/>
  <c r="BF191" i="10"/>
  <c r="BF192" i="10"/>
  <c r="CQ247" i="9"/>
  <c r="BD247" i="9"/>
  <c r="BC247" i="9"/>
  <c r="AI247" i="9" s="1"/>
  <c r="E247" i="9"/>
  <c r="D247" i="9"/>
  <c r="C247" i="9"/>
  <c r="CP247" i="9" s="1"/>
  <c r="CQ246" i="9"/>
  <c r="BD246" i="9"/>
  <c r="E246" i="9"/>
  <c r="D246" i="9"/>
  <c r="C246" i="9"/>
  <c r="CQ245" i="9"/>
  <c r="BD245" i="9"/>
  <c r="BC245" i="9"/>
  <c r="AI245" i="9" s="1"/>
  <c r="E245" i="9"/>
  <c r="D245" i="9"/>
  <c r="C245" i="9"/>
  <c r="CP245" i="9" s="1"/>
  <c r="CQ244" i="9"/>
  <c r="BD244" i="9"/>
  <c r="E244" i="9"/>
  <c r="D244" i="9"/>
  <c r="C244" i="9"/>
  <c r="CQ239" i="9"/>
  <c r="BD239" i="9"/>
  <c r="E239" i="9"/>
  <c r="D239" i="9"/>
  <c r="C239" i="9"/>
  <c r="CQ238" i="9"/>
  <c r="BD238" i="9"/>
  <c r="E238" i="9"/>
  <c r="D238" i="9"/>
  <c r="C238" i="9" s="1"/>
  <c r="CQ237" i="9"/>
  <c r="BD237" i="9"/>
  <c r="BC237" i="9"/>
  <c r="AR237" i="9" s="1"/>
  <c r="E237" i="9"/>
  <c r="D237" i="9"/>
  <c r="C237" i="9"/>
  <c r="CP237" i="9" s="1"/>
  <c r="CQ236" i="9"/>
  <c r="BD236" i="9"/>
  <c r="E236" i="9"/>
  <c r="D236" i="9"/>
  <c r="C236" i="9"/>
  <c r="CQ235" i="9"/>
  <c r="BD235" i="9"/>
  <c r="E235" i="9"/>
  <c r="D235" i="9"/>
  <c r="C235" i="9"/>
  <c r="CP235" i="9" s="1"/>
  <c r="CQ234" i="9"/>
  <c r="BD234" i="9"/>
  <c r="E234" i="9"/>
  <c r="D234" i="9"/>
  <c r="C234" i="9" s="1"/>
  <c r="CQ233" i="9"/>
  <c r="BD233" i="9"/>
  <c r="BC233" i="9"/>
  <c r="AR233" i="9" s="1"/>
  <c r="E233" i="9"/>
  <c r="D233" i="9"/>
  <c r="C233" i="9"/>
  <c r="CP233" i="9" s="1"/>
  <c r="CP228" i="9"/>
  <c r="BC228" i="9"/>
  <c r="AR228" i="9"/>
  <c r="E228" i="9"/>
  <c r="D228" i="9"/>
  <c r="C228" i="9" s="1"/>
  <c r="CP227" i="9"/>
  <c r="BC227" i="9"/>
  <c r="AR227" i="9" s="1"/>
  <c r="E227" i="9"/>
  <c r="D227" i="9"/>
  <c r="C227" i="9" s="1"/>
  <c r="CP226" i="9"/>
  <c r="BC226" i="9"/>
  <c r="AR226" i="9"/>
  <c r="E226" i="9"/>
  <c r="D226" i="9"/>
  <c r="CP225" i="9"/>
  <c r="BC225" i="9"/>
  <c r="AR225" i="9" s="1"/>
  <c r="E225" i="9"/>
  <c r="D225" i="9"/>
  <c r="C225" i="9"/>
  <c r="CP224" i="9"/>
  <c r="BC224" i="9"/>
  <c r="AR224" i="9"/>
  <c r="E224" i="9"/>
  <c r="D224" i="9"/>
  <c r="C224" i="9" s="1"/>
  <c r="CP223" i="9"/>
  <c r="BC223" i="9"/>
  <c r="AR223" i="9" s="1"/>
  <c r="E223" i="9"/>
  <c r="D223" i="9"/>
  <c r="C223" i="9" s="1"/>
  <c r="CP222" i="9"/>
  <c r="BC222" i="9"/>
  <c r="AR222" i="9"/>
  <c r="E222" i="9"/>
  <c r="D222" i="9"/>
  <c r="CP221" i="9"/>
  <c r="BC221" i="9"/>
  <c r="AR221" i="9" s="1"/>
  <c r="E221" i="9"/>
  <c r="D221" i="9"/>
  <c r="C221" i="9"/>
  <c r="CP220" i="9"/>
  <c r="BC220" i="9"/>
  <c r="AR220" i="9"/>
  <c r="E220" i="9"/>
  <c r="D220" i="9"/>
  <c r="C220" i="9" s="1"/>
  <c r="CP219" i="9"/>
  <c r="BC219" i="9"/>
  <c r="AR219" i="9" s="1"/>
  <c r="E219" i="9"/>
  <c r="C219" i="9"/>
  <c r="CP218" i="9"/>
  <c r="AQ218" i="9"/>
  <c r="AP218" i="9"/>
  <c r="AO218" i="9"/>
  <c r="BC218" i="9" s="1"/>
  <c r="AR218" i="9" s="1"/>
  <c r="AN218" i="9"/>
  <c r="AM218" i="9"/>
  <c r="AL218" i="9"/>
  <c r="AK218" i="9"/>
  <c r="AJ218" i="9"/>
  <c r="AI218" i="9"/>
  <c r="AH218" i="9"/>
  <c r="AG218" i="9"/>
  <c r="AF218" i="9"/>
  <c r="AE218" i="9"/>
  <c r="AD218" i="9"/>
  <c r="AC218" i="9"/>
  <c r="AB218" i="9"/>
  <c r="AA218" i="9"/>
  <c r="Z218" i="9"/>
  <c r="Y218" i="9"/>
  <c r="X218" i="9"/>
  <c r="W218" i="9"/>
  <c r="V218" i="9"/>
  <c r="U218" i="9"/>
  <c r="T218" i="9"/>
  <c r="S218" i="9"/>
  <c r="R218" i="9"/>
  <c r="Q218" i="9"/>
  <c r="P218" i="9"/>
  <c r="O218" i="9"/>
  <c r="N218" i="9"/>
  <c r="M218" i="9"/>
  <c r="L218" i="9"/>
  <c r="K218" i="9"/>
  <c r="J218" i="9"/>
  <c r="I218" i="9"/>
  <c r="H218" i="9"/>
  <c r="G218" i="9"/>
  <c r="E218" i="9" s="1"/>
  <c r="F218" i="9"/>
  <c r="D218" i="9" s="1"/>
  <c r="C218" i="9"/>
  <c r="CR213" i="9"/>
  <c r="BD213" i="9"/>
  <c r="C213" i="9"/>
  <c r="CR212" i="9"/>
  <c r="C212" i="9"/>
  <c r="C211" i="9"/>
  <c r="BD211" i="9" s="1"/>
  <c r="C210" i="9"/>
  <c r="CR206" i="9"/>
  <c r="E206" i="9"/>
  <c r="D206" i="9"/>
  <c r="CQ205" i="9"/>
  <c r="CP205" i="9"/>
  <c r="E205" i="9"/>
  <c r="CR205" i="9" s="1"/>
  <c r="D205" i="9"/>
  <c r="C205" i="9"/>
  <c r="CR204" i="9"/>
  <c r="CQ204" i="9"/>
  <c r="CP204" i="9"/>
  <c r="BB204" i="9"/>
  <c r="CR200" i="9"/>
  <c r="E200" i="9"/>
  <c r="D200" i="9"/>
  <c r="CQ199" i="9"/>
  <c r="CP199" i="9"/>
  <c r="E199" i="9"/>
  <c r="CR199" i="9" s="1"/>
  <c r="D199" i="9"/>
  <c r="C199" i="9"/>
  <c r="CR198" i="9"/>
  <c r="CQ198" i="9"/>
  <c r="CP198" i="9"/>
  <c r="CS194" i="9"/>
  <c r="CR194" i="9"/>
  <c r="BE194" i="9"/>
  <c r="F194" i="9"/>
  <c r="E194" i="9"/>
  <c r="CS193" i="9"/>
  <c r="CR193" i="9"/>
  <c r="BF193" i="9"/>
  <c r="BE193" i="9"/>
  <c r="F193" i="9"/>
  <c r="E193" i="9"/>
  <c r="D193" i="9" s="1"/>
  <c r="CR192" i="9"/>
  <c r="BF192" i="9"/>
  <c r="BE192" i="9"/>
  <c r="F192" i="9"/>
  <c r="E192" i="9"/>
  <c r="D192" i="9" s="1"/>
  <c r="CS191" i="9"/>
  <c r="CR191" i="9"/>
  <c r="BF191" i="9"/>
  <c r="BE191" i="9"/>
  <c r="F191" i="9"/>
  <c r="E191" i="9"/>
  <c r="D191" i="9" s="1"/>
  <c r="CR190" i="9"/>
  <c r="BE190" i="9"/>
  <c r="F190" i="9"/>
  <c r="E190" i="9"/>
  <c r="CR189" i="9"/>
  <c r="BE189" i="9"/>
  <c r="F189" i="9"/>
  <c r="E189" i="9"/>
  <c r="D189" i="9" s="1"/>
  <c r="CR188" i="9"/>
  <c r="BE188" i="9"/>
  <c r="F188" i="9"/>
  <c r="E188" i="9"/>
  <c r="D188" i="9" s="1"/>
  <c r="CS187" i="9"/>
  <c r="CR187" i="9"/>
  <c r="BF187" i="9"/>
  <c r="BE187" i="9"/>
  <c r="F187" i="9"/>
  <c r="E187" i="9"/>
  <c r="D187" i="9" s="1"/>
  <c r="CS186" i="9"/>
  <c r="BD186" i="9"/>
  <c r="F186" i="9"/>
  <c r="E186" i="9"/>
  <c r="CR185" i="9"/>
  <c r="BE185" i="9"/>
  <c r="BD185" i="9"/>
  <c r="F185" i="9"/>
  <c r="E185" i="9"/>
  <c r="CQ184" i="9"/>
  <c r="F184" i="9"/>
  <c r="E184" i="9"/>
  <c r="CR183" i="9"/>
  <c r="CQ183" i="9"/>
  <c r="BF183" i="9"/>
  <c r="BD183" i="9"/>
  <c r="F183" i="9"/>
  <c r="E183" i="9"/>
  <c r="CS182" i="9"/>
  <c r="CQ182" i="9"/>
  <c r="BD182" i="9"/>
  <c r="F182" i="9"/>
  <c r="E182" i="9"/>
  <c r="CS181" i="9"/>
  <c r="BF181" i="9"/>
  <c r="BE181" i="9"/>
  <c r="BD181" i="9"/>
  <c r="F181" i="9"/>
  <c r="E181" i="9"/>
  <c r="CQ180" i="9"/>
  <c r="BE180" i="9"/>
  <c r="F180" i="9"/>
  <c r="E180" i="9"/>
  <c r="CR179" i="9"/>
  <c r="CQ179" i="9"/>
  <c r="BF179" i="9"/>
  <c r="F179" i="9"/>
  <c r="E179" i="9"/>
  <c r="CS178" i="9"/>
  <c r="CR178" i="9"/>
  <c r="CQ178" i="9"/>
  <c r="BD178" i="9"/>
  <c r="F178" i="9"/>
  <c r="E178" i="9"/>
  <c r="D178" i="9" s="1"/>
  <c r="BF177" i="9"/>
  <c r="F177" i="9"/>
  <c r="E177" i="9"/>
  <c r="D177" i="9" s="1"/>
  <c r="BE176" i="9"/>
  <c r="F176" i="9"/>
  <c r="BC176" i="9" s="1"/>
  <c r="E176" i="9"/>
  <c r="CR176" i="9" s="1"/>
  <c r="CR175" i="9"/>
  <c r="CP175" i="9"/>
  <c r="BE175" i="9"/>
  <c r="BC175" i="9"/>
  <c r="F175" i="9"/>
  <c r="CR174" i="9"/>
  <c r="BF174" i="9"/>
  <c r="F174" i="9"/>
  <c r="E174" i="9"/>
  <c r="CS173" i="9"/>
  <c r="CQ173" i="9"/>
  <c r="BD173" i="9"/>
  <c r="F173" i="9"/>
  <c r="E173" i="9"/>
  <c r="D173" i="9" s="1"/>
  <c r="BF172" i="9"/>
  <c r="BE172" i="9"/>
  <c r="F172" i="9"/>
  <c r="E172" i="9"/>
  <c r="D172" i="9" s="1"/>
  <c r="BF171" i="9"/>
  <c r="BE171" i="9"/>
  <c r="BD171" i="9"/>
  <c r="BC171" i="9"/>
  <c r="CS170" i="9"/>
  <c r="BF170" i="9"/>
  <c r="BE170" i="9"/>
  <c r="F170" i="9"/>
  <c r="E170" i="9"/>
  <c r="CR169" i="9"/>
  <c r="F169" i="9"/>
  <c r="CQ169" i="9" s="1"/>
  <c r="E169" i="9"/>
  <c r="CS168" i="9"/>
  <c r="CR168" i="9"/>
  <c r="CQ168" i="9"/>
  <c r="BD168" i="9"/>
  <c r="F168" i="9"/>
  <c r="E168" i="9"/>
  <c r="D168" i="9" s="1"/>
  <c r="BF167" i="9"/>
  <c r="F167" i="9"/>
  <c r="E167" i="9"/>
  <c r="D167" i="9" s="1"/>
  <c r="BF166" i="9"/>
  <c r="BE166" i="9"/>
  <c r="F166" i="9"/>
  <c r="E166" i="9"/>
  <c r="CR165" i="9"/>
  <c r="BF165" i="9"/>
  <c r="BD165" i="9"/>
  <c r="F165" i="9"/>
  <c r="E165" i="9"/>
  <c r="CS164" i="9"/>
  <c r="CR164" i="9"/>
  <c r="CQ164" i="9"/>
  <c r="BD164" i="9"/>
  <c r="F164" i="9"/>
  <c r="E164" i="9"/>
  <c r="D164" i="9" s="1"/>
  <c r="CR163" i="9"/>
  <c r="BE163" i="9"/>
  <c r="F163" i="9"/>
  <c r="E163" i="9"/>
  <c r="BF162" i="9"/>
  <c r="F162" i="9"/>
  <c r="E162" i="9"/>
  <c r="CR161" i="9"/>
  <c r="CQ161" i="9"/>
  <c r="BF161" i="9"/>
  <c r="BE161" i="9"/>
  <c r="BD161" i="9"/>
  <c r="AT161" i="9"/>
  <c r="F160" i="9"/>
  <c r="E160" i="9"/>
  <c r="D160" i="9"/>
  <c r="BF156" i="9"/>
  <c r="F156" i="9"/>
  <c r="E156" i="9"/>
  <c r="CS155" i="9"/>
  <c r="CR155" i="9"/>
  <c r="CQ155" i="9"/>
  <c r="BE155" i="9"/>
  <c r="F155" i="9"/>
  <c r="E155" i="9"/>
  <c r="D155" i="9" s="1"/>
  <c r="CS154" i="9"/>
  <c r="CR154" i="9"/>
  <c r="BE154" i="9"/>
  <c r="F154" i="9"/>
  <c r="E154" i="9"/>
  <c r="D154" i="9" s="1"/>
  <c r="CS153" i="9"/>
  <c r="F153" i="9"/>
  <c r="E153" i="9"/>
  <c r="D153" i="9" s="1"/>
  <c r="CR152" i="9"/>
  <c r="F152" i="9"/>
  <c r="E152" i="9"/>
  <c r="CS151" i="9"/>
  <c r="CR151" i="9"/>
  <c r="CQ151" i="9"/>
  <c r="BE151" i="9"/>
  <c r="F151" i="9"/>
  <c r="E151" i="9"/>
  <c r="D151" i="9" s="1"/>
  <c r="CS150" i="9"/>
  <c r="CR150" i="9"/>
  <c r="BE150" i="9"/>
  <c r="F150" i="9"/>
  <c r="E150" i="9"/>
  <c r="D150" i="9" s="1"/>
  <c r="CS149" i="9"/>
  <c r="F149" i="9"/>
  <c r="E149" i="9"/>
  <c r="D149" i="9" s="1"/>
  <c r="CR148" i="9"/>
  <c r="F148" i="9"/>
  <c r="E148" i="9"/>
  <c r="CS147" i="9"/>
  <c r="CR147" i="9"/>
  <c r="CQ147" i="9"/>
  <c r="BE147" i="9"/>
  <c r="F147" i="9"/>
  <c r="E147" i="9"/>
  <c r="D147" i="9" s="1"/>
  <c r="CS146" i="9"/>
  <c r="CR146" i="9"/>
  <c r="BE146" i="9"/>
  <c r="F146" i="9"/>
  <c r="E146" i="9"/>
  <c r="D146" i="9" s="1"/>
  <c r="CS145" i="9"/>
  <c r="F145" i="9"/>
  <c r="E145" i="9"/>
  <c r="D145" i="9" s="1"/>
  <c r="CR144" i="9"/>
  <c r="F144" i="9"/>
  <c r="E144" i="9"/>
  <c r="CS143" i="9"/>
  <c r="CR143" i="9"/>
  <c r="CQ143" i="9"/>
  <c r="BE143" i="9"/>
  <c r="F143" i="9"/>
  <c r="E143" i="9"/>
  <c r="D143" i="9" s="1"/>
  <c r="CS142" i="9"/>
  <c r="CR142" i="9"/>
  <c r="BE142" i="9"/>
  <c r="F142" i="9"/>
  <c r="E142" i="9"/>
  <c r="D142" i="9" s="1"/>
  <c r="CS141" i="9"/>
  <c r="F141" i="9"/>
  <c r="E141" i="9"/>
  <c r="D141" i="9" s="1"/>
  <c r="CR140" i="9"/>
  <c r="F140" i="9"/>
  <c r="E140" i="9"/>
  <c r="CS139" i="9"/>
  <c r="CR139" i="9"/>
  <c r="CQ139" i="9"/>
  <c r="BE139" i="9"/>
  <c r="F139" i="9"/>
  <c r="E139" i="9"/>
  <c r="D139" i="9" s="1"/>
  <c r="CS138" i="9"/>
  <c r="CR138" i="9"/>
  <c r="BE138" i="9"/>
  <c r="F138" i="9"/>
  <c r="E138" i="9"/>
  <c r="D138" i="9" s="1"/>
  <c r="CS137" i="9"/>
  <c r="CR137" i="9"/>
  <c r="BF137" i="9"/>
  <c r="F137" i="9"/>
  <c r="D137" i="9"/>
  <c r="F136" i="9"/>
  <c r="E136" i="9"/>
  <c r="CR136" i="9" s="1"/>
  <c r="CR135" i="9"/>
  <c r="F135" i="9"/>
  <c r="E135" i="9"/>
  <c r="BF135" i="9" s="1"/>
  <c r="CR134" i="9"/>
  <c r="CQ134" i="9"/>
  <c r="BE134" i="9"/>
  <c r="BD134" i="9"/>
  <c r="F134" i="9"/>
  <c r="E134" i="9"/>
  <c r="BF134" i="9" s="1"/>
  <c r="D134" i="9"/>
  <c r="CS133" i="9"/>
  <c r="CR133" i="9"/>
  <c r="BG133" i="9"/>
  <c r="BF133" i="9"/>
  <c r="AS133" i="9" s="1"/>
  <c r="CS132" i="9"/>
  <c r="F132" i="9"/>
  <c r="E132" i="9"/>
  <c r="D132" i="9" s="1"/>
  <c r="CR131" i="9"/>
  <c r="F131" i="9"/>
  <c r="E131" i="9"/>
  <c r="CS130" i="9"/>
  <c r="CR130" i="9"/>
  <c r="CQ130" i="9"/>
  <c r="BE130" i="9"/>
  <c r="F130" i="9"/>
  <c r="E130" i="9"/>
  <c r="D130" i="9" s="1"/>
  <c r="CS129" i="9"/>
  <c r="CR129" i="9"/>
  <c r="BE129" i="9"/>
  <c r="F129" i="9"/>
  <c r="E129" i="9"/>
  <c r="D129" i="9" s="1"/>
  <c r="CS128" i="9"/>
  <c r="F128" i="9"/>
  <c r="E128" i="9"/>
  <c r="D128" i="9" s="1"/>
  <c r="CR127" i="9"/>
  <c r="F127" i="9"/>
  <c r="CQ127" i="9" s="1"/>
  <c r="E127" i="9"/>
  <c r="CS126" i="9"/>
  <c r="CR126" i="9"/>
  <c r="CQ126" i="9"/>
  <c r="BE126" i="9"/>
  <c r="F126" i="9"/>
  <c r="E126" i="9"/>
  <c r="D126" i="9" s="1"/>
  <c r="CS125" i="9"/>
  <c r="CR125" i="9"/>
  <c r="BE125" i="9"/>
  <c r="F125" i="9"/>
  <c r="E125" i="9"/>
  <c r="D125" i="9" s="1"/>
  <c r="CS124" i="9"/>
  <c r="F124" i="9"/>
  <c r="E124" i="9"/>
  <c r="D124" i="9" s="1"/>
  <c r="CR123" i="9"/>
  <c r="CQ123" i="9"/>
  <c r="BG123" i="9"/>
  <c r="BF123" i="9"/>
  <c r="BE123" i="9"/>
  <c r="AS123" i="9"/>
  <c r="F122" i="9"/>
  <c r="E122" i="9"/>
  <c r="D122" i="9"/>
  <c r="N117" i="9"/>
  <c r="M117" i="9"/>
  <c r="M118" i="9" s="1"/>
  <c r="L117" i="9"/>
  <c r="L118" i="9" s="1"/>
  <c r="K117" i="9"/>
  <c r="J117" i="9"/>
  <c r="I117" i="9"/>
  <c r="I118" i="9" s="1"/>
  <c r="H117" i="9"/>
  <c r="H118" i="9" s="1"/>
  <c r="G117" i="9"/>
  <c r="F117" i="9"/>
  <c r="E116" i="9"/>
  <c r="C116" i="9" s="1"/>
  <c r="D116" i="9"/>
  <c r="BB115" i="9"/>
  <c r="O115" i="9" s="1"/>
  <c r="E115" i="9"/>
  <c r="D115" i="9"/>
  <c r="C115" i="9"/>
  <c r="CP115" i="9" s="1"/>
  <c r="E114" i="9"/>
  <c r="D114" i="9"/>
  <c r="C114" i="9"/>
  <c r="CP114" i="9" s="1"/>
  <c r="E113" i="9"/>
  <c r="E117" i="9" s="1"/>
  <c r="D113" i="9"/>
  <c r="C113" i="9" s="1"/>
  <c r="N112" i="9"/>
  <c r="M112" i="9"/>
  <c r="L112" i="9"/>
  <c r="K112" i="9"/>
  <c r="K118" i="9" s="1"/>
  <c r="J112" i="9"/>
  <c r="J118" i="9" s="1"/>
  <c r="I112" i="9"/>
  <c r="H112" i="9"/>
  <c r="G112" i="9"/>
  <c r="G118" i="9" s="1"/>
  <c r="F112" i="9"/>
  <c r="F118" i="9" s="1"/>
  <c r="CP111" i="9"/>
  <c r="O111" i="9"/>
  <c r="E111" i="9"/>
  <c r="D111" i="9"/>
  <c r="C111" i="9" s="1"/>
  <c r="BB111" i="9" s="1"/>
  <c r="E110" i="9"/>
  <c r="D110" i="9"/>
  <c r="C110" i="9"/>
  <c r="CP110" i="9" s="1"/>
  <c r="E109" i="9"/>
  <c r="E112" i="9" s="1"/>
  <c r="D109" i="9"/>
  <c r="C109" i="9" s="1"/>
  <c r="BB109" i="9" s="1"/>
  <c r="O109" i="9" s="1"/>
  <c r="I105" i="9"/>
  <c r="M104" i="9"/>
  <c r="L104" i="9"/>
  <c r="L105" i="9" s="1"/>
  <c r="K104" i="9"/>
  <c r="K105" i="9" s="1"/>
  <c r="J104" i="9"/>
  <c r="I104" i="9"/>
  <c r="H104" i="9"/>
  <c r="H105" i="9" s="1"/>
  <c r="G104" i="9"/>
  <c r="G105" i="9" s="1"/>
  <c r="F104" i="9"/>
  <c r="E103" i="9"/>
  <c r="C103" i="9" s="1"/>
  <c r="D103" i="9"/>
  <c r="E102" i="9"/>
  <c r="D102" i="9"/>
  <c r="C102" i="9" s="1"/>
  <c r="E101" i="9"/>
  <c r="D101" i="9"/>
  <c r="D104" i="9" s="1"/>
  <c r="C101" i="9"/>
  <c r="C104" i="9" s="1"/>
  <c r="E100" i="9"/>
  <c r="E104" i="9" s="1"/>
  <c r="D100" i="9"/>
  <c r="C100" i="9"/>
  <c r="M99" i="9"/>
  <c r="M105" i="9" s="1"/>
  <c r="L99" i="9"/>
  <c r="K99" i="9"/>
  <c r="J99" i="9"/>
  <c r="J105" i="9" s="1"/>
  <c r="I99" i="9"/>
  <c r="H99" i="9"/>
  <c r="G99" i="9"/>
  <c r="F99" i="9"/>
  <c r="F105" i="9" s="1"/>
  <c r="E98" i="9"/>
  <c r="D98" i="9"/>
  <c r="C98" i="9" s="1"/>
  <c r="E97" i="9"/>
  <c r="E99" i="9" s="1"/>
  <c r="E105" i="9" s="1"/>
  <c r="D97" i="9"/>
  <c r="C97" i="9" s="1"/>
  <c r="E96" i="9"/>
  <c r="D96" i="9"/>
  <c r="C96" i="9"/>
  <c r="E92" i="9"/>
  <c r="C92" i="9" s="1"/>
  <c r="D92" i="9"/>
  <c r="E91" i="9"/>
  <c r="D91" i="9"/>
  <c r="C91" i="9" s="1"/>
  <c r="E90" i="9"/>
  <c r="D90" i="9"/>
  <c r="C90" i="9"/>
  <c r="E89" i="9"/>
  <c r="D89" i="9"/>
  <c r="C89" i="9"/>
  <c r="E88" i="9"/>
  <c r="C88" i="9" s="1"/>
  <c r="D88" i="9"/>
  <c r="CP83" i="9"/>
  <c r="E78" i="9"/>
  <c r="D78" i="9"/>
  <c r="C78" i="9" s="1"/>
  <c r="E77" i="9"/>
  <c r="D77" i="9"/>
  <c r="C77" i="9"/>
  <c r="DR77" i="9" s="1"/>
  <c r="E76" i="9"/>
  <c r="C76" i="9" s="1"/>
  <c r="D76" i="9"/>
  <c r="E75" i="9"/>
  <c r="D75" i="9"/>
  <c r="C75" i="9" s="1"/>
  <c r="E70" i="9"/>
  <c r="D70" i="9"/>
  <c r="C70" i="9"/>
  <c r="E69" i="9"/>
  <c r="D69" i="9"/>
  <c r="C69" i="9"/>
  <c r="E68" i="9"/>
  <c r="C68" i="9" s="1"/>
  <c r="D68" i="9"/>
  <c r="E67" i="9"/>
  <c r="D67" i="9"/>
  <c r="C67" i="9" s="1"/>
  <c r="C62" i="9"/>
  <c r="CP61" i="9"/>
  <c r="BB61" i="9"/>
  <c r="I61" i="9" s="1"/>
  <c r="C61" i="9"/>
  <c r="CP60" i="9"/>
  <c r="BB60" i="9"/>
  <c r="I60" i="9" s="1"/>
  <c r="C60" i="9"/>
  <c r="CP59" i="9"/>
  <c r="BB59" i="9"/>
  <c r="I59" i="9" s="1"/>
  <c r="C59" i="9"/>
  <c r="C55" i="9"/>
  <c r="BB55" i="9" s="1"/>
  <c r="BB54" i="9"/>
  <c r="BA54" i="9"/>
  <c r="L54" i="9" s="1"/>
  <c r="C54" i="9"/>
  <c r="CQ54" i="9" s="1"/>
  <c r="C53" i="9"/>
  <c r="BB53" i="9" s="1"/>
  <c r="CP52" i="9"/>
  <c r="BB52" i="9"/>
  <c r="BA52" i="9"/>
  <c r="L52" i="9" s="1"/>
  <c r="C52" i="9"/>
  <c r="CQ52" i="9" s="1"/>
  <c r="CQ48" i="9"/>
  <c r="BA48" i="9"/>
  <c r="F48" i="9" s="1"/>
  <c r="C48" i="9"/>
  <c r="C42" i="9"/>
  <c r="CP42" i="9" s="1"/>
  <c r="C41" i="9"/>
  <c r="CP41" i="9" s="1"/>
  <c r="C40" i="9"/>
  <c r="CP40" i="9" s="1"/>
  <c r="C39" i="9"/>
  <c r="CP39" i="9" s="1"/>
  <c r="C38" i="9"/>
  <c r="CP38" i="9" s="1"/>
  <c r="C37" i="9"/>
  <c r="CP37" i="9" s="1"/>
  <c r="C36" i="9"/>
  <c r="CP36" i="9" s="1"/>
  <c r="C35" i="9"/>
  <c r="CP35" i="9" s="1"/>
  <c r="C34" i="9"/>
  <c r="CP34" i="9" s="1"/>
  <c r="L33" i="9"/>
  <c r="K33" i="9"/>
  <c r="J33" i="9"/>
  <c r="I33" i="9"/>
  <c r="H33" i="9"/>
  <c r="G33" i="9"/>
  <c r="F33" i="9"/>
  <c r="C33" i="9" s="1"/>
  <c r="CP33" i="9" s="1"/>
  <c r="E33" i="9"/>
  <c r="D33" i="9"/>
  <c r="CP29" i="9"/>
  <c r="BA29" i="9"/>
  <c r="D29" i="9"/>
  <c r="CP28" i="9"/>
  <c r="BA28" i="9"/>
  <c r="D28" i="9" s="1"/>
  <c r="CP27" i="9"/>
  <c r="BA27" i="9"/>
  <c r="D27" i="9"/>
  <c r="CP26" i="9"/>
  <c r="BA26" i="9"/>
  <c r="D26" i="9"/>
  <c r="CP25" i="9"/>
  <c r="BA25" i="9"/>
  <c r="D25" i="9"/>
  <c r="CP24" i="9"/>
  <c r="BA24" i="9"/>
  <c r="D24" i="9" s="1"/>
  <c r="CP23" i="9"/>
  <c r="BA23" i="9"/>
  <c r="D23" i="9"/>
  <c r="CP22" i="9"/>
  <c r="BA22" i="9"/>
  <c r="D22" i="9"/>
  <c r="CP21" i="9"/>
  <c r="BA21" i="9"/>
  <c r="D21" i="9"/>
  <c r="CP20" i="9"/>
  <c r="BA20" i="9"/>
  <c r="D20" i="9" s="1"/>
  <c r="CP19" i="9"/>
  <c r="BA19" i="9"/>
  <c r="D19" i="9"/>
  <c r="C15" i="9"/>
  <c r="C14" i="9"/>
  <c r="C13" i="9"/>
  <c r="C12" i="9"/>
  <c r="C11" i="9"/>
  <c r="BB10" i="9"/>
  <c r="C10" i="9"/>
  <c r="CP15" i="9" s="1"/>
  <c r="A5" i="9"/>
  <c r="A4" i="9"/>
  <c r="A3" i="9"/>
  <c r="A2" i="9"/>
  <c r="A335" i="12" l="1"/>
  <c r="AI247" i="10"/>
  <c r="AR235" i="10"/>
  <c r="CM92" i="10"/>
  <c r="BC236" i="10"/>
  <c r="AR236" i="10" s="1"/>
  <c r="CP236" i="10"/>
  <c r="AT180" i="10"/>
  <c r="AS135" i="10"/>
  <c r="M10" i="10"/>
  <c r="AR238" i="10"/>
  <c r="AT174" i="10"/>
  <c r="AT169" i="10"/>
  <c r="AI246" i="10"/>
  <c r="AT170" i="10"/>
  <c r="C118" i="10"/>
  <c r="BB112" i="10"/>
  <c r="O112" i="10" s="1"/>
  <c r="CP112" i="10"/>
  <c r="W212" i="10"/>
  <c r="W210" i="10"/>
  <c r="BC244" i="10"/>
  <c r="AI244" i="10" s="1"/>
  <c r="CP244" i="10"/>
  <c r="AT176" i="10"/>
  <c r="AT183" i="10"/>
  <c r="AT182" i="10"/>
  <c r="AT172" i="10"/>
  <c r="BC239" i="10"/>
  <c r="AR239" i="10" s="1"/>
  <c r="CP239" i="10"/>
  <c r="AT166" i="10"/>
  <c r="C105" i="10"/>
  <c r="AT165" i="10"/>
  <c r="D118" i="10"/>
  <c r="CM92" i="9"/>
  <c r="BB92" i="9"/>
  <c r="AI92" i="9" s="1"/>
  <c r="E118" i="9"/>
  <c r="C99" i="9"/>
  <c r="C105" i="9" s="1"/>
  <c r="C117" i="9"/>
  <c r="CP113" i="9"/>
  <c r="BB113" i="9"/>
  <c r="O113" i="9" s="1"/>
  <c r="CP234" i="9"/>
  <c r="BC234" i="9"/>
  <c r="AR234" i="9" s="1"/>
  <c r="CB78" i="9"/>
  <c r="AK78" i="9" s="1"/>
  <c r="EB78" i="9"/>
  <c r="CP116" i="9"/>
  <c r="BB116" i="9"/>
  <c r="O116" i="9" s="1"/>
  <c r="BB110" i="9"/>
  <c r="O110" i="9" s="1"/>
  <c r="CP131" i="9"/>
  <c r="BD131" i="9"/>
  <c r="BG131" i="9"/>
  <c r="CS135" i="9"/>
  <c r="BG135" i="9"/>
  <c r="CP135" i="9"/>
  <c r="CP140" i="9"/>
  <c r="BD140" i="9"/>
  <c r="AS140" i="9" s="1"/>
  <c r="BG140" i="9"/>
  <c r="BF141" i="9"/>
  <c r="BF145" i="9"/>
  <c r="CP148" i="9"/>
  <c r="BD148" i="9"/>
  <c r="BG148" i="9"/>
  <c r="BF149" i="9"/>
  <c r="CQ156" i="9"/>
  <c r="BE156" i="9"/>
  <c r="BD156" i="9"/>
  <c r="CP156" i="9"/>
  <c r="CP163" i="9"/>
  <c r="BC163" i="9"/>
  <c r="CQ163" i="9"/>
  <c r="D186" i="9"/>
  <c r="CR186" i="9"/>
  <c r="BE186" i="9"/>
  <c r="CQ55" i="9"/>
  <c r="CB77" i="9"/>
  <c r="AK77" i="9" s="1"/>
  <c r="D99" i="9"/>
  <c r="D105" i="9" s="1"/>
  <c r="BD135" i="9"/>
  <c r="CQ135" i="9"/>
  <c r="CP137" i="9"/>
  <c r="BD137" i="9"/>
  <c r="AS137" i="9" s="1"/>
  <c r="BG137" i="9"/>
  <c r="BF138" i="9"/>
  <c r="CP141" i="9"/>
  <c r="BD141" i="9"/>
  <c r="AS141" i="9" s="1"/>
  <c r="BG141" i="9"/>
  <c r="CP145" i="9"/>
  <c r="BD145" i="9"/>
  <c r="BG145" i="9"/>
  <c r="BF146" i="9"/>
  <c r="CP149" i="9"/>
  <c r="BD149" i="9"/>
  <c r="BG149" i="9"/>
  <c r="BF150" i="9"/>
  <c r="CP153" i="9"/>
  <c r="BD153" i="9"/>
  <c r="BG153" i="9"/>
  <c r="CS156" i="9"/>
  <c r="CP162" i="9"/>
  <c r="BC162" i="9"/>
  <c r="BD162" i="9"/>
  <c r="D166" i="9"/>
  <c r="CR166" i="9"/>
  <c r="CR167" i="9"/>
  <c r="CP174" i="9"/>
  <c r="BC174" i="9"/>
  <c r="CS174" i="9"/>
  <c r="CQ174" i="9"/>
  <c r="CP180" i="9"/>
  <c r="BC180" i="9"/>
  <c r="BD180" i="9"/>
  <c r="BF180" i="9"/>
  <c r="CS180" i="9"/>
  <c r="CQ189" i="9"/>
  <c r="BD189" i="9"/>
  <c r="CP189" i="9"/>
  <c r="BC189" i="9"/>
  <c r="CS189" i="9"/>
  <c r="CP239" i="9"/>
  <c r="BC239" i="9"/>
  <c r="AR239" i="9" s="1"/>
  <c r="CP246" i="9"/>
  <c r="BC246" i="9"/>
  <c r="AI246" i="9" s="1"/>
  <c r="CP53" i="9"/>
  <c r="CP55" i="9"/>
  <c r="BB114" i="9"/>
  <c r="O114" i="9" s="1"/>
  <c r="D117" i="9"/>
  <c r="BF124" i="9"/>
  <c r="CP127" i="9"/>
  <c r="BD127" i="9"/>
  <c r="BG127" i="9"/>
  <c r="BF128" i="9"/>
  <c r="BF132" i="9"/>
  <c r="BF136" i="9"/>
  <c r="CP144" i="9"/>
  <c r="BD144" i="9"/>
  <c r="BG144" i="9"/>
  <c r="CP152" i="9"/>
  <c r="BD152" i="9"/>
  <c r="BG152" i="9"/>
  <c r="BF153" i="9"/>
  <c r="D162" i="9"/>
  <c r="CR162" i="9"/>
  <c r="CP169" i="9"/>
  <c r="BC169" i="9"/>
  <c r="CS169" i="9"/>
  <c r="BE173" i="9"/>
  <c r="CP176" i="9"/>
  <c r="BD176" i="9"/>
  <c r="CQ176" i="9"/>
  <c r="CS176" i="9"/>
  <c r="D182" i="9"/>
  <c r="CR182" i="9"/>
  <c r="D184" i="9"/>
  <c r="CR184" i="9"/>
  <c r="BE184" i="9"/>
  <c r="CQ211" i="9"/>
  <c r="BC211" i="9"/>
  <c r="CP211" i="9"/>
  <c r="BE211" i="9"/>
  <c r="CR211" i="9"/>
  <c r="CP10" i="9"/>
  <c r="BA11" i="9"/>
  <c r="M11" i="9" s="1"/>
  <c r="BA12" i="9"/>
  <c r="M12" i="9" s="1"/>
  <c r="CQ53" i="9"/>
  <c r="CP124" i="9"/>
  <c r="BD124" i="9"/>
  <c r="BG124" i="9"/>
  <c r="BF125" i="9"/>
  <c r="CP128" i="9"/>
  <c r="BD128" i="9"/>
  <c r="BG128" i="9"/>
  <c r="BF129" i="9"/>
  <c r="CQ131" i="9"/>
  <c r="CP132" i="9"/>
  <c r="BD132" i="9"/>
  <c r="BG132" i="9"/>
  <c r="CS136" i="9"/>
  <c r="BG136" i="9"/>
  <c r="CP136" i="9"/>
  <c r="CQ140" i="9"/>
  <c r="BF142" i="9"/>
  <c r="CQ144" i="9"/>
  <c r="CQ148" i="9"/>
  <c r="CQ152" i="9"/>
  <c r="BF154" i="9"/>
  <c r="CQ162" i="9"/>
  <c r="BD163" i="9"/>
  <c r="CS163" i="9"/>
  <c r="CP167" i="9"/>
  <c r="BC167" i="9"/>
  <c r="CQ167" i="9"/>
  <c r="CR177" i="9"/>
  <c r="CP184" i="9"/>
  <c r="BC184" i="9"/>
  <c r="BD184" i="9"/>
  <c r="CS184" i="9"/>
  <c r="CQ188" i="9"/>
  <c r="BD188" i="9"/>
  <c r="CP188" i="9"/>
  <c r="BC188" i="9"/>
  <c r="CS188" i="9"/>
  <c r="BF188" i="9"/>
  <c r="CP238" i="9"/>
  <c r="BC238" i="9"/>
  <c r="AR238" i="9" s="1"/>
  <c r="CQ10" i="9"/>
  <c r="CP11" i="9"/>
  <c r="CP12" i="9"/>
  <c r="BA14" i="9"/>
  <c r="M14" i="9" s="1"/>
  <c r="BA15" i="9"/>
  <c r="M15" i="9" s="1"/>
  <c r="BA53" i="9"/>
  <c r="L53" i="9" s="1"/>
  <c r="CP54" i="9"/>
  <c r="BA55" i="9"/>
  <c r="L55" i="9" s="1"/>
  <c r="C112" i="9"/>
  <c r="C118" i="9" s="1"/>
  <c r="N118" i="9"/>
  <c r="CQ124" i="9"/>
  <c r="CP125" i="9"/>
  <c r="BD125" i="9"/>
  <c r="BG125" i="9"/>
  <c r="BF126" i="9"/>
  <c r="BE127" i="9"/>
  <c r="CQ128" i="9"/>
  <c r="CP129" i="9"/>
  <c r="BD129" i="9"/>
  <c r="BG129" i="9"/>
  <c r="BF130" i="9"/>
  <c r="BE131" i="9"/>
  <c r="CQ132" i="9"/>
  <c r="D135" i="9"/>
  <c r="BE135" i="9"/>
  <c r="BD136" i="9"/>
  <c r="CQ136" i="9"/>
  <c r="CQ137" i="9"/>
  <c r="CP138" i="9"/>
  <c r="BD138" i="9"/>
  <c r="AS138" i="9" s="1"/>
  <c r="BG138" i="9"/>
  <c r="BF139" i="9"/>
  <c r="BE140" i="9"/>
  <c r="CQ141" i="9"/>
  <c r="CP142" i="9"/>
  <c r="BD142" i="9"/>
  <c r="AS142" i="9" s="1"/>
  <c r="BG142" i="9"/>
  <c r="BF143" i="9"/>
  <c r="BE144" i="9"/>
  <c r="CQ145" i="9"/>
  <c r="CP146" i="9"/>
  <c r="BD146" i="9"/>
  <c r="AS146" i="9" s="1"/>
  <c r="BG146" i="9"/>
  <c r="BF147" i="9"/>
  <c r="BE148" i="9"/>
  <c r="CQ149" i="9"/>
  <c r="CP150" i="9"/>
  <c r="BD150" i="9"/>
  <c r="AS150" i="9" s="1"/>
  <c r="BG150" i="9"/>
  <c r="BF151" i="9"/>
  <c r="BE152" i="9"/>
  <c r="CQ153" i="9"/>
  <c r="CP154" i="9"/>
  <c r="BD154" i="9"/>
  <c r="AS154" i="9" s="1"/>
  <c r="BG154" i="9"/>
  <c r="BF155" i="9"/>
  <c r="CS162" i="9"/>
  <c r="BE164" i="9"/>
  <c r="CP166" i="9"/>
  <c r="BC166" i="9"/>
  <c r="AT166" i="9" s="1"/>
  <c r="BD166" i="9"/>
  <c r="CQ166" i="9"/>
  <c r="BD167" i="9"/>
  <c r="CS167" i="9"/>
  <c r="BD169" i="9"/>
  <c r="D170" i="9"/>
  <c r="CR170" i="9"/>
  <c r="CP172" i="9"/>
  <c r="BC172" i="9"/>
  <c r="CQ172" i="9"/>
  <c r="CR172" i="9"/>
  <c r="CR173" i="9"/>
  <c r="D176" i="9"/>
  <c r="CP177" i="9"/>
  <c r="BC177" i="9"/>
  <c r="CQ177" i="9"/>
  <c r="CS177" i="9"/>
  <c r="BD177" i="9"/>
  <c r="BE178" i="9"/>
  <c r="D181" i="9"/>
  <c r="CR181" i="9"/>
  <c r="CQ190" i="9"/>
  <c r="BD190" i="9"/>
  <c r="CP190" i="9"/>
  <c r="BC190" i="9"/>
  <c r="BF190" i="9"/>
  <c r="CS190" i="9"/>
  <c r="CQ210" i="9"/>
  <c r="BC210" i="9"/>
  <c r="CP210" i="9"/>
  <c r="BE210" i="9"/>
  <c r="BD210" i="9"/>
  <c r="CQ212" i="9"/>
  <c r="BC212" i="9"/>
  <c r="CP212" i="9"/>
  <c r="BE212" i="9"/>
  <c r="CP236" i="9"/>
  <c r="BC236" i="9"/>
  <c r="AR236" i="9" s="1"/>
  <c r="CP244" i="9"/>
  <c r="BC244" i="9"/>
  <c r="AI244" i="9" s="1"/>
  <c r="BA10" i="9"/>
  <c r="M10" i="9" s="1"/>
  <c r="CP14" i="9"/>
  <c r="CP109" i="9"/>
  <c r="D112" i="9"/>
  <c r="D118" i="9" s="1"/>
  <c r="CP123" i="9"/>
  <c r="BD123" i="9"/>
  <c r="AS122" i="9" s="1"/>
  <c r="CS123" i="9"/>
  <c r="BE124" i="9"/>
  <c r="CR124" i="9"/>
  <c r="CQ125" i="9"/>
  <c r="CP126" i="9"/>
  <c r="BD126" i="9"/>
  <c r="AS126" i="9" s="1"/>
  <c r="BG126" i="9"/>
  <c r="D127" i="9"/>
  <c r="BF127" i="9"/>
  <c r="CS127" i="9"/>
  <c r="BE128" i="9"/>
  <c r="CR128" i="9"/>
  <c r="CQ129" i="9"/>
  <c r="CP130" i="9"/>
  <c r="BD130" i="9"/>
  <c r="BG130" i="9"/>
  <c r="D131" i="9"/>
  <c r="BF131" i="9"/>
  <c r="CS131" i="9"/>
  <c r="BE132" i="9"/>
  <c r="CR132" i="9"/>
  <c r="CS134" i="9"/>
  <c r="BG134" i="9"/>
  <c r="AS134" i="9" s="1"/>
  <c r="CP134" i="9"/>
  <c r="D136" i="9"/>
  <c r="BE136" i="9"/>
  <c r="BE137" i="9"/>
  <c r="CQ138" i="9"/>
  <c r="CP139" i="9"/>
  <c r="BD139" i="9"/>
  <c r="AS139" i="9" s="1"/>
  <c r="BG139" i="9"/>
  <c r="D140" i="9"/>
  <c r="BF140" i="9"/>
  <c r="CS140" i="9"/>
  <c r="BE141" i="9"/>
  <c r="CR141" i="9"/>
  <c r="CQ142" i="9"/>
  <c r="CP143" i="9"/>
  <c r="BD143" i="9"/>
  <c r="BG143" i="9"/>
  <c r="D144" i="9"/>
  <c r="BF144" i="9"/>
  <c r="CS144" i="9"/>
  <c r="BE145" i="9"/>
  <c r="CR145" i="9"/>
  <c r="CQ146" i="9"/>
  <c r="CP147" i="9"/>
  <c r="BD147" i="9"/>
  <c r="AS147" i="9" s="1"/>
  <c r="BG147" i="9"/>
  <c r="D148" i="9"/>
  <c r="BF148" i="9"/>
  <c r="CS148" i="9"/>
  <c r="BE149" i="9"/>
  <c r="CR149" i="9"/>
  <c r="CQ150" i="9"/>
  <c r="CP151" i="9"/>
  <c r="BD151" i="9"/>
  <c r="BG151" i="9"/>
  <c r="D152" i="9"/>
  <c r="BF152" i="9"/>
  <c r="CS152" i="9"/>
  <c r="BE153" i="9"/>
  <c r="CR153" i="9"/>
  <c r="CQ154" i="9"/>
  <c r="CP155" i="9"/>
  <c r="BD155" i="9"/>
  <c r="AS155" i="9" s="1"/>
  <c r="BG155" i="9"/>
  <c r="CR156" i="9"/>
  <c r="D156" i="9"/>
  <c r="BG156" i="9"/>
  <c r="BE162" i="9"/>
  <c r="D163" i="9"/>
  <c r="BF163" i="9"/>
  <c r="CP165" i="9"/>
  <c r="BC165" i="9"/>
  <c r="CS165" i="9"/>
  <c r="CQ165" i="9"/>
  <c r="CS166" i="9"/>
  <c r="BE167" i="9"/>
  <c r="BE168" i="9"/>
  <c r="BF169" i="9"/>
  <c r="CP170" i="9"/>
  <c r="BC170" i="9"/>
  <c r="BD170" i="9"/>
  <c r="CQ170" i="9"/>
  <c r="BD172" i="9"/>
  <c r="CS172" i="9"/>
  <c r="BD174" i="9"/>
  <c r="CQ175" i="9"/>
  <c r="BD175" i="9"/>
  <c r="AT175" i="9" s="1"/>
  <c r="D175" i="9"/>
  <c r="CS175" i="9"/>
  <c r="BF175" i="9"/>
  <c r="BF176" i="9"/>
  <c r="AT176" i="9" s="1"/>
  <c r="BE177" i="9"/>
  <c r="CP179" i="9"/>
  <c r="BC179" i="9"/>
  <c r="CS179" i="9"/>
  <c r="BD179" i="9"/>
  <c r="BE182" i="9"/>
  <c r="CP183" i="9"/>
  <c r="BC183" i="9"/>
  <c r="AT183" i="9" s="1"/>
  <c r="CS183" i="9"/>
  <c r="BF184" i="9"/>
  <c r="CP185" i="9"/>
  <c r="BC185" i="9"/>
  <c r="CQ185" i="9"/>
  <c r="BF185" i="9"/>
  <c r="CS185" i="9"/>
  <c r="BF189" i="9"/>
  <c r="CQ192" i="9"/>
  <c r="BD192" i="9"/>
  <c r="CP192" i="9"/>
  <c r="BC192" i="9"/>
  <c r="CS192" i="9"/>
  <c r="CQ194" i="9"/>
  <c r="BD194" i="9"/>
  <c r="CP194" i="9"/>
  <c r="BC194" i="9"/>
  <c r="BF194" i="9"/>
  <c r="CR210" i="9"/>
  <c r="BD212" i="9"/>
  <c r="BC235" i="9"/>
  <c r="AR235" i="9" s="1"/>
  <c r="CP161" i="9"/>
  <c r="BC161" i="9"/>
  <c r="AT160" i="9" s="1"/>
  <c r="CS161" i="9"/>
  <c r="CP164" i="9"/>
  <c r="BC164" i="9"/>
  <c r="AT164" i="9" s="1"/>
  <c r="BF164" i="9"/>
  <c r="D165" i="9"/>
  <c r="BE165" i="9"/>
  <c r="CP168" i="9"/>
  <c r="BC168" i="9"/>
  <c r="BF168" i="9"/>
  <c r="D169" i="9"/>
  <c r="BE169" i="9"/>
  <c r="CP173" i="9"/>
  <c r="BC173" i="9"/>
  <c r="AT173" i="9" s="1"/>
  <c r="BF173" i="9"/>
  <c r="D174" i="9"/>
  <c r="BE174" i="9"/>
  <c r="D180" i="9"/>
  <c r="CR180" i="9"/>
  <c r="CP181" i="9"/>
  <c r="BC181" i="9"/>
  <c r="AT181" i="9" s="1"/>
  <c r="CQ181" i="9"/>
  <c r="D185" i="9"/>
  <c r="CQ193" i="9"/>
  <c r="BD193" i="9"/>
  <c r="CP193" i="9"/>
  <c r="BC193" i="9"/>
  <c r="CQ200" i="9"/>
  <c r="C200" i="9"/>
  <c r="CP200" i="9" s="1"/>
  <c r="CQ206" i="9"/>
  <c r="C206" i="9"/>
  <c r="CP206" i="9" s="1"/>
  <c r="CQ213" i="9"/>
  <c r="BC213" i="9"/>
  <c r="W213" i="9" s="1"/>
  <c r="CP213" i="9"/>
  <c r="BE213" i="9"/>
  <c r="CP178" i="9"/>
  <c r="BC178" i="9"/>
  <c r="BF178" i="9"/>
  <c r="D179" i="9"/>
  <c r="BE179" i="9"/>
  <c r="CP182" i="9"/>
  <c r="BC182" i="9"/>
  <c r="BF182" i="9"/>
  <c r="D183" i="9"/>
  <c r="BE183" i="9"/>
  <c r="CQ186" i="9"/>
  <c r="CP186" i="9"/>
  <c r="BC186" i="9"/>
  <c r="AT186" i="9" s="1"/>
  <c r="BF186" i="9"/>
  <c r="CQ187" i="9"/>
  <c r="BD187" i="9"/>
  <c r="CP187" i="9"/>
  <c r="BC187" i="9"/>
  <c r="AT187" i="9" s="1"/>
  <c r="D190" i="9"/>
  <c r="CQ191" i="9"/>
  <c r="BD191" i="9"/>
  <c r="CP191" i="9"/>
  <c r="BC191" i="9"/>
  <c r="D194" i="9"/>
  <c r="C222" i="9"/>
  <c r="C226" i="9"/>
  <c r="E247" i="8"/>
  <c r="D247" i="8"/>
  <c r="E246" i="8"/>
  <c r="D246" i="8"/>
  <c r="BC245" i="8"/>
  <c r="E245" i="8"/>
  <c r="D245" i="8"/>
  <c r="C245" i="8"/>
  <c r="CP245" i="8" s="1"/>
  <c r="CP244" i="8"/>
  <c r="E244" i="8"/>
  <c r="D244" i="8"/>
  <c r="C244" i="8"/>
  <c r="BC244" i="8" s="1"/>
  <c r="E239" i="8"/>
  <c r="D239" i="8"/>
  <c r="E238" i="8"/>
  <c r="D238" i="8"/>
  <c r="BC237" i="8"/>
  <c r="E237" i="8"/>
  <c r="D237" i="8"/>
  <c r="C237" i="8"/>
  <c r="CP237" i="8" s="1"/>
  <c r="CP236" i="8"/>
  <c r="E236" i="8"/>
  <c r="D236" i="8"/>
  <c r="C236" i="8"/>
  <c r="BC236" i="8" s="1"/>
  <c r="E235" i="8"/>
  <c r="D235" i="8"/>
  <c r="E234" i="8"/>
  <c r="D234" i="8"/>
  <c r="BC233" i="8"/>
  <c r="E233" i="8"/>
  <c r="D233" i="8"/>
  <c r="C233" i="8"/>
  <c r="CP233" i="8" s="1"/>
  <c r="CP228" i="8"/>
  <c r="BC228" i="8"/>
  <c r="AR228" i="8" s="1"/>
  <c r="E228" i="8"/>
  <c r="D228" i="8"/>
  <c r="C228" i="8"/>
  <c r="CP227" i="8"/>
  <c r="BC227" i="8"/>
  <c r="AR227" i="8" s="1"/>
  <c r="E227" i="8"/>
  <c r="C227" i="8" s="1"/>
  <c r="D227" i="8"/>
  <c r="CP226" i="8"/>
  <c r="BC226" i="8"/>
  <c r="AR226" i="8" s="1"/>
  <c r="E226" i="8"/>
  <c r="C226" i="8" s="1"/>
  <c r="D226" i="8"/>
  <c r="CP225" i="8"/>
  <c r="BC225" i="8"/>
  <c r="AR225" i="8" s="1"/>
  <c r="E225" i="8"/>
  <c r="D225" i="8"/>
  <c r="C225" i="8"/>
  <c r="CP224" i="8"/>
  <c r="BC224" i="8"/>
  <c r="AR224" i="8" s="1"/>
  <c r="E224" i="8"/>
  <c r="D224" i="8"/>
  <c r="C224" i="8"/>
  <c r="CP223" i="8"/>
  <c r="BC223" i="8"/>
  <c r="AR223" i="8" s="1"/>
  <c r="E223" i="8"/>
  <c r="C223" i="8" s="1"/>
  <c r="D223" i="8"/>
  <c r="CP222" i="8"/>
  <c r="BC222" i="8"/>
  <c r="AR222" i="8" s="1"/>
  <c r="E222" i="8"/>
  <c r="C222" i="8" s="1"/>
  <c r="D222" i="8"/>
  <c r="CP221" i="8"/>
  <c r="BC221" i="8"/>
  <c r="AR221" i="8" s="1"/>
  <c r="E221" i="8"/>
  <c r="D221" i="8"/>
  <c r="C221" i="8"/>
  <c r="CP220" i="8"/>
  <c r="BC220" i="8"/>
  <c r="AR220" i="8" s="1"/>
  <c r="E220" i="8"/>
  <c r="D220" i="8"/>
  <c r="C220" i="8"/>
  <c r="CP219" i="8"/>
  <c r="BC219" i="8"/>
  <c r="AR219" i="8" s="1"/>
  <c r="E219" i="8"/>
  <c r="C219" i="8" s="1"/>
  <c r="CP218" i="8"/>
  <c r="AQ218" i="8"/>
  <c r="AP218" i="8"/>
  <c r="AO218" i="8"/>
  <c r="AN218" i="8"/>
  <c r="AM218" i="8"/>
  <c r="AL218" i="8"/>
  <c r="AK218" i="8"/>
  <c r="AJ218" i="8"/>
  <c r="AI218" i="8"/>
  <c r="AH218" i="8"/>
  <c r="AG218" i="8"/>
  <c r="AF218" i="8"/>
  <c r="AE218" i="8"/>
  <c r="AD218" i="8"/>
  <c r="AC218" i="8"/>
  <c r="AB218" i="8"/>
  <c r="AA218" i="8"/>
  <c r="Z218" i="8"/>
  <c r="Y218" i="8"/>
  <c r="X218" i="8"/>
  <c r="W218" i="8"/>
  <c r="V218" i="8"/>
  <c r="U218" i="8"/>
  <c r="T218" i="8"/>
  <c r="S218" i="8"/>
  <c r="R218" i="8"/>
  <c r="Q218" i="8"/>
  <c r="P218" i="8"/>
  <c r="O218" i="8"/>
  <c r="N218" i="8"/>
  <c r="M218" i="8"/>
  <c r="L218" i="8"/>
  <c r="K218" i="8"/>
  <c r="J218" i="8"/>
  <c r="I218" i="8"/>
  <c r="H218" i="8"/>
  <c r="G218" i="8"/>
  <c r="E218" i="8" s="1"/>
  <c r="F218" i="8"/>
  <c r="D218" i="8" s="1"/>
  <c r="C218" i="8" s="1"/>
  <c r="CR213" i="8"/>
  <c r="CP213" i="8"/>
  <c r="BD213" i="8"/>
  <c r="C213" i="8"/>
  <c r="BE213" i="8" s="1"/>
  <c r="CR212" i="8"/>
  <c r="CP212" i="8"/>
  <c r="BD212" i="8"/>
  <c r="C212" i="8"/>
  <c r="BE212" i="8" s="1"/>
  <c r="CR211" i="8"/>
  <c r="CP211" i="8"/>
  <c r="BD211" i="8"/>
  <c r="C211" i="8"/>
  <c r="BE211" i="8" s="1"/>
  <c r="CR210" i="8"/>
  <c r="CP210" i="8"/>
  <c r="BD210" i="8"/>
  <c r="C210" i="8"/>
  <c r="BE210" i="8" s="1"/>
  <c r="CR206" i="8"/>
  <c r="E206" i="8"/>
  <c r="D206" i="8"/>
  <c r="CR205" i="8"/>
  <c r="E205" i="8"/>
  <c r="D205" i="8"/>
  <c r="CR204" i="8"/>
  <c r="CQ204" i="8"/>
  <c r="CP204" i="8"/>
  <c r="BB204" i="8"/>
  <c r="CR200" i="8"/>
  <c r="E200" i="8"/>
  <c r="D200" i="8"/>
  <c r="CR199" i="8"/>
  <c r="E199" i="8"/>
  <c r="D199" i="8"/>
  <c r="CR198" i="8"/>
  <c r="CQ198" i="8"/>
  <c r="CP198" i="8"/>
  <c r="CR194" i="8"/>
  <c r="BE194" i="8"/>
  <c r="F194" i="8"/>
  <c r="E194" i="8"/>
  <c r="CR193" i="8"/>
  <c r="BE193" i="8"/>
  <c r="F193" i="8"/>
  <c r="CP193" i="8" s="1"/>
  <c r="E193" i="8"/>
  <c r="CR192" i="8"/>
  <c r="CP192" i="8"/>
  <c r="BE192" i="8"/>
  <c r="BC192" i="8"/>
  <c r="F192" i="8"/>
  <c r="E192" i="8"/>
  <c r="D192" i="8"/>
  <c r="CR191" i="8"/>
  <c r="BE191" i="8"/>
  <c r="BC191" i="8"/>
  <c r="F191" i="8"/>
  <c r="CP191" i="8" s="1"/>
  <c r="E191" i="8"/>
  <c r="D191" i="8"/>
  <c r="CR190" i="8"/>
  <c r="BE190" i="8"/>
  <c r="BC190" i="8"/>
  <c r="F190" i="8"/>
  <c r="E190" i="8"/>
  <c r="CR189" i="8"/>
  <c r="BE189" i="8"/>
  <c r="F189" i="8"/>
  <c r="E189" i="8"/>
  <c r="CR188" i="8"/>
  <c r="CP188" i="8"/>
  <c r="BE188" i="8"/>
  <c r="BC188" i="8"/>
  <c r="F188" i="8"/>
  <c r="E188" i="8"/>
  <c r="D188" i="8"/>
  <c r="CR187" i="8"/>
  <c r="BE187" i="8"/>
  <c r="BC187" i="8"/>
  <c r="F187" i="8"/>
  <c r="CP187" i="8" s="1"/>
  <c r="E187" i="8"/>
  <c r="D187" i="8"/>
  <c r="CR186" i="8"/>
  <c r="BE186" i="8"/>
  <c r="F186" i="8"/>
  <c r="E186" i="8"/>
  <c r="CR185" i="8"/>
  <c r="CP185" i="8"/>
  <c r="BE185" i="8"/>
  <c r="F185" i="8"/>
  <c r="E185" i="8"/>
  <c r="CR184" i="8"/>
  <c r="CP184" i="8"/>
  <c r="BE184" i="8"/>
  <c r="BC184" i="8"/>
  <c r="F184" i="8"/>
  <c r="E184" i="8"/>
  <c r="D184" i="8"/>
  <c r="CR183" i="8"/>
  <c r="BE183" i="8"/>
  <c r="BC183" i="8"/>
  <c r="F183" i="8"/>
  <c r="CP183" i="8" s="1"/>
  <c r="E183" i="8"/>
  <c r="D183" i="8"/>
  <c r="CR182" i="8"/>
  <c r="BE182" i="8"/>
  <c r="BC182" i="8"/>
  <c r="F182" i="8"/>
  <c r="E182" i="8"/>
  <c r="CR181" i="8"/>
  <c r="BE181" i="8"/>
  <c r="F181" i="8"/>
  <c r="CP181" i="8" s="1"/>
  <c r="E181" i="8"/>
  <c r="CR180" i="8"/>
  <c r="CP180" i="8"/>
  <c r="BE180" i="8"/>
  <c r="BC180" i="8"/>
  <c r="F180" i="8"/>
  <c r="E180" i="8"/>
  <c r="D180" i="8"/>
  <c r="CR179" i="8"/>
  <c r="BE179" i="8"/>
  <c r="BC179" i="8"/>
  <c r="F179" i="8"/>
  <c r="CP179" i="8" s="1"/>
  <c r="E179" i="8"/>
  <c r="D179" i="8"/>
  <c r="CR178" i="8"/>
  <c r="BE178" i="8"/>
  <c r="F178" i="8"/>
  <c r="E178" i="8"/>
  <c r="CR177" i="8"/>
  <c r="BE177" i="8"/>
  <c r="F177" i="8"/>
  <c r="CP177" i="8" s="1"/>
  <c r="E177" i="8"/>
  <c r="CR176" i="8"/>
  <c r="CP176" i="8"/>
  <c r="BE176" i="8"/>
  <c r="BC176" i="8"/>
  <c r="F176" i="8"/>
  <c r="E176" i="8"/>
  <c r="D176" i="8"/>
  <c r="CR175" i="8"/>
  <c r="BE175" i="8"/>
  <c r="F175" i="8"/>
  <c r="BF175" i="8" s="1"/>
  <c r="CS174" i="8"/>
  <c r="F174" i="8"/>
  <c r="BF174" i="8" s="1"/>
  <c r="E174" i="8"/>
  <c r="BE174" i="8" s="1"/>
  <c r="CS173" i="8"/>
  <c r="CQ173" i="8"/>
  <c r="CP173" i="8"/>
  <c r="BF173" i="8"/>
  <c r="BD173" i="8"/>
  <c r="BC173" i="8"/>
  <c r="F173" i="8"/>
  <c r="E173" i="8"/>
  <c r="D173" i="8" s="1"/>
  <c r="CS172" i="8"/>
  <c r="CQ172" i="8"/>
  <c r="CP172" i="8"/>
  <c r="BF172" i="8"/>
  <c r="BD172" i="8"/>
  <c r="BC172" i="8"/>
  <c r="F172" i="8"/>
  <c r="E172" i="8"/>
  <c r="D172" i="8"/>
  <c r="BF171" i="8"/>
  <c r="BE171" i="8"/>
  <c r="BD171" i="8"/>
  <c r="BC171" i="8"/>
  <c r="CS170" i="8"/>
  <c r="CQ170" i="8"/>
  <c r="CP170" i="8"/>
  <c r="BF170" i="8"/>
  <c r="BD170" i="8"/>
  <c r="BC170" i="8"/>
  <c r="F170" i="8"/>
  <c r="E170" i="8"/>
  <c r="CS169" i="8"/>
  <c r="CQ169" i="8"/>
  <c r="CP169" i="8"/>
  <c r="BF169" i="8"/>
  <c r="BD169" i="8"/>
  <c r="BC169" i="8"/>
  <c r="F169" i="8"/>
  <c r="E169" i="8"/>
  <c r="D169" i="8"/>
  <c r="CS168" i="8"/>
  <c r="CQ168" i="8"/>
  <c r="CP168" i="8"/>
  <c r="BF168" i="8"/>
  <c r="BD168" i="8"/>
  <c r="BC168" i="8"/>
  <c r="F168" i="8"/>
  <c r="E168" i="8"/>
  <c r="D168" i="8" s="1"/>
  <c r="CS167" i="8"/>
  <c r="CQ167" i="8"/>
  <c r="CP167" i="8"/>
  <c r="BF167" i="8"/>
  <c r="BD167" i="8"/>
  <c r="BC167" i="8"/>
  <c r="F167" i="8"/>
  <c r="E167" i="8"/>
  <c r="D167" i="8"/>
  <c r="CS166" i="8"/>
  <c r="CQ166" i="8"/>
  <c r="CP166" i="8"/>
  <c r="BF166" i="8"/>
  <c r="BD166" i="8"/>
  <c r="BC166" i="8"/>
  <c r="F166" i="8"/>
  <c r="E166" i="8"/>
  <c r="CS165" i="8"/>
  <c r="CQ165" i="8"/>
  <c r="CP165" i="8"/>
  <c r="BF165" i="8"/>
  <c r="BD165" i="8"/>
  <c r="BC165" i="8"/>
  <c r="F165" i="8"/>
  <c r="E165" i="8"/>
  <c r="D165" i="8"/>
  <c r="CS164" i="8"/>
  <c r="CQ164" i="8"/>
  <c r="CP164" i="8"/>
  <c r="BF164" i="8"/>
  <c r="BD164" i="8"/>
  <c r="BC164" i="8"/>
  <c r="F164" i="8"/>
  <c r="E164" i="8"/>
  <c r="D164" i="8" s="1"/>
  <c r="CS163" i="8"/>
  <c r="CQ163" i="8"/>
  <c r="CP163" i="8"/>
  <c r="BF163" i="8"/>
  <c r="BD163" i="8"/>
  <c r="BC163" i="8"/>
  <c r="F163" i="8"/>
  <c r="E163" i="8"/>
  <c r="D163" i="8"/>
  <c r="CS162" i="8"/>
  <c r="CQ162" i="8"/>
  <c r="CP162" i="8"/>
  <c r="BF162" i="8"/>
  <c r="BD162" i="8"/>
  <c r="BC162" i="8"/>
  <c r="F162" i="8"/>
  <c r="E162" i="8"/>
  <c r="CQ161" i="8"/>
  <c r="BD161" i="8"/>
  <c r="BC161" i="8"/>
  <c r="AT161" i="8"/>
  <c r="F160" i="8"/>
  <c r="E160" i="8"/>
  <c r="CQ156" i="8"/>
  <c r="BE156" i="8"/>
  <c r="F156" i="8"/>
  <c r="E156" i="8"/>
  <c r="D156" i="8" s="1"/>
  <c r="CQ155" i="8"/>
  <c r="BE155" i="8"/>
  <c r="F155" i="8"/>
  <c r="E155" i="8"/>
  <c r="D155" i="8" s="1"/>
  <c r="CQ154" i="8"/>
  <c r="BE154" i="8"/>
  <c r="F154" i="8"/>
  <c r="E154" i="8"/>
  <c r="D154" i="8" s="1"/>
  <c r="CQ153" i="8"/>
  <c r="BE153" i="8"/>
  <c r="F153" i="8"/>
  <c r="E153" i="8"/>
  <c r="BF153" i="8" s="1"/>
  <c r="CR152" i="8"/>
  <c r="F152" i="8"/>
  <c r="E152" i="8"/>
  <c r="BF152" i="8" s="1"/>
  <c r="CQ151" i="8"/>
  <c r="BD151" i="8"/>
  <c r="F151" i="8"/>
  <c r="BE151" i="8" s="1"/>
  <c r="E151" i="8"/>
  <c r="BF151" i="8" s="1"/>
  <c r="CR150" i="8"/>
  <c r="BE150" i="8"/>
  <c r="F150" i="8"/>
  <c r="E150" i="8"/>
  <c r="BF150" i="8" s="1"/>
  <c r="D150" i="8"/>
  <c r="CQ149" i="8"/>
  <c r="BE149" i="8"/>
  <c r="BD149" i="8"/>
  <c r="F149" i="8"/>
  <c r="E149" i="8"/>
  <c r="CR149" i="8" s="1"/>
  <c r="CS148" i="8"/>
  <c r="CQ148" i="8"/>
  <c r="CP148" i="8"/>
  <c r="BG148" i="8"/>
  <c r="BE148" i="8"/>
  <c r="BD148" i="8"/>
  <c r="F148" i="8"/>
  <c r="E148" i="8"/>
  <c r="D148" i="8" s="1"/>
  <c r="CS147" i="8"/>
  <c r="CQ147" i="8"/>
  <c r="CP147" i="8"/>
  <c r="BG147" i="8"/>
  <c r="BE147" i="8"/>
  <c r="BD147" i="8"/>
  <c r="F147" i="8"/>
  <c r="E147" i="8"/>
  <c r="D147" i="8" s="1"/>
  <c r="CS146" i="8"/>
  <c r="CQ146" i="8"/>
  <c r="CP146" i="8"/>
  <c r="BG146" i="8"/>
  <c r="BE146" i="8"/>
  <c r="BD146" i="8"/>
  <c r="F146" i="8"/>
  <c r="E146" i="8"/>
  <c r="D146" i="8" s="1"/>
  <c r="CS145" i="8"/>
  <c r="CQ145" i="8"/>
  <c r="CP145" i="8"/>
  <c r="BG145" i="8"/>
  <c r="BE145" i="8"/>
  <c r="BD145" i="8"/>
  <c r="F145" i="8"/>
  <c r="E145" i="8"/>
  <c r="D145" i="8" s="1"/>
  <c r="CS144" i="8"/>
  <c r="CQ144" i="8"/>
  <c r="CP144" i="8"/>
  <c r="BG144" i="8"/>
  <c r="BE144" i="8"/>
  <c r="BD144" i="8"/>
  <c r="F144" i="8"/>
  <c r="E144" i="8"/>
  <c r="D144" i="8" s="1"/>
  <c r="CS143" i="8"/>
  <c r="CQ143" i="8"/>
  <c r="CP143" i="8"/>
  <c r="BG143" i="8"/>
  <c r="BE143" i="8"/>
  <c r="BD143" i="8"/>
  <c r="F143" i="8"/>
  <c r="E143" i="8"/>
  <c r="D143" i="8" s="1"/>
  <c r="CS142" i="8"/>
  <c r="CQ142" i="8"/>
  <c r="CP142" i="8"/>
  <c r="BG142" i="8"/>
  <c r="BE142" i="8"/>
  <c r="BD142" i="8"/>
  <c r="F142" i="8"/>
  <c r="E142" i="8"/>
  <c r="D142" i="8" s="1"/>
  <c r="CS141" i="8"/>
  <c r="CQ141" i="8"/>
  <c r="CP141" i="8"/>
  <c r="BG141" i="8"/>
  <c r="BE141" i="8"/>
  <c r="BD141" i="8"/>
  <c r="F141" i="8"/>
  <c r="E141" i="8"/>
  <c r="D141" i="8" s="1"/>
  <c r="CS140" i="8"/>
  <c r="CQ140" i="8"/>
  <c r="CP140" i="8"/>
  <c r="BG140" i="8"/>
  <c r="BE140" i="8"/>
  <c r="BD140" i="8"/>
  <c r="F140" i="8"/>
  <c r="E140" i="8"/>
  <c r="D140" i="8" s="1"/>
  <c r="CS139" i="8"/>
  <c r="CQ139" i="8"/>
  <c r="CP139" i="8"/>
  <c r="BG139" i="8"/>
  <c r="BE139" i="8"/>
  <c r="BD139" i="8"/>
  <c r="F139" i="8"/>
  <c r="E139" i="8"/>
  <c r="D139" i="8" s="1"/>
  <c r="CS138" i="8"/>
  <c r="CQ138" i="8"/>
  <c r="CP138" i="8"/>
  <c r="BG138" i="8"/>
  <c r="BE138" i="8"/>
  <c r="BD138" i="8"/>
  <c r="F138" i="8"/>
  <c r="E138" i="8"/>
  <c r="D138" i="8" s="1"/>
  <c r="CS137" i="8"/>
  <c r="CR137" i="8"/>
  <c r="CQ137" i="8"/>
  <c r="CP137" i="8"/>
  <c r="BG137" i="8"/>
  <c r="BF137" i="8"/>
  <c r="BE137" i="8"/>
  <c r="AS137" i="8" s="1"/>
  <c r="BD137" i="8"/>
  <c r="F137" i="8"/>
  <c r="D137" i="8"/>
  <c r="CR136" i="8"/>
  <c r="CP136" i="8"/>
  <c r="BF136" i="8"/>
  <c r="BD136" i="8"/>
  <c r="F136" i="8"/>
  <c r="CS136" i="8" s="1"/>
  <c r="E136" i="8"/>
  <c r="D136" i="8"/>
  <c r="CR135" i="8"/>
  <c r="CP135" i="8"/>
  <c r="BF135" i="8"/>
  <c r="BD135" i="8"/>
  <c r="F135" i="8"/>
  <c r="CS135" i="8" s="1"/>
  <c r="E135" i="8"/>
  <c r="D135" i="8"/>
  <c r="CR134" i="8"/>
  <c r="CP134" i="8"/>
  <c r="BF134" i="8"/>
  <c r="BD134" i="8"/>
  <c r="F134" i="8"/>
  <c r="CS134" i="8" s="1"/>
  <c r="E134" i="8"/>
  <c r="D134" i="8"/>
  <c r="CS133" i="8"/>
  <c r="CR133" i="8"/>
  <c r="BG133" i="8"/>
  <c r="BF133" i="8"/>
  <c r="AS133" i="8" s="1"/>
  <c r="CS132" i="8"/>
  <c r="CQ132" i="8"/>
  <c r="CP132" i="8"/>
  <c r="BG132" i="8"/>
  <c r="BE132" i="8"/>
  <c r="BD132" i="8"/>
  <c r="F132" i="8"/>
  <c r="E132" i="8"/>
  <c r="D132" i="8" s="1"/>
  <c r="CS131" i="8"/>
  <c r="CQ131" i="8"/>
  <c r="CP131" i="8"/>
  <c r="BG131" i="8"/>
  <c r="BE131" i="8"/>
  <c r="BD131" i="8"/>
  <c r="F131" i="8"/>
  <c r="E131" i="8"/>
  <c r="D131" i="8" s="1"/>
  <c r="CS130" i="8"/>
  <c r="CQ130" i="8"/>
  <c r="CP130" i="8"/>
  <c r="BG130" i="8"/>
  <c r="BE130" i="8"/>
  <c r="BD130" i="8"/>
  <c r="F130" i="8"/>
  <c r="E130" i="8"/>
  <c r="D130" i="8" s="1"/>
  <c r="CS129" i="8"/>
  <c r="CQ129" i="8"/>
  <c r="CP129" i="8"/>
  <c r="BG129" i="8"/>
  <c r="BE129" i="8"/>
  <c r="BD129" i="8"/>
  <c r="F129" i="8"/>
  <c r="E129" i="8"/>
  <c r="D129" i="8" s="1"/>
  <c r="CS128" i="8"/>
  <c r="CQ128" i="8"/>
  <c r="CP128" i="8"/>
  <c r="BG128" i="8"/>
  <c r="BE128" i="8"/>
  <c r="BD128" i="8"/>
  <c r="F128" i="8"/>
  <c r="E128" i="8"/>
  <c r="D128" i="8" s="1"/>
  <c r="CS127" i="8"/>
  <c r="CQ127" i="8"/>
  <c r="CP127" i="8"/>
  <c r="BG127" i="8"/>
  <c r="BE127" i="8"/>
  <c r="BD127" i="8"/>
  <c r="F127" i="8"/>
  <c r="E127" i="8"/>
  <c r="D127" i="8" s="1"/>
  <c r="CS126" i="8"/>
  <c r="CQ126" i="8"/>
  <c r="CP126" i="8"/>
  <c r="BG126" i="8"/>
  <c r="BE126" i="8"/>
  <c r="BD126" i="8"/>
  <c r="F126" i="8"/>
  <c r="E126" i="8"/>
  <c r="D126" i="8" s="1"/>
  <c r="CS125" i="8"/>
  <c r="CQ125" i="8"/>
  <c r="CP125" i="8"/>
  <c r="BG125" i="8"/>
  <c r="BE125" i="8"/>
  <c r="BD125" i="8"/>
  <c r="F125" i="8"/>
  <c r="E125" i="8"/>
  <c r="D125" i="8" s="1"/>
  <c r="CS124" i="8"/>
  <c r="CQ124" i="8"/>
  <c r="CP124" i="8"/>
  <c r="BG124" i="8"/>
  <c r="BE124" i="8"/>
  <c r="BD124" i="8"/>
  <c r="F124" i="8"/>
  <c r="E124" i="8"/>
  <c r="D124" i="8" s="1"/>
  <c r="AS123" i="8"/>
  <c r="F122" i="8"/>
  <c r="CP123" i="8" s="1"/>
  <c r="E122" i="8"/>
  <c r="CR123" i="8" s="1"/>
  <c r="L118" i="8"/>
  <c r="H118" i="8"/>
  <c r="N117" i="8"/>
  <c r="M117" i="8"/>
  <c r="L117" i="8"/>
  <c r="K117" i="8"/>
  <c r="K118" i="8" s="1"/>
  <c r="J117" i="8"/>
  <c r="I117" i="8"/>
  <c r="H117" i="8"/>
  <c r="G117" i="8"/>
  <c r="G118" i="8" s="1"/>
  <c r="F117" i="8"/>
  <c r="E116" i="8"/>
  <c r="C116" i="8" s="1"/>
  <c r="D116" i="8"/>
  <c r="E115" i="8"/>
  <c r="D115" i="8"/>
  <c r="C115" i="8"/>
  <c r="CP115" i="8" s="1"/>
  <c r="E114" i="8"/>
  <c r="C114" i="8" s="1"/>
  <c r="D114" i="8"/>
  <c r="E113" i="8"/>
  <c r="E117" i="8" s="1"/>
  <c r="D113" i="8"/>
  <c r="D117" i="8" s="1"/>
  <c r="C113" i="8"/>
  <c r="CP113" i="8" s="1"/>
  <c r="N112" i="8"/>
  <c r="M112" i="8"/>
  <c r="M118" i="8" s="1"/>
  <c r="L112" i="8"/>
  <c r="K112" i="8"/>
  <c r="J112" i="8"/>
  <c r="J118" i="8" s="1"/>
  <c r="I112" i="8"/>
  <c r="I118" i="8" s="1"/>
  <c r="H112" i="8"/>
  <c r="G112" i="8"/>
  <c r="F112" i="8"/>
  <c r="F118" i="8" s="1"/>
  <c r="E111" i="8"/>
  <c r="D111" i="8"/>
  <c r="C111" i="8" s="1"/>
  <c r="E110" i="8"/>
  <c r="E112" i="8" s="1"/>
  <c r="E118" i="8" s="1"/>
  <c r="D110" i="8"/>
  <c r="C110" i="8" s="1"/>
  <c r="E109" i="8"/>
  <c r="D109" i="8"/>
  <c r="C109" i="8" s="1"/>
  <c r="K105" i="8"/>
  <c r="G105" i="8"/>
  <c r="M104" i="8"/>
  <c r="L104" i="8"/>
  <c r="K104" i="8"/>
  <c r="J104" i="8"/>
  <c r="J105" i="8" s="1"/>
  <c r="I104" i="8"/>
  <c r="H104" i="8"/>
  <c r="G104" i="8"/>
  <c r="F104" i="8"/>
  <c r="F105" i="8" s="1"/>
  <c r="E103" i="8"/>
  <c r="C103" i="8" s="1"/>
  <c r="D103" i="8"/>
  <c r="E102" i="8"/>
  <c r="D102" i="8"/>
  <c r="C102" i="8" s="1"/>
  <c r="E101" i="8"/>
  <c r="D101" i="8"/>
  <c r="C101" i="8"/>
  <c r="E100" i="8"/>
  <c r="E104" i="8" s="1"/>
  <c r="D100" i="8"/>
  <c r="D104" i="8" s="1"/>
  <c r="M99" i="8"/>
  <c r="M105" i="8" s="1"/>
  <c r="L99" i="8"/>
  <c r="L105" i="8" s="1"/>
  <c r="K99" i="8"/>
  <c r="J99" i="8"/>
  <c r="I99" i="8"/>
  <c r="I105" i="8" s="1"/>
  <c r="H99" i="8"/>
  <c r="H105" i="8" s="1"/>
  <c r="G99" i="8"/>
  <c r="F99" i="8"/>
  <c r="E99" i="8"/>
  <c r="E98" i="8"/>
  <c r="D98" i="8"/>
  <c r="C98" i="8" s="1"/>
  <c r="E97" i="8"/>
  <c r="D97" i="8"/>
  <c r="C97" i="8"/>
  <c r="E96" i="8"/>
  <c r="D96" i="8"/>
  <c r="D99" i="8" s="1"/>
  <c r="D105" i="8" s="1"/>
  <c r="E92" i="8"/>
  <c r="D92" i="8"/>
  <c r="C92" i="8" s="1"/>
  <c r="E91" i="8"/>
  <c r="D91" i="8"/>
  <c r="C91" i="8"/>
  <c r="E90" i="8"/>
  <c r="D90" i="8"/>
  <c r="C90" i="8" s="1"/>
  <c r="E89" i="8"/>
  <c r="C89" i="8" s="1"/>
  <c r="D89" i="8"/>
  <c r="E88" i="8"/>
  <c r="D88" i="8"/>
  <c r="C88" i="8" s="1"/>
  <c r="CP83" i="8"/>
  <c r="E78" i="8"/>
  <c r="D78" i="8"/>
  <c r="C78" i="8"/>
  <c r="EB78" i="8" s="1"/>
  <c r="E77" i="8"/>
  <c r="C77" i="8" s="1"/>
  <c r="D77" i="8"/>
  <c r="E76" i="8"/>
  <c r="D76" i="8"/>
  <c r="C76" i="8" s="1"/>
  <c r="E75" i="8"/>
  <c r="D75" i="8"/>
  <c r="C75" i="8"/>
  <c r="E70" i="8"/>
  <c r="D70" i="8"/>
  <c r="C70" i="8" s="1"/>
  <c r="E69" i="8"/>
  <c r="C69" i="8" s="1"/>
  <c r="D69" i="8"/>
  <c r="E68" i="8"/>
  <c r="D68" i="8"/>
  <c r="C68" i="8" s="1"/>
  <c r="E67" i="8"/>
  <c r="D67" i="8"/>
  <c r="C67" i="8"/>
  <c r="C62" i="8"/>
  <c r="CP61" i="8"/>
  <c r="C61" i="8"/>
  <c r="BB61" i="8" s="1"/>
  <c r="I61" i="8" s="1"/>
  <c r="CP60" i="8"/>
  <c r="C60" i="8"/>
  <c r="BB60" i="8" s="1"/>
  <c r="I60" i="8" s="1"/>
  <c r="CP59" i="8"/>
  <c r="C59" i="8"/>
  <c r="BB59" i="8" s="1"/>
  <c r="I59" i="8" s="1"/>
  <c r="CQ55" i="8"/>
  <c r="BB55" i="8"/>
  <c r="L55" i="8" s="1"/>
  <c r="BA55" i="8"/>
  <c r="C55" i="8"/>
  <c r="CP55" i="8" s="1"/>
  <c r="CQ54" i="8"/>
  <c r="BB54" i="8"/>
  <c r="C54" i="8"/>
  <c r="CP54" i="8" s="1"/>
  <c r="CQ53" i="8"/>
  <c r="BB53" i="8"/>
  <c r="L53" i="8" s="1"/>
  <c r="BA53" i="8"/>
  <c r="C53" i="8"/>
  <c r="CP53" i="8" s="1"/>
  <c r="CQ52" i="8"/>
  <c r="BB52" i="8"/>
  <c r="C52" i="8"/>
  <c r="CP52" i="8" s="1"/>
  <c r="CQ48" i="8"/>
  <c r="BA48" i="8"/>
  <c r="F48" i="8" s="1"/>
  <c r="C48" i="8"/>
  <c r="CP42" i="8"/>
  <c r="C42" i="8"/>
  <c r="CP41" i="8"/>
  <c r="C41" i="8"/>
  <c r="CP40" i="8"/>
  <c r="C40" i="8"/>
  <c r="CP39" i="8"/>
  <c r="C39" i="8"/>
  <c r="CP38" i="8"/>
  <c r="C38" i="8"/>
  <c r="CP37" i="8"/>
  <c r="C37" i="8"/>
  <c r="CP36" i="8"/>
  <c r="C36" i="8"/>
  <c r="CP35" i="8"/>
  <c r="C35" i="8"/>
  <c r="CP34" i="8"/>
  <c r="C34" i="8"/>
  <c r="L33" i="8"/>
  <c r="K33" i="8"/>
  <c r="J33" i="8"/>
  <c r="I33" i="8"/>
  <c r="H33" i="8"/>
  <c r="G33" i="8"/>
  <c r="F33" i="8"/>
  <c r="E33" i="8"/>
  <c r="C33" i="8" s="1"/>
  <c r="CP33" i="8" s="1"/>
  <c r="D33" i="8"/>
  <c r="CP29" i="8"/>
  <c r="BA29" i="8"/>
  <c r="D29" i="8" s="1"/>
  <c r="CP28" i="8"/>
  <c r="BA28" i="8"/>
  <c r="D28" i="8"/>
  <c r="CP27" i="8"/>
  <c r="BA27" i="8"/>
  <c r="D27" i="8" s="1"/>
  <c r="CP26" i="8"/>
  <c r="BA26" i="8"/>
  <c r="D26" i="8"/>
  <c r="CP25" i="8"/>
  <c r="BA25" i="8"/>
  <c r="D25" i="8" s="1"/>
  <c r="CP24" i="8"/>
  <c r="BA24" i="8"/>
  <c r="D24" i="8"/>
  <c r="CP23" i="8"/>
  <c r="BA23" i="8"/>
  <c r="D23" i="8" s="1"/>
  <c r="CP22" i="8"/>
  <c r="BA22" i="8"/>
  <c r="D22" i="8"/>
  <c r="CP21" i="8"/>
  <c r="BA21" i="8"/>
  <c r="D21" i="8" s="1"/>
  <c r="CP20" i="8"/>
  <c r="BA20" i="8"/>
  <c r="D20" i="8"/>
  <c r="CP19" i="8"/>
  <c r="BA19" i="8"/>
  <c r="D19" i="8" s="1"/>
  <c r="C15" i="8"/>
  <c r="CP14" i="8"/>
  <c r="C14" i="8"/>
  <c r="C13" i="8"/>
  <c r="C12" i="8"/>
  <c r="C11" i="8"/>
  <c r="BA10" i="8"/>
  <c r="C10" i="8"/>
  <c r="A5" i="8"/>
  <c r="A4" i="8"/>
  <c r="A3" i="8"/>
  <c r="A2" i="8"/>
  <c r="A335" i="10" l="1"/>
  <c r="A300" i="10"/>
  <c r="CP118" i="10"/>
  <c r="BB118" i="10"/>
  <c r="O118" i="10" s="1"/>
  <c r="W212" i="9"/>
  <c r="AS136" i="9"/>
  <c r="BB118" i="9"/>
  <c r="O118" i="9" s="1"/>
  <c r="CP118" i="9"/>
  <c r="AS132" i="9"/>
  <c r="AS144" i="9"/>
  <c r="AT189" i="9"/>
  <c r="AT193" i="9"/>
  <c r="AT194" i="9"/>
  <c r="AT170" i="9"/>
  <c r="AT165" i="9"/>
  <c r="AS143" i="9"/>
  <c r="AS130" i="9"/>
  <c r="W210" i="9"/>
  <c r="AT190" i="9"/>
  <c r="AT172" i="9"/>
  <c r="AS125" i="9"/>
  <c r="BB112" i="9"/>
  <c r="O112" i="9" s="1"/>
  <c r="AT184" i="9"/>
  <c r="AT167" i="9"/>
  <c r="AS128" i="9"/>
  <c r="AS124" i="9"/>
  <c r="AS152" i="9"/>
  <c r="AT162" i="9"/>
  <c r="AS153" i="9"/>
  <c r="AS149" i="9"/>
  <c r="AS145" i="9"/>
  <c r="AT191" i="9"/>
  <c r="AT182" i="9"/>
  <c r="AT192" i="9"/>
  <c r="AT185" i="9"/>
  <c r="W211" i="9"/>
  <c r="AS127" i="9"/>
  <c r="AS156" i="9"/>
  <c r="AT178" i="9"/>
  <c r="AT168" i="9"/>
  <c r="AT179" i="9"/>
  <c r="AS151" i="9"/>
  <c r="AT177" i="9"/>
  <c r="AS129" i="9"/>
  <c r="AT188" i="9"/>
  <c r="AT169" i="9"/>
  <c r="CP112" i="9"/>
  <c r="AT180" i="9"/>
  <c r="AT174" i="9"/>
  <c r="AS135" i="9"/>
  <c r="AT163" i="9"/>
  <c r="AS148" i="9"/>
  <c r="AS131" i="9"/>
  <c r="CP117" i="9"/>
  <c r="BB117" i="9"/>
  <c r="O117" i="9" s="1"/>
  <c r="A300" i="9" s="1"/>
  <c r="E105" i="8"/>
  <c r="BB109" i="8"/>
  <c r="O109" i="8" s="1"/>
  <c r="C112" i="8"/>
  <c r="CP109" i="8"/>
  <c r="BB111" i="8"/>
  <c r="O111" i="8" s="1"/>
  <c r="CP111" i="8"/>
  <c r="CP116" i="8"/>
  <c r="BB116" i="8"/>
  <c r="O116" i="8" s="1"/>
  <c r="BA15" i="8"/>
  <c r="M15" i="8" s="1"/>
  <c r="BA14" i="8"/>
  <c r="M14" i="8" s="1"/>
  <c r="CP12" i="8"/>
  <c r="CP11" i="8"/>
  <c r="CQ10" i="8"/>
  <c r="BA12" i="8"/>
  <c r="M12" i="8" s="1"/>
  <c r="BA11" i="8"/>
  <c r="M11" i="8" s="1"/>
  <c r="CP10" i="8"/>
  <c r="BB10" i="8"/>
  <c r="M10" i="8" s="1"/>
  <c r="CP15" i="8"/>
  <c r="DR77" i="8"/>
  <c r="CB77" i="8"/>
  <c r="AK77" i="8" s="1"/>
  <c r="AS139" i="8"/>
  <c r="AS143" i="8"/>
  <c r="AS147" i="8"/>
  <c r="CP110" i="8"/>
  <c r="BB110" i="8"/>
  <c r="O110" i="8" s="1"/>
  <c r="BB92" i="8"/>
  <c r="AI92" i="8" s="1"/>
  <c r="CM92" i="8"/>
  <c r="CP114" i="8"/>
  <c r="BB114" i="8"/>
  <c r="O114" i="8" s="1"/>
  <c r="CB78" i="8"/>
  <c r="AK78" i="8" s="1"/>
  <c r="BB113" i="8"/>
  <c r="O113" i="8" s="1"/>
  <c r="BB115" i="8"/>
  <c r="O115" i="8" s="1"/>
  <c r="C117" i="8"/>
  <c r="CP117" i="8" s="1"/>
  <c r="BE123" i="8"/>
  <c r="CQ123" i="8"/>
  <c r="BF149" i="8"/>
  <c r="AS151" i="8"/>
  <c r="CS152" i="8"/>
  <c r="BG152" i="8"/>
  <c r="CP152" i="8"/>
  <c r="D160" i="8"/>
  <c r="CR161" i="8"/>
  <c r="BE161" i="8"/>
  <c r="AT160" i="8" s="1"/>
  <c r="CR162" i="8"/>
  <c r="BE162" i="8"/>
  <c r="AT162" i="8" s="1"/>
  <c r="CR166" i="8"/>
  <c r="BE166" i="8"/>
  <c r="AT168" i="8"/>
  <c r="CR170" i="8"/>
  <c r="BE170" i="8"/>
  <c r="CS178" i="8"/>
  <c r="BF178" i="8"/>
  <c r="CQ178" i="8"/>
  <c r="BD178" i="8"/>
  <c r="CP178" i="8"/>
  <c r="D178" i="8"/>
  <c r="CS189" i="8"/>
  <c r="BF189" i="8"/>
  <c r="CQ189" i="8"/>
  <c r="BD189" i="8"/>
  <c r="D189" i="8"/>
  <c r="BC189" i="8"/>
  <c r="AT189" i="8" s="1"/>
  <c r="CS194" i="8"/>
  <c r="BF194" i="8"/>
  <c r="CQ194" i="8"/>
  <c r="BD194" i="8"/>
  <c r="CP194" i="8"/>
  <c r="D194" i="8"/>
  <c r="CQ206" i="8"/>
  <c r="C206" i="8"/>
  <c r="CP206" i="8" s="1"/>
  <c r="BD239" i="8"/>
  <c r="CQ239" i="8"/>
  <c r="C239" i="8"/>
  <c r="BA52" i="8"/>
  <c r="L52" i="8" s="1"/>
  <c r="BA54" i="8"/>
  <c r="L54" i="8" s="1"/>
  <c r="C96" i="8"/>
  <c r="C99" i="8" s="1"/>
  <c r="C100" i="8"/>
  <c r="C104" i="8" s="1"/>
  <c r="BF123" i="8"/>
  <c r="BF124" i="8"/>
  <c r="AS124" i="8" s="1"/>
  <c r="CR124" i="8"/>
  <c r="BF125" i="8"/>
  <c r="AS125" i="8" s="1"/>
  <c r="CR125" i="8"/>
  <c r="BF126" i="8"/>
  <c r="AS126" i="8" s="1"/>
  <c r="CR126" i="8"/>
  <c r="BF127" i="8"/>
  <c r="AS127" i="8" s="1"/>
  <c r="CR127" i="8"/>
  <c r="BF128" i="8"/>
  <c r="AS128" i="8" s="1"/>
  <c r="CR128" i="8"/>
  <c r="BF129" i="8"/>
  <c r="AS129" i="8" s="1"/>
  <c r="CR129" i="8"/>
  <c r="BF130" i="8"/>
  <c r="AS130" i="8" s="1"/>
  <c r="CR130" i="8"/>
  <c r="BF131" i="8"/>
  <c r="AS131" i="8" s="1"/>
  <c r="CR131" i="8"/>
  <c r="BF132" i="8"/>
  <c r="AS132" i="8" s="1"/>
  <c r="CR132" i="8"/>
  <c r="BE134" i="8"/>
  <c r="AS134" i="8" s="1"/>
  <c r="CQ134" i="8"/>
  <c r="BE135" i="8"/>
  <c r="AS135" i="8" s="1"/>
  <c r="CQ135" i="8"/>
  <c r="BE136" i="8"/>
  <c r="AS136" i="8" s="1"/>
  <c r="CQ136" i="8"/>
  <c r="BF138" i="8"/>
  <c r="AS138" i="8" s="1"/>
  <c r="CR138" i="8"/>
  <c r="BF139" i="8"/>
  <c r="CR139" i="8"/>
  <c r="BF140" i="8"/>
  <c r="AS140" i="8" s="1"/>
  <c r="CR140" i="8"/>
  <c r="BF141" i="8"/>
  <c r="AS141" i="8" s="1"/>
  <c r="CR141" i="8"/>
  <c r="BF142" i="8"/>
  <c r="AS142" i="8" s="1"/>
  <c r="CR142" i="8"/>
  <c r="BF143" i="8"/>
  <c r="CR143" i="8"/>
  <c r="BF144" i="8"/>
  <c r="AS144" i="8" s="1"/>
  <c r="CR144" i="8"/>
  <c r="BF145" i="8"/>
  <c r="AS145" i="8" s="1"/>
  <c r="CR145" i="8"/>
  <c r="BF146" i="8"/>
  <c r="AS146" i="8" s="1"/>
  <c r="CR146" i="8"/>
  <c r="BF147" i="8"/>
  <c r="CR147" i="8"/>
  <c r="BF148" i="8"/>
  <c r="AS148" i="8" s="1"/>
  <c r="CR148" i="8"/>
  <c r="CS149" i="8"/>
  <c r="BG149" i="8"/>
  <c r="CP149" i="8"/>
  <c r="D151" i="8"/>
  <c r="CR151" i="8"/>
  <c r="BD152" i="8"/>
  <c r="CQ152" i="8"/>
  <c r="CP153" i="8"/>
  <c r="BD153" i="8"/>
  <c r="CS153" i="8"/>
  <c r="BG153" i="8"/>
  <c r="CR153" i="8"/>
  <c r="BF154" i="8"/>
  <c r="CP155" i="8"/>
  <c r="BD155" i="8"/>
  <c r="AS155" i="8" s="1"/>
  <c r="CS155" i="8"/>
  <c r="BG155" i="8"/>
  <c r="CR155" i="8"/>
  <c r="BF156" i="8"/>
  <c r="CS161" i="8"/>
  <c r="BF161" i="8"/>
  <c r="CP161" i="8"/>
  <c r="CR163" i="8"/>
  <c r="BE163" i="8"/>
  <c r="AT165" i="8"/>
  <c r="CR167" i="8"/>
  <c r="BE167" i="8"/>
  <c r="AT167" i="8" s="1"/>
  <c r="CR172" i="8"/>
  <c r="BE172" i="8"/>
  <c r="BC178" i="8"/>
  <c r="AT178" i="8" s="1"/>
  <c r="CS185" i="8"/>
  <c r="BF185" i="8"/>
  <c r="CQ185" i="8"/>
  <c r="BD185" i="8"/>
  <c r="D185" i="8"/>
  <c r="BC185" i="8"/>
  <c r="CS190" i="8"/>
  <c r="BF190" i="8"/>
  <c r="CQ190" i="8"/>
  <c r="BD190" i="8"/>
  <c r="CP190" i="8"/>
  <c r="D190" i="8"/>
  <c r="BC194" i="8"/>
  <c r="AT194" i="8" s="1"/>
  <c r="CQ205" i="8"/>
  <c r="C205" i="8"/>
  <c r="CP205" i="8" s="1"/>
  <c r="BC218" i="8"/>
  <c r="AR218" i="8" s="1"/>
  <c r="BD238" i="8"/>
  <c r="CQ238" i="8"/>
  <c r="C238" i="8"/>
  <c r="D112" i="8"/>
  <c r="D118" i="8" s="1"/>
  <c r="N118" i="8"/>
  <c r="D122" i="8"/>
  <c r="BG123" i="8"/>
  <c r="CS123" i="8"/>
  <c r="AS149" i="8"/>
  <c r="CS150" i="8"/>
  <c r="BG150" i="8"/>
  <c r="CP150" i="8"/>
  <c r="D152" i="8"/>
  <c r="BE152" i="8"/>
  <c r="CR164" i="8"/>
  <c r="BE164" i="8"/>
  <c r="AT164" i="8" s="1"/>
  <c r="AT166" i="8"/>
  <c r="CR168" i="8"/>
  <c r="BE168" i="8"/>
  <c r="AT170" i="8"/>
  <c r="CR173" i="8"/>
  <c r="BE173" i="8"/>
  <c r="AT173" i="8" s="1"/>
  <c r="D174" i="8"/>
  <c r="CR174" i="8"/>
  <c r="CS181" i="8"/>
  <c r="BF181" i="8"/>
  <c r="CQ181" i="8"/>
  <c r="BD181" i="8"/>
  <c r="D181" i="8"/>
  <c r="BC181" i="8"/>
  <c r="CS186" i="8"/>
  <c r="BF186" i="8"/>
  <c r="CQ186" i="8"/>
  <c r="BD186" i="8"/>
  <c r="CP186" i="8"/>
  <c r="D186" i="8"/>
  <c r="CP189" i="8"/>
  <c r="AT190" i="8"/>
  <c r="CQ200" i="8"/>
  <c r="C200" i="8"/>
  <c r="CP200" i="8" s="1"/>
  <c r="BD235" i="8"/>
  <c r="CQ235" i="8"/>
  <c r="C235" i="8"/>
  <c r="BD247" i="8"/>
  <c r="CQ247" i="8"/>
  <c r="C247" i="8"/>
  <c r="BD123" i="8"/>
  <c r="BG134" i="8"/>
  <c r="BG135" i="8"/>
  <c r="BG136" i="8"/>
  <c r="D149" i="8"/>
  <c r="BD150" i="8"/>
  <c r="AS150" i="8" s="1"/>
  <c r="CQ150" i="8"/>
  <c r="CS151" i="8"/>
  <c r="BG151" i="8"/>
  <c r="CP151" i="8"/>
  <c r="D153" i="8"/>
  <c r="CP154" i="8"/>
  <c r="BD154" i="8"/>
  <c r="CS154" i="8"/>
  <c r="BG154" i="8"/>
  <c r="CR154" i="8"/>
  <c r="BF155" i="8"/>
  <c r="CP156" i="8"/>
  <c r="BD156" i="8"/>
  <c r="CS156" i="8"/>
  <c r="BG156" i="8"/>
  <c r="CR156" i="8"/>
  <c r="D162" i="8"/>
  <c r="AT163" i="8"/>
  <c r="CR165" i="8"/>
  <c r="BE165" i="8"/>
  <c r="D166" i="8"/>
  <c r="CR169" i="8"/>
  <c r="BE169" i="8"/>
  <c r="AT169" i="8" s="1"/>
  <c r="D170" i="8"/>
  <c r="AT172" i="8"/>
  <c r="CP174" i="8"/>
  <c r="BC174" i="8"/>
  <c r="BD174" i="8"/>
  <c r="CQ174" i="8"/>
  <c r="CS175" i="8"/>
  <c r="CQ175" i="8"/>
  <c r="BD175" i="8"/>
  <c r="D175" i="8"/>
  <c r="BC175" i="8"/>
  <c r="CP175" i="8"/>
  <c r="CS177" i="8"/>
  <c r="BF177" i="8"/>
  <c r="CQ177" i="8"/>
  <c r="BD177" i="8"/>
  <c r="D177" i="8"/>
  <c r="BC177" i="8"/>
  <c r="AT179" i="8"/>
  <c r="CS182" i="8"/>
  <c r="BF182" i="8"/>
  <c r="CQ182" i="8"/>
  <c r="BD182" i="8"/>
  <c r="AT182" i="8" s="1"/>
  <c r="CP182" i="8"/>
  <c r="D182" i="8"/>
  <c r="BC186" i="8"/>
  <c r="CS193" i="8"/>
  <c r="BF193" i="8"/>
  <c r="CQ193" i="8"/>
  <c r="BD193" i="8"/>
  <c r="D193" i="8"/>
  <c r="BC193" i="8"/>
  <c r="AT193" i="8" s="1"/>
  <c r="CQ199" i="8"/>
  <c r="C199" i="8"/>
  <c r="CP199" i="8" s="1"/>
  <c r="BD234" i="8"/>
  <c r="CQ234" i="8"/>
  <c r="C234" i="8"/>
  <c r="BD246" i="8"/>
  <c r="CQ246" i="8"/>
  <c r="C246" i="8"/>
  <c r="CS176" i="8"/>
  <c r="BF176" i="8"/>
  <c r="CQ176" i="8"/>
  <c r="BD176" i="8"/>
  <c r="AT176" i="8" s="1"/>
  <c r="CS180" i="8"/>
  <c r="BF180" i="8"/>
  <c r="CQ180" i="8"/>
  <c r="BD180" i="8"/>
  <c r="AT180" i="8" s="1"/>
  <c r="CS184" i="8"/>
  <c r="BF184" i="8"/>
  <c r="CQ184" i="8"/>
  <c r="BD184" i="8"/>
  <c r="AT184" i="8" s="1"/>
  <c r="CS188" i="8"/>
  <c r="BF188" i="8"/>
  <c r="CQ188" i="8"/>
  <c r="BD188" i="8"/>
  <c r="CS192" i="8"/>
  <c r="BF192" i="8"/>
  <c r="CQ192" i="8"/>
  <c r="BD192" i="8"/>
  <c r="AT192" i="8" s="1"/>
  <c r="BD236" i="8"/>
  <c r="AR236" i="8" s="1"/>
  <c r="CQ236" i="8"/>
  <c r="BD244" i="8"/>
  <c r="AI244" i="8" s="1"/>
  <c r="CQ244" i="8"/>
  <c r="CS179" i="8"/>
  <c r="BF179" i="8"/>
  <c r="CQ179" i="8"/>
  <c r="BD179" i="8"/>
  <c r="CS183" i="8"/>
  <c r="BF183" i="8"/>
  <c r="CQ183" i="8"/>
  <c r="BD183" i="8"/>
  <c r="AT183" i="8" s="1"/>
  <c r="CS187" i="8"/>
  <c r="BF187" i="8"/>
  <c r="CQ187" i="8"/>
  <c r="BD187" i="8"/>
  <c r="AT187" i="8" s="1"/>
  <c r="AT188" i="8"/>
  <c r="CS191" i="8"/>
  <c r="BF191" i="8"/>
  <c r="CQ191" i="8"/>
  <c r="BD191" i="8"/>
  <c r="AT191" i="8" s="1"/>
  <c r="BD233" i="8"/>
  <c r="AR233" i="8" s="1"/>
  <c r="CQ233" i="8"/>
  <c r="BD237" i="8"/>
  <c r="AR237" i="8" s="1"/>
  <c r="CQ237" i="8"/>
  <c r="BD245" i="8"/>
  <c r="AI245" i="8" s="1"/>
  <c r="CQ245" i="8"/>
  <c r="BC210" i="8"/>
  <c r="W210" i="8" s="1"/>
  <c r="CQ210" i="8"/>
  <c r="BC211" i="8"/>
  <c r="W211" i="8" s="1"/>
  <c r="CQ211" i="8"/>
  <c r="BC212" i="8"/>
  <c r="W212" i="8" s="1"/>
  <c r="CQ212" i="8"/>
  <c r="BC213" i="8"/>
  <c r="W213" i="8" s="1"/>
  <c r="CQ213" i="8"/>
  <c r="E247" i="7"/>
  <c r="D247" i="7"/>
  <c r="C247" i="7" s="1"/>
  <c r="CP246" i="7"/>
  <c r="E246" i="7"/>
  <c r="D246" i="7"/>
  <c r="C246" i="7" s="1"/>
  <c r="BC246" i="7" s="1"/>
  <c r="E245" i="7"/>
  <c r="D245" i="7"/>
  <c r="E244" i="7"/>
  <c r="D244" i="7"/>
  <c r="C244" i="7" s="1"/>
  <c r="E239" i="7"/>
  <c r="D239" i="7"/>
  <c r="C239" i="7" s="1"/>
  <c r="CP238" i="7"/>
  <c r="E238" i="7"/>
  <c r="D238" i="7"/>
  <c r="C238" i="7" s="1"/>
  <c r="BC238" i="7" s="1"/>
  <c r="E237" i="7"/>
  <c r="D237" i="7"/>
  <c r="E236" i="7"/>
  <c r="D236" i="7"/>
  <c r="C236" i="7" s="1"/>
  <c r="E235" i="7"/>
  <c r="D235" i="7"/>
  <c r="C235" i="7" s="1"/>
  <c r="CP234" i="7"/>
  <c r="E234" i="7"/>
  <c r="D234" i="7"/>
  <c r="C234" i="7" s="1"/>
  <c r="BC234" i="7" s="1"/>
  <c r="E233" i="7"/>
  <c r="D233" i="7"/>
  <c r="CP228" i="7"/>
  <c r="BC228" i="7"/>
  <c r="AR228" i="7" s="1"/>
  <c r="E228" i="7"/>
  <c r="D228" i="7"/>
  <c r="C228" i="7"/>
  <c r="CP227" i="7"/>
  <c r="BC227" i="7"/>
  <c r="AR227" i="7" s="1"/>
  <c r="E227" i="7"/>
  <c r="D227" i="7"/>
  <c r="C227" i="7" s="1"/>
  <c r="CP226" i="7"/>
  <c r="BC226" i="7"/>
  <c r="AR226" i="7" s="1"/>
  <c r="E226" i="7"/>
  <c r="D226" i="7"/>
  <c r="C226" i="7"/>
  <c r="CP225" i="7"/>
  <c r="BC225" i="7"/>
  <c r="AR225" i="7" s="1"/>
  <c r="E225" i="7"/>
  <c r="D225" i="7"/>
  <c r="C225" i="7" s="1"/>
  <c r="CP224" i="7"/>
  <c r="BC224" i="7"/>
  <c r="AR224" i="7" s="1"/>
  <c r="E224" i="7"/>
  <c r="D224" i="7"/>
  <c r="C224" i="7"/>
  <c r="CP223" i="7"/>
  <c r="BC223" i="7"/>
  <c r="AR223" i="7" s="1"/>
  <c r="E223" i="7"/>
  <c r="D223" i="7"/>
  <c r="CP222" i="7"/>
  <c r="BC222" i="7"/>
  <c r="AR222" i="7" s="1"/>
  <c r="E222" i="7"/>
  <c r="D222" i="7"/>
  <c r="C222" i="7"/>
  <c r="CP221" i="7"/>
  <c r="BC221" i="7"/>
  <c r="AR221" i="7" s="1"/>
  <c r="E221" i="7"/>
  <c r="D221" i="7"/>
  <c r="CP220" i="7"/>
  <c r="BC220" i="7"/>
  <c r="AR220" i="7" s="1"/>
  <c r="E220" i="7"/>
  <c r="D220" i="7"/>
  <c r="C220" i="7"/>
  <c r="CP219" i="7"/>
  <c r="BC219" i="7"/>
  <c r="AR219" i="7" s="1"/>
  <c r="E219" i="7"/>
  <c r="C219" i="7" s="1"/>
  <c r="AQ218" i="7"/>
  <c r="AP218" i="7"/>
  <c r="AO218" i="7"/>
  <c r="CP218" i="7" s="1"/>
  <c r="AN218" i="7"/>
  <c r="AM218" i="7"/>
  <c r="AL218" i="7"/>
  <c r="AK218" i="7"/>
  <c r="AJ218" i="7"/>
  <c r="AI218" i="7"/>
  <c r="AH218" i="7"/>
  <c r="AG218" i="7"/>
  <c r="AF218" i="7"/>
  <c r="AE218" i="7"/>
  <c r="AD218" i="7"/>
  <c r="AC218" i="7"/>
  <c r="AB218" i="7"/>
  <c r="AA218" i="7"/>
  <c r="Z218" i="7"/>
  <c r="Y218" i="7"/>
  <c r="X218" i="7"/>
  <c r="W218" i="7"/>
  <c r="V218" i="7"/>
  <c r="U218" i="7"/>
  <c r="T218" i="7"/>
  <c r="S218" i="7"/>
  <c r="R218" i="7"/>
  <c r="Q218" i="7"/>
  <c r="P218" i="7"/>
  <c r="O218" i="7"/>
  <c r="N218" i="7"/>
  <c r="M218" i="7"/>
  <c r="L218" i="7"/>
  <c r="K218" i="7"/>
  <c r="J218" i="7"/>
  <c r="I218" i="7"/>
  <c r="H218" i="7"/>
  <c r="D218" i="7" s="1"/>
  <c r="C218" i="7" s="1"/>
  <c r="G218" i="7"/>
  <c r="E218" i="7" s="1"/>
  <c r="F218" i="7"/>
  <c r="CP213" i="7"/>
  <c r="C213" i="7"/>
  <c r="BE213" i="7" s="1"/>
  <c r="CP212" i="7"/>
  <c r="C212" i="7"/>
  <c r="BE212" i="7" s="1"/>
  <c r="CP211" i="7"/>
  <c r="C211" i="7"/>
  <c r="BE211" i="7" s="1"/>
  <c r="CP210" i="7"/>
  <c r="C210" i="7"/>
  <c r="BE210" i="7" s="1"/>
  <c r="E206" i="7"/>
  <c r="CR206" i="7" s="1"/>
  <c r="D206" i="7"/>
  <c r="CQ206" i="7" s="1"/>
  <c r="CR205" i="7"/>
  <c r="E205" i="7"/>
  <c r="D205" i="7"/>
  <c r="CR204" i="7"/>
  <c r="CQ204" i="7"/>
  <c r="CP204" i="7"/>
  <c r="BB204" i="7"/>
  <c r="E200" i="7"/>
  <c r="CR200" i="7" s="1"/>
  <c r="D200" i="7"/>
  <c r="CQ200" i="7" s="1"/>
  <c r="CR199" i="7"/>
  <c r="E199" i="7"/>
  <c r="D199" i="7"/>
  <c r="CR198" i="7"/>
  <c r="CQ198" i="7"/>
  <c r="CP198" i="7"/>
  <c r="CS194" i="7"/>
  <c r="CP194" i="7"/>
  <c r="BF194" i="7"/>
  <c r="BC194" i="7"/>
  <c r="F194" i="7"/>
  <c r="CQ194" i="7" s="1"/>
  <c r="E194" i="7"/>
  <c r="CR194" i="7" s="1"/>
  <c r="D194" i="7"/>
  <c r="CS193" i="7"/>
  <c r="CP193" i="7"/>
  <c r="BF193" i="7"/>
  <c r="BC193" i="7"/>
  <c r="F193" i="7"/>
  <c r="CQ193" i="7" s="1"/>
  <c r="E193" i="7"/>
  <c r="CR193" i="7" s="1"/>
  <c r="D193" i="7"/>
  <c r="CS192" i="7"/>
  <c r="CP192" i="7"/>
  <c r="BF192" i="7"/>
  <c r="BC192" i="7"/>
  <c r="F192" i="7"/>
  <c r="CQ192" i="7" s="1"/>
  <c r="E192" i="7"/>
  <c r="CR192" i="7" s="1"/>
  <c r="D192" i="7"/>
  <c r="CS191" i="7"/>
  <c r="CP191" i="7"/>
  <c r="BF191" i="7"/>
  <c r="BC191" i="7"/>
  <c r="F191" i="7"/>
  <c r="CQ191" i="7" s="1"/>
  <c r="E191" i="7"/>
  <c r="CR191" i="7" s="1"/>
  <c r="D191" i="7"/>
  <c r="CS190" i="7"/>
  <c r="CP190" i="7"/>
  <c r="BF190" i="7"/>
  <c r="BC190" i="7"/>
  <c r="F190" i="7"/>
  <c r="CQ190" i="7" s="1"/>
  <c r="E190" i="7"/>
  <c r="CR190" i="7" s="1"/>
  <c r="D190" i="7"/>
  <c r="CS189" i="7"/>
  <c r="CP189" i="7"/>
  <c r="BF189" i="7"/>
  <c r="BC189" i="7"/>
  <c r="F189" i="7"/>
  <c r="CQ189" i="7" s="1"/>
  <c r="E189" i="7"/>
  <c r="CR189" i="7" s="1"/>
  <c r="D189" i="7"/>
  <c r="CS188" i="7"/>
  <c r="CP188" i="7"/>
  <c r="BF188" i="7"/>
  <c r="BC188" i="7"/>
  <c r="F188" i="7"/>
  <c r="CQ188" i="7" s="1"/>
  <c r="E188" i="7"/>
  <c r="CR188" i="7" s="1"/>
  <c r="D188" i="7"/>
  <c r="CS187" i="7"/>
  <c r="CP187" i="7"/>
  <c r="BF187" i="7"/>
  <c r="BC187" i="7"/>
  <c r="F187" i="7"/>
  <c r="CQ187" i="7" s="1"/>
  <c r="E187" i="7"/>
  <c r="CR187" i="7" s="1"/>
  <c r="D187" i="7"/>
  <c r="CS186" i="7"/>
  <c r="CP186" i="7"/>
  <c r="BF186" i="7"/>
  <c r="BC186" i="7"/>
  <c r="F186" i="7"/>
  <c r="CQ186" i="7" s="1"/>
  <c r="E186" i="7"/>
  <c r="CR186" i="7" s="1"/>
  <c r="D186" i="7"/>
  <c r="CS185" i="7"/>
  <c r="CP185" i="7"/>
  <c r="BF185" i="7"/>
  <c r="BC185" i="7"/>
  <c r="F185" i="7"/>
  <c r="CQ185" i="7" s="1"/>
  <c r="E185" i="7"/>
  <c r="CR185" i="7" s="1"/>
  <c r="D185" i="7"/>
  <c r="CS184" i="7"/>
  <c r="CP184" i="7"/>
  <c r="BF184" i="7"/>
  <c r="BC184" i="7"/>
  <c r="F184" i="7"/>
  <c r="CQ184" i="7" s="1"/>
  <c r="E184" i="7"/>
  <c r="CR184" i="7" s="1"/>
  <c r="D184" i="7"/>
  <c r="CP183" i="7"/>
  <c r="BF183" i="7"/>
  <c r="BC183" i="7"/>
  <c r="F183" i="7"/>
  <c r="CS183" i="7" s="1"/>
  <c r="E183" i="7"/>
  <c r="CR183" i="7" s="1"/>
  <c r="D183" i="7"/>
  <c r="CP182" i="7"/>
  <c r="BC182" i="7"/>
  <c r="F182" i="7"/>
  <c r="CS182" i="7" s="1"/>
  <c r="E182" i="7"/>
  <c r="CR182" i="7" s="1"/>
  <c r="D182" i="7"/>
  <c r="CP181" i="7"/>
  <c r="BC181" i="7"/>
  <c r="F181" i="7"/>
  <c r="CS181" i="7" s="1"/>
  <c r="E181" i="7"/>
  <c r="CR181" i="7" s="1"/>
  <c r="D181" i="7"/>
  <c r="CP180" i="7"/>
  <c r="BC180" i="7"/>
  <c r="F180" i="7"/>
  <c r="CS180" i="7" s="1"/>
  <c r="E180" i="7"/>
  <c r="CR180" i="7" s="1"/>
  <c r="D180" i="7"/>
  <c r="CP179" i="7"/>
  <c r="BC179" i="7"/>
  <c r="F179" i="7"/>
  <c r="CS179" i="7" s="1"/>
  <c r="E179" i="7"/>
  <c r="CR179" i="7" s="1"/>
  <c r="D179" i="7"/>
  <c r="CP178" i="7"/>
  <c r="BC178" i="7"/>
  <c r="F178" i="7"/>
  <c r="CS178" i="7" s="1"/>
  <c r="E178" i="7"/>
  <c r="CR178" i="7" s="1"/>
  <c r="D178" i="7"/>
  <c r="CP177" i="7"/>
  <c r="BC177" i="7"/>
  <c r="F177" i="7"/>
  <c r="CS177" i="7" s="1"/>
  <c r="E177" i="7"/>
  <c r="CR177" i="7" s="1"/>
  <c r="D177" i="7"/>
  <c r="CP176" i="7"/>
  <c r="BC176" i="7"/>
  <c r="F176" i="7"/>
  <c r="CS176" i="7" s="1"/>
  <c r="E176" i="7"/>
  <c r="CR176" i="7" s="1"/>
  <c r="D176" i="7"/>
  <c r="CR175" i="7"/>
  <c r="CP175" i="7"/>
  <c r="BE175" i="7"/>
  <c r="BC175" i="7"/>
  <c r="F175" i="7"/>
  <c r="CS175" i="7" s="1"/>
  <c r="CS174" i="7"/>
  <c r="CQ174" i="7"/>
  <c r="CP174" i="7"/>
  <c r="BF174" i="7"/>
  <c r="BD174" i="7"/>
  <c r="BC174" i="7"/>
  <c r="F174" i="7"/>
  <c r="E174" i="7"/>
  <c r="CR174" i="7" s="1"/>
  <c r="CS173" i="7"/>
  <c r="CQ173" i="7"/>
  <c r="CP173" i="7"/>
  <c r="BF173" i="7"/>
  <c r="BD173" i="7"/>
  <c r="BC173" i="7"/>
  <c r="F173" i="7"/>
  <c r="E173" i="7"/>
  <c r="CS172" i="7"/>
  <c r="CQ172" i="7"/>
  <c r="CP172" i="7"/>
  <c r="BF172" i="7"/>
  <c r="BD172" i="7"/>
  <c r="BC172" i="7"/>
  <c r="F172" i="7"/>
  <c r="E172" i="7"/>
  <c r="BF171" i="7"/>
  <c r="BE171" i="7"/>
  <c r="BD171" i="7"/>
  <c r="BC171" i="7"/>
  <c r="CS170" i="7"/>
  <c r="CQ170" i="7"/>
  <c r="CP170" i="7"/>
  <c r="BF170" i="7"/>
  <c r="BD170" i="7"/>
  <c r="BC170" i="7"/>
  <c r="F170" i="7"/>
  <c r="E170" i="7"/>
  <c r="D170" i="7"/>
  <c r="CS169" i="7"/>
  <c r="CQ169" i="7"/>
  <c r="CP169" i="7"/>
  <c r="BF169" i="7"/>
  <c r="BD169" i="7"/>
  <c r="BC169" i="7"/>
  <c r="F169" i="7"/>
  <c r="E169" i="7"/>
  <c r="D169" i="7"/>
  <c r="CS168" i="7"/>
  <c r="CQ168" i="7"/>
  <c r="CP168" i="7"/>
  <c r="BF168" i="7"/>
  <c r="BD168" i="7"/>
  <c r="BC168" i="7"/>
  <c r="F168" i="7"/>
  <c r="E168" i="7"/>
  <c r="D168" i="7" s="1"/>
  <c r="CS167" i="7"/>
  <c r="CQ167" i="7"/>
  <c r="CP167" i="7"/>
  <c r="BF167" i="7"/>
  <c r="BD167" i="7"/>
  <c r="BC167" i="7"/>
  <c r="F167" i="7"/>
  <c r="E167" i="7"/>
  <c r="D167" i="7"/>
  <c r="CS166" i="7"/>
  <c r="CQ166" i="7"/>
  <c r="CP166" i="7"/>
  <c r="BF166" i="7"/>
  <c r="BD166" i="7"/>
  <c r="BC166" i="7"/>
  <c r="F166" i="7"/>
  <c r="E166" i="7"/>
  <c r="D166" i="7"/>
  <c r="CS165" i="7"/>
  <c r="CQ165" i="7"/>
  <c r="CP165" i="7"/>
  <c r="BF165" i="7"/>
  <c r="BD165" i="7"/>
  <c r="BC165" i="7"/>
  <c r="F165" i="7"/>
  <c r="E165" i="7"/>
  <c r="D165" i="7"/>
  <c r="CS164" i="7"/>
  <c r="CQ164" i="7"/>
  <c r="CP164" i="7"/>
  <c r="BF164" i="7"/>
  <c r="BD164" i="7"/>
  <c r="BC164" i="7"/>
  <c r="F164" i="7"/>
  <c r="E164" i="7"/>
  <c r="CQ163" i="7"/>
  <c r="CP163" i="7"/>
  <c r="BD163" i="7"/>
  <c r="BC163" i="7"/>
  <c r="F163" i="7"/>
  <c r="CS163" i="7" s="1"/>
  <c r="E163" i="7"/>
  <c r="D163" i="7"/>
  <c r="CQ162" i="7"/>
  <c r="CP162" i="7"/>
  <c r="BD162" i="7"/>
  <c r="BC162" i="7"/>
  <c r="F162" i="7"/>
  <c r="CS162" i="7" s="1"/>
  <c r="E162" i="7"/>
  <c r="D162" i="7" s="1"/>
  <c r="CQ161" i="7"/>
  <c r="BD161" i="7"/>
  <c r="AT161" i="7"/>
  <c r="F160" i="7"/>
  <c r="BC161" i="7" s="1"/>
  <c r="E160" i="7"/>
  <c r="CQ156" i="7"/>
  <c r="BE156" i="7"/>
  <c r="F156" i="7"/>
  <c r="E156" i="7"/>
  <c r="D156" i="7" s="1"/>
  <c r="CQ155" i="7"/>
  <c r="BE155" i="7"/>
  <c r="F155" i="7"/>
  <c r="E155" i="7"/>
  <c r="D155" i="7" s="1"/>
  <c r="CQ154" i="7"/>
  <c r="BE154" i="7"/>
  <c r="F154" i="7"/>
  <c r="E154" i="7"/>
  <c r="D154" i="7" s="1"/>
  <c r="CQ153" i="7"/>
  <c r="BE153" i="7"/>
  <c r="F153" i="7"/>
  <c r="E153" i="7"/>
  <c r="D153" i="7" s="1"/>
  <c r="CQ152" i="7"/>
  <c r="BE152" i="7"/>
  <c r="F152" i="7"/>
  <c r="E152" i="7"/>
  <c r="D152" i="7" s="1"/>
  <c r="CQ151" i="7"/>
  <c r="BE151" i="7"/>
  <c r="F151" i="7"/>
  <c r="E151" i="7"/>
  <c r="D151" i="7" s="1"/>
  <c r="CQ150" i="7"/>
  <c r="BE150" i="7"/>
  <c r="F150" i="7"/>
  <c r="E150" i="7"/>
  <c r="D150" i="7" s="1"/>
  <c r="CQ149" i="7"/>
  <c r="BE149" i="7"/>
  <c r="F149" i="7"/>
  <c r="E149" i="7"/>
  <c r="D149" i="7" s="1"/>
  <c r="CQ148" i="7"/>
  <c r="BE148" i="7"/>
  <c r="F148" i="7"/>
  <c r="E148" i="7"/>
  <c r="D148" i="7" s="1"/>
  <c r="CQ147" i="7"/>
  <c r="BE147" i="7"/>
  <c r="F147" i="7"/>
  <c r="E147" i="7"/>
  <c r="D147" i="7" s="1"/>
  <c r="CQ146" i="7"/>
  <c r="BE146" i="7"/>
  <c r="F146" i="7"/>
  <c r="E146" i="7"/>
  <c r="D146" i="7" s="1"/>
  <c r="CQ145" i="7"/>
  <c r="BE145" i="7"/>
  <c r="F145" i="7"/>
  <c r="E145" i="7"/>
  <c r="D145" i="7" s="1"/>
  <c r="CQ144" i="7"/>
  <c r="BE144" i="7"/>
  <c r="F144" i="7"/>
  <c r="E144" i="7"/>
  <c r="D144" i="7" s="1"/>
  <c r="CQ143" i="7"/>
  <c r="BE143" i="7"/>
  <c r="F143" i="7"/>
  <c r="E143" i="7"/>
  <c r="D143" i="7" s="1"/>
  <c r="CQ142" i="7"/>
  <c r="BE142" i="7"/>
  <c r="F142" i="7"/>
  <c r="E142" i="7"/>
  <c r="D142" i="7" s="1"/>
  <c r="CQ141" i="7"/>
  <c r="BE141" i="7"/>
  <c r="F141" i="7"/>
  <c r="E141" i="7"/>
  <c r="D141" i="7" s="1"/>
  <c r="CQ140" i="7"/>
  <c r="F140" i="7"/>
  <c r="BE140" i="7" s="1"/>
  <c r="E140" i="7"/>
  <c r="D140" i="7" s="1"/>
  <c r="CR139" i="7"/>
  <c r="F139" i="7"/>
  <c r="CS139" i="7" s="1"/>
  <c r="E139" i="7"/>
  <c r="CS138" i="7"/>
  <c r="CQ138" i="7"/>
  <c r="BE138" i="7"/>
  <c r="F138" i="7"/>
  <c r="E138" i="7"/>
  <c r="CR138" i="7" s="1"/>
  <c r="CS137" i="7"/>
  <c r="CR137" i="7"/>
  <c r="CQ137" i="7"/>
  <c r="CP137" i="7"/>
  <c r="BG137" i="7"/>
  <c r="BF137" i="7"/>
  <c r="BE137" i="7"/>
  <c r="BD137" i="7"/>
  <c r="AS137" i="7"/>
  <c r="F137" i="7"/>
  <c r="D137" i="7"/>
  <c r="CR136" i="7"/>
  <c r="BF136" i="7"/>
  <c r="F136" i="7"/>
  <c r="CS136" i="7" s="1"/>
  <c r="E136" i="7"/>
  <c r="CR135" i="7"/>
  <c r="BF135" i="7"/>
  <c r="F135" i="7"/>
  <c r="CS135" i="7" s="1"/>
  <c r="E135" i="7"/>
  <c r="CR134" i="7"/>
  <c r="BF134" i="7"/>
  <c r="F134" i="7"/>
  <c r="CS134" i="7" s="1"/>
  <c r="E134" i="7"/>
  <c r="CS133" i="7"/>
  <c r="CR133" i="7"/>
  <c r="BG133" i="7"/>
  <c r="BF133" i="7"/>
  <c r="AS133" i="7" s="1"/>
  <c r="CS132" i="7"/>
  <c r="CQ132" i="7"/>
  <c r="CP132" i="7"/>
  <c r="BG132" i="7"/>
  <c r="BE132" i="7"/>
  <c r="BD132" i="7"/>
  <c r="F132" i="7"/>
  <c r="E132" i="7"/>
  <c r="D132" i="7" s="1"/>
  <c r="CS131" i="7"/>
  <c r="CQ131" i="7"/>
  <c r="CP131" i="7"/>
  <c r="BG131" i="7"/>
  <c r="BE131" i="7"/>
  <c r="BD131" i="7"/>
  <c r="F131" i="7"/>
  <c r="E131" i="7"/>
  <c r="D131" i="7" s="1"/>
  <c r="CS130" i="7"/>
  <c r="CQ130" i="7"/>
  <c r="BG130" i="7"/>
  <c r="BE130" i="7"/>
  <c r="BD130" i="7"/>
  <c r="F130" i="7"/>
  <c r="CP130" i="7" s="1"/>
  <c r="E130" i="7"/>
  <c r="D130" i="7" s="1"/>
  <c r="CS129" i="7"/>
  <c r="CQ129" i="7"/>
  <c r="BG129" i="7"/>
  <c r="BE129" i="7"/>
  <c r="F129" i="7"/>
  <c r="CP129" i="7" s="1"/>
  <c r="E129" i="7"/>
  <c r="D129" i="7" s="1"/>
  <c r="CS128" i="7"/>
  <c r="CQ128" i="7"/>
  <c r="BG128" i="7"/>
  <c r="BE128" i="7"/>
  <c r="F128" i="7"/>
  <c r="CP128" i="7" s="1"/>
  <c r="E128" i="7"/>
  <c r="D128" i="7" s="1"/>
  <c r="CS127" i="7"/>
  <c r="CQ127" i="7"/>
  <c r="BG127" i="7"/>
  <c r="BE127" i="7"/>
  <c r="F127" i="7"/>
  <c r="CP127" i="7" s="1"/>
  <c r="E127" i="7"/>
  <c r="D127" i="7" s="1"/>
  <c r="CS126" i="7"/>
  <c r="CQ126" i="7"/>
  <c r="BG126" i="7"/>
  <c r="BE126" i="7"/>
  <c r="F126" i="7"/>
  <c r="CP126" i="7" s="1"/>
  <c r="E126" i="7"/>
  <c r="D126" i="7" s="1"/>
  <c r="CS125" i="7"/>
  <c r="CQ125" i="7"/>
  <c r="BG125" i="7"/>
  <c r="BE125" i="7"/>
  <c r="F125" i="7"/>
  <c r="CP125" i="7" s="1"/>
  <c r="E125" i="7"/>
  <c r="D125" i="7" s="1"/>
  <c r="CS124" i="7"/>
  <c r="CQ124" i="7"/>
  <c r="BG124" i="7"/>
  <c r="BE124" i="7"/>
  <c r="F124" i="7"/>
  <c r="CP124" i="7" s="1"/>
  <c r="E124" i="7"/>
  <c r="D124" i="7" s="1"/>
  <c r="CS123" i="7"/>
  <c r="CR123" i="7"/>
  <c r="BG123" i="7"/>
  <c r="BF123" i="7"/>
  <c r="AS123" i="7"/>
  <c r="F122" i="7"/>
  <c r="CP123" i="7" s="1"/>
  <c r="E122" i="7"/>
  <c r="D122" i="7"/>
  <c r="N118" i="7"/>
  <c r="J118" i="7"/>
  <c r="F118" i="7"/>
  <c r="N117" i="7"/>
  <c r="M117" i="7"/>
  <c r="L117" i="7"/>
  <c r="K117" i="7"/>
  <c r="J117" i="7"/>
  <c r="I117" i="7"/>
  <c r="H117" i="7"/>
  <c r="G117" i="7"/>
  <c r="F117" i="7"/>
  <c r="E116" i="7"/>
  <c r="D116" i="7"/>
  <c r="C116" i="7"/>
  <c r="CP116" i="7" s="1"/>
  <c r="E115" i="7"/>
  <c r="C115" i="7" s="1"/>
  <c r="D115" i="7"/>
  <c r="E114" i="7"/>
  <c r="D114" i="7"/>
  <c r="C114" i="7"/>
  <c r="CP114" i="7" s="1"/>
  <c r="E113" i="7"/>
  <c r="E117" i="7" s="1"/>
  <c r="D113" i="7"/>
  <c r="D117" i="7" s="1"/>
  <c r="N112" i="7"/>
  <c r="M112" i="7"/>
  <c r="M118" i="7" s="1"/>
  <c r="L112" i="7"/>
  <c r="L118" i="7" s="1"/>
  <c r="K112" i="7"/>
  <c r="K118" i="7" s="1"/>
  <c r="J112" i="7"/>
  <c r="I112" i="7"/>
  <c r="I118" i="7" s="1"/>
  <c r="H112" i="7"/>
  <c r="H118" i="7" s="1"/>
  <c r="G112" i="7"/>
  <c r="G118" i="7" s="1"/>
  <c r="F112" i="7"/>
  <c r="E111" i="7"/>
  <c r="D111" i="7"/>
  <c r="C111" i="7" s="1"/>
  <c r="E110" i="7"/>
  <c r="D110" i="7"/>
  <c r="D112" i="7" s="1"/>
  <c r="E109" i="7"/>
  <c r="E112" i="7" s="1"/>
  <c r="D109" i="7"/>
  <c r="C109" i="7" s="1"/>
  <c r="M105" i="7"/>
  <c r="I105" i="7"/>
  <c r="M104" i="7"/>
  <c r="L104" i="7"/>
  <c r="K104" i="7"/>
  <c r="J104" i="7"/>
  <c r="I104" i="7"/>
  <c r="H104" i="7"/>
  <c r="G104" i="7"/>
  <c r="F104" i="7"/>
  <c r="E103" i="7"/>
  <c r="D103" i="7"/>
  <c r="C103" i="7"/>
  <c r="E102" i="7"/>
  <c r="D102" i="7"/>
  <c r="C102" i="7" s="1"/>
  <c r="E101" i="7"/>
  <c r="C101" i="7" s="1"/>
  <c r="D101" i="7"/>
  <c r="E100" i="7"/>
  <c r="E104" i="7" s="1"/>
  <c r="D100" i="7"/>
  <c r="D104" i="7" s="1"/>
  <c r="M99" i="7"/>
  <c r="L99" i="7"/>
  <c r="L105" i="7" s="1"/>
  <c r="K99" i="7"/>
  <c r="K105" i="7" s="1"/>
  <c r="J99" i="7"/>
  <c r="J105" i="7" s="1"/>
  <c r="I99" i="7"/>
  <c r="H99" i="7"/>
  <c r="H105" i="7" s="1"/>
  <c r="G99" i="7"/>
  <c r="G105" i="7" s="1"/>
  <c r="F99" i="7"/>
  <c r="F105" i="7" s="1"/>
  <c r="E98" i="7"/>
  <c r="D98" i="7"/>
  <c r="C98" i="7" s="1"/>
  <c r="E97" i="7"/>
  <c r="E99" i="7" s="1"/>
  <c r="E105" i="7" s="1"/>
  <c r="D97" i="7"/>
  <c r="E96" i="7"/>
  <c r="D96" i="7"/>
  <c r="D99" i="7" s="1"/>
  <c r="E92" i="7"/>
  <c r="D92" i="7"/>
  <c r="C92" i="7" s="1"/>
  <c r="E91" i="7"/>
  <c r="C91" i="7" s="1"/>
  <c r="D91" i="7"/>
  <c r="E90" i="7"/>
  <c r="D90" i="7"/>
  <c r="C90" i="7" s="1"/>
  <c r="E89" i="7"/>
  <c r="D89" i="7"/>
  <c r="C89" i="7"/>
  <c r="E88" i="7"/>
  <c r="D88" i="7"/>
  <c r="C88" i="7" s="1"/>
  <c r="CP83" i="7"/>
  <c r="E78" i="7"/>
  <c r="C78" i="7" s="1"/>
  <c r="D78" i="7"/>
  <c r="E77" i="7"/>
  <c r="D77" i="7"/>
  <c r="C77" i="7"/>
  <c r="DR77" i="7" s="1"/>
  <c r="E76" i="7"/>
  <c r="D76" i="7"/>
  <c r="C76" i="7" s="1"/>
  <c r="E75" i="7"/>
  <c r="C75" i="7" s="1"/>
  <c r="D75" i="7"/>
  <c r="E70" i="7"/>
  <c r="D70" i="7"/>
  <c r="C70" i="7" s="1"/>
  <c r="E69" i="7"/>
  <c r="D69" i="7"/>
  <c r="C69" i="7"/>
  <c r="E68" i="7"/>
  <c r="D68" i="7"/>
  <c r="C68" i="7" s="1"/>
  <c r="E67" i="7"/>
  <c r="C67" i="7" s="1"/>
  <c r="D67" i="7"/>
  <c r="C62" i="7"/>
  <c r="CP61" i="7"/>
  <c r="BB61" i="7"/>
  <c r="I61" i="7"/>
  <c r="C61" i="7"/>
  <c r="CP60" i="7"/>
  <c r="BB60" i="7"/>
  <c r="I60" i="7"/>
  <c r="C60" i="7"/>
  <c r="CP59" i="7"/>
  <c r="BB59" i="7"/>
  <c r="I59" i="7"/>
  <c r="C59" i="7"/>
  <c r="CQ55" i="7"/>
  <c r="BB55" i="7"/>
  <c r="C55" i="7"/>
  <c r="BA55" i="7" s="1"/>
  <c r="L55" i="7" s="1"/>
  <c r="CQ54" i="7"/>
  <c r="BB54" i="7"/>
  <c r="L54" i="7" s="1"/>
  <c r="BA54" i="7"/>
  <c r="C54" i="7"/>
  <c r="CP54" i="7" s="1"/>
  <c r="CQ53" i="7"/>
  <c r="BB53" i="7"/>
  <c r="C53" i="7"/>
  <c r="BA53" i="7" s="1"/>
  <c r="L53" i="7" s="1"/>
  <c r="CQ52" i="7"/>
  <c r="BB52" i="7"/>
  <c r="L52" i="7" s="1"/>
  <c r="BA52" i="7"/>
  <c r="C52" i="7"/>
  <c r="CP52" i="7" s="1"/>
  <c r="CQ48" i="7"/>
  <c r="BA48" i="7"/>
  <c r="F48" i="7" s="1"/>
  <c r="C48" i="7"/>
  <c r="CP42" i="7"/>
  <c r="C42" i="7"/>
  <c r="CP41" i="7"/>
  <c r="C41" i="7"/>
  <c r="CP40" i="7"/>
  <c r="C40" i="7"/>
  <c r="CP39" i="7"/>
  <c r="C39" i="7"/>
  <c r="CP38" i="7"/>
  <c r="C38" i="7"/>
  <c r="CP37" i="7"/>
  <c r="C37" i="7"/>
  <c r="CP36" i="7"/>
  <c r="C36" i="7"/>
  <c r="CP35" i="7"/>
  <c r="C35" i="7"/>
  <c r="CP34" i="7"/>
  <c r="C34" i="7"/>
  <c r="L33" i="7"/>
  <c r="K33" i="7"/>
  <c r="J33" i="7"/>
  <c r="I33" i="7"/>
  <c r="H33" i="7"/>
  <c r="G33" i="7"/>
  <c r="F33" i="7"/>
  <c r="E33" i="7"/>
  <c r="D33" i="7"/>
  <c r="C33" i="7"/>
  <c r="CP33" i="7" s="1"/>
  <c r="CP29" i="7"/>
  <c r="BA29" i="7"/>
  <c r="D29" i="7" s="1"/>
  <c r="CP28" i="7"/>
  <c r="BA28" i="7"/>
  <c r="D28" i="7"/>
  <c r="CP27" i="7"/>
  <c r="BA27" i="7"/>
  <c r="D27" i="7" s="1"/>
  <c r="CP26" i="7"/>
  <c r="BA26" i="7"/>
  <c r="D26" i="7"/>
  <c r="CP25" i="7"/>
  <c r="BA25" i="7"/>
  <c r="D25" i="7" s="1"/>
  <c r="CP24" i="7"/>
  <c r="BA24" i="7"/>
  <c r="D24" i="7"/>
  <c r="CP23" i="7"/>
  <c r="BA23" i="7"/>
  <c r="D23" i="7" s="1"/>
  <c r="CP22" i="7"/>
  <c r="BA22" i="7"/>
  <c r="D22" i="7"/>
  <c r="CP21" i="7"/>
  <c r="BA21" i="7"/>
  <c r="D21" i="7" s="1"/>
  <c r="CP20" i="7"/>
  <c r="BA20" i="7"/>
  <c r="D20" i="7"/>
  <c r="CP19" i="7"/>
  <c r="BA19" i="7"/>
  <c r="D19" i="7" s="1"/>
  <c r="C15" i="7"/>
  <c r="C14" i="7"/>
  <c r="C13" i="7"/>
  <c r="C12" i="7"/>
  <c r="C11" i="7"/>
  <c r="C10" i="7"/>
  <c r="BB10" i="7" s="1"/>
  <c r="A5" i="7"/>
  <c r="A4" i="7"/>
  <c r="A3" i="7"/>
  <c r="A2" i="7"/>
  <c r="A335" i="9" l="1"/>
  <c r="A300" i="8"/>
  <c r="CP247" i="8"/>
  <c r="BC247" i="8"/>
  <c r="AI247" i="8" s="1"/>
  <c r="CP235" i="8"/>
  <c r="BC235" i="8"/>
  <c r="AR235" i="8" s="1"/>
  <c r="AT175" i="8"/>
  <c r="AT181" i="8"/>
  <c r="AT185" i="8"/>
  <c r="AS153" i="8"/>
  <c r="AT186" i="8"/>
  <c r="AT177" i="8"/>
  <c r="AS154" i="8"/>
  <c r="AS122" i="8"/>
  <c r="C105" i="8"/>
  <c r="CP239" i="8"/>
  <c r="BC239" i="8"/>
  <c r="AR239" i="8" s="1"/>
  <c r="BB117" i="8"/>
  <c r="O117" i="8" s="1"/>
  <c r="A335" i="8" s="1"/>
  <c r="CP246" i="8"/>
  <c r="BC246" i="8"/>
  <c r="AI246" i="8" s="1"/>
  <c r="CP234" i="8"/>
  <c r="BC234" i="8"/>
  <c r="AR234" i="8" s="1"/>
  <c r="BB118" i="8"/>
  <c r="O118" i="8" s="1"/>
  <c r="CP238" i="8"/>
  <c r="BC238" i="8"/>
  <c r="AR238" i="8" s="1"/>
  <c r="C118" i="8"/>
  <c r="CP118" i="8" s="1"/>
  <c r="CP112" i="8"/>
  <c r="AT174" i="8"/>
  <c r="AS156" i="8"/>
  <c r="BB112" i="8"/>
  <c r="O112" i="8" s="1"/>
  <c r="AS152" i="8"/>
  <c r="BB109" i="7"/>
  <c r="O109" i="7" s="1"/>
  <c r="CP109" i="7"/>
  <c r="BB111" i="7"/>
  <c r="O111" i="7" s="1"/>
  <c r="CP111" i="7"/>
  <c r="BB92" i="7"/>
  <c r="AI92" i="7" s="1"/>
  <c r="CM92" i="7"/>
  <c r="E118" i="7"/>
  <c r="CP115" i="7"/>
  <c r="BB115" i="7"/>
  <c r="O115" i="7" s="1"/>
  <c r="EB78" i="7"/>
  <c r="CB78" i="7"/>
  <c r="AK78" i="7" s="1"/>
  <c r="D118" i="7"/>
  <c r="D105" i="7"/>
  <c r="CP10" i="7"/>
  <c r="BA10" i="7"/>
  <c r="M10" i="7" s="1"/>
  <c r="CP14" i="7"/>
  <c r="CP15" i="7"/>
  <c r="C97" i="7"/>
  <c r="C113" i="7"/>
  <c r="BE123" i="7"/>
  <c r="CQ123" i="7"/>
  <c r="D134" i="7"/>
  <c r="BD134" i="7"/>
  <c r="AS134" i="7" s="1"/>
  <c r="CP134" i="7"/>
  <c r="D135" i="7"/>
  <c r="BD135" i="7"/>
  <c r="CP135" i="7"/>
  <c r="D136" i="7"/>
  <c r="BD136" i="7"/>
  <c r="CP136" i="7"/>
  <c r="BF138" i="7"/>
  <c r="BE139" i="7"/>
  <c r="CR164" i="7"/>
  <c r="BE164" i="7"/>
  <c r="AT164" i="7" s="1"/>
  <c r="BC236" i="7"/>
  <c r="CP236" i="7"/>
  <c r="BC239" i="7"/>
  <c r="CP239" i="7"/>
  <c r="CP53" i="7"/>
  <c r="CP55" i="7"/>
  <c r="C96" i="7"/>
  <c r="C99" i="7" s="1"/>
  <c r="C105" i="7" s="1"/>
  <c r="C100" i="7"/>
  <c r="C104" i="7" s="1"/>
  <c r="C110" i="7"/>
  <c r="BF124" i="7"/>
  <c r="CR124" i="7"/>
  <c r="BF125" i="7"/>
  <c r="CR125" i="7"/>
  <c r="BF126" i="7"/>
  <c r="CR126" i="7"/>
  <c r="BF127" i="7"/>
  <c r="CR127" i="7"/>
  <c r="BF128" i="7"/>
  <c r="CR128" i="7"/>
  <c r="BF129" i="7"/>
  <c r="CR129" i="7"/>
  <c r="BF130" i="7"/>
  <c r="AS130" i="7" s="1"/>
  <c r="CR130" i="7"/>
  <c r="BF131" i="7"/>
  <c r="AS131" i="7" s="1"/>
  <c r="CR131" i="7"/>
  <c r="BF132" i="7"/>
  <c r="AS132" i="7" s="1"/>
  <c r="CR132" i="7"/>
  <c r="BE134" i="7"/>
  <c r="CQ134" i="7"/>
  <c r="BE135" i="7"/>
  <c r="CQ135" i="7"/>
  <c r="BE136" i="7"/>
  <c r="CQ136" i="7"/>
  <c r="CP138" i="7"/>
  <c r="BD138" i="7"/>
  <c r="AS138" i="7" s="1"/>
  <c r="BG138" i="7"/>
  <c r="D139" i="7"/>
  <c r="BF139" i="7"/>
  <c r="CR140" i="7"/>
  <c r="BF141" i="7"/>
  <c r="CP142" i="7"/>
  <c r="BD142" i="7"/>
  <c r="CS142" i="7"/>
  <c r="BG142" i="7"/>
  <c r="CR142" i="7"/>
  <c r="BF143" i="7"/>
  <c r="CP144" i="7"/>
  <c r="BD144" i="7"/>
  <c r="CS144" i="7"/>
  <c r="BG144" i="7"/>
  <c r="CR144" i="7"/>
  <c r="BF145" i="7"/>
  <c r="CP146" i="7"/>
  <c r="BD146" i="7"/>
  <c r="CS146" i="7"/>
  <c r="BG146" i="7"/>
  <c r="CR146" i="7"/>
  <c r="BF147" i="7"/>
  <c r="CP148" i="7"/>
  <c r="BD148" i="7"/>
  <c r="CS148" i="7"/>
  <c r="BG148" i="7"/>
  <c r="CR148" i="7"/>
  <c r="BF149" i="7"/>
  <c r="CP150" i="7"/>
  <c r="BD150" i="7"/>
  <c r="CS150" i="7"/>
  <c r="BG150" i="7"/>
  <c r="CR150" i="7"/>
  <c r="BF151" i="7"/>
  <c r="CP152" i="7"/>
  <c r="BD152" i="7"/>
  <c r="CS152" i="7"/>
  <c r="BG152" i="7"/>
  <c r="CR152" i="7"/>
  <c r="BF153" i="7"/>
  <c r="CP154" i="7"/>
  <c r="BD154" i="7"/>
  <c r="CS154" i="7"/>
  <c r="BG154" i="7"/>
  <c r="CR154" i="7"/>
  <c r="BF155" i="7"/>
  <c r="CP156" i="7"/>
  <c r="BD156" i="7"/>
  <c r="CS156" i="7"/>
  <c r="BG156" i="7"/>
  <c r="CR156" i="7"/>
  <c r="CR163" i="7"/>
  <c r="BE163" i="7"/>
  <c r="CR170" i="7"/>
  <c r="BE170" i="7"/>
  <c r="C223" i="7"/>
  <c r="BD233" i="7"/>
  <c r="CQ233" i="7"/>
  <c r="BD236" i="7"/>
  <c r="CQ236" i="7"/>
  <c r="BD245" i="7"/>
  <c r="CQ245" i="7"/>
  <c r="BA11" i="7"/>
  <c r="M11" i="7" s="1"/>
  <c r="BA12" i="7"/>
  <c r="M12" i="7" s="1"/>
  <c r="CB77" i="7"/>
  <c r="AK77" i="7" s="1"/>
  <c r="BB114" i="7"/>
  <c r="O114" i="7" s="1"/>
  <c r="BB116" i="7"/>
  <c r="O116" i="7" s="1"/>
  <c r="CP139" i="7"/>
  <c r="BD139" i="7"/>
  <c r="AS139" i="7" s="1"/>
  <c r="BG139" i="7"/>
  <c r="BF140" i="7"/>
  <c r="D160" i="7"/>
  <c r="CR161" i="7"/>
  <c r="BE161" i="7"/>
  <c r="AT160" i="7" s="1"/>
  <c r="CR162" i="7"/>
  <c r="BE162" i="7"/>
  <c r="AT162" i="7" s="1"/>
  <c r="CR168" i="7"/>
  <c r="BE168" i="7"/>
  <c r="AT168" i="7" s="1"/>
  <c r="AT179" i="7"/>
  <c r="BC235" i="7"/>
  <c r="CP235" i="7"/>
  <c r="BC244" i="7"/>
  <c r="CP244" i="7"/>
  <c r="BC247" i="7"/>
  <c r="CP247" i="7"/>
  <c r="CQ10" i="7"/>
  <c r="CP11" i="7"/>
  <c r="CP12" i="7"/>
  <c r="BA14" i="7"/>
  <c r="M14" i="7" s="1"/>
  <c r="BA15" i="7"/>
  <c r="M15" i="7" s="1"/>
  <c r="BD123" i="7"/>
  <c r="AS122" i="7" s="1"/>
  <c r="BD124" i="7"/>
  <c r="AS124" i="7" s="1"/>
  <c r="BD125" i="7"/>
  <c r="AS125" i="7" s="1"/>
  <c r="BD126" i="7"/>
  <c r="AS126" i="7" s="1"/>
  <c r="BD127" i="7"/>
  <c r="AS127" i="7" s="1"/>
  <c r="BD128" i="7"/>
  <c r="AS128" i="7" s="1"/>
  <c r="BD129" i="7"/>
  <c r="AS129" i="7" s="1"/>
  <c r="BG134" i="7"/>
  <c r="BG135" i="7"/>
  <c r="BG136" i="7"/>
  <c r="D138" i="7"/>
  <c r="CQ139" i="7"/>
  <c r="CP140" i="7"/>
  <c r="BD140" i="7"/>
  <c r="AS140" i="7" s="1"/>
  <c r="CS140" i="7"/>
  <c r="BG140" i="7"/>
  <c r="CP141" i="7"/>
  <c r="BD141" i="7"/>
  <c r="AS141" i="7" s="1"/>
  <c r="CS141" i="7"/>
  <c r="BG141" i="7"/>
  <c r="CR141" i="7"/>
  <c r="BF142" i="7"/>
  <c r="CP143" i="7"/>
  <c r="BD143" i="7"/>
  <c r="CS143" i="7"/>
  <c r="BG143" i="7"/>
  <c r="CR143" i="7"/>
  <c r="BF144" i="7"/>
  <c r="CP145" i="7"/>
  <c r="BD145" i="7"/>
  <c r="AS145" i="7" s="1"/>
  <c r="CS145" i="7"/>
  <c r="BG145" i="7"/>
  <c r="CR145" i="7"/>
  <c r="BF146" i="7"/>
  <c r="CP147" i="7"/>
  <c r="BD147" i="7"/>
  <c r="CS147" i="7"/>
  <c r="BG147" i="7"/>
  <c r="CR147" i="7"/>
  <c r="BF148" i="7"/>
  <c r="CP149" i="7"/>
  <c r="BD149" i="7"/>
  <c r="AS149" i="7" s="1"/>
  <c r="CS149" i="7"/>
  <c r="BG149" i="7"/>
  <c r="CR149" i="7"/>
  <c r="BF150" i="7"/>
  <c r="CP151" i="7"/>
  <c r="BD151" i="7"/>
  <c r="CS151" i="7"/>
  <c r="BG151" i="7"/>
  <c r="CR151" i="7"/>
  <c r="BF152" i="7"/>
  <c r="CP153" i="7"/>
  <c r="BD153" i="7"/>
  <c r="AS153" i="7" s="1"/>
  <c r="CS153" i="7"/>
  <c r="BG153" i="7"/>
  <c r="CR153" i="7"/>
  <c r="BF154" i="7"/>
  <c r="CP155" i="7"/>
  <c r="BD155" i="7"/>
  <c r="CS155" i="7"/>
  <c r="BG155" i="7"/>
  <c r="CR155" i="7"/>
  <c r="BF156" i="7"/>
  <c r="CS161" i="7"/>
  <c r="BF161" i="7"/>
  <c r="CP161" i="7"/>
  <c r="D164" i="7"/>
  <c r="CR166" i="7"/>
  <c r="BE166" i="7"/>
  <c r="AT166" i="7" s="1"/>
  <c r="AT170" i="7"/>
  <c r="AT193" i="7"/>
  <c r="CQ205" i="7"/>
  <c r="C205" i="7"/>
  <c r="CP205" i="7" s="1"/>
  <c r="BD237" i="7"/>
  <c r="CQ237" i="7"/>
  <c r="BD244" i="7"/>
  <c r="CQ244" i="7"/>
  <c r="CR172" i="7"/>
  <c r="BE172" i="7"/>
  <c r="AT172" i="7" s="1"/>
  <c r="D172" i="7"/>
  <c r="BD235" i="7"/>
  <c r="CQ235" i="7"/>
  <c r="BD239" i="7"/>
  <c r="CQ239" i="7"/>
  <c r="BD247" i="7"/>
  <c r="CQ247" i="7"/>
  <c r="BF162" i="7"/>
  <c r="BF163" i="7"/>
  <c r="AT163" i="7" s="1"/>
  <c r="CR165" i="7"/>
  <c r="BE165" i="7"/>
  <c r="AT165" i="7" s="1"/>
  <c r="CR167" i="7"/>
  <c r="BE167" i="7"/>
  <c r="AT167" i="7" s="1"/>
  <c r="CR169" i="7"/>
  <c r="BE169" i="7"/>
  <c r="AT169" i="7" s="1"/>
  <c r="CR173" i="7"/>
  <c r="BE173" i="7"/>
  <c r="AT173" i="7" s="1"/>
  <c r="D173" i="7"/>
  <c r="CQ199" i="7"/>
  <c r="C199" i="7"/>
  <c r="CP199" i="7" s="1"/>
  <c r="C221" i="7"/>
  <c r="C233" i="7"/>
  <c r="BD234" i="7"/>
  <c r="AR234" i="7" s="1"/>
  <c r="CQ234" i="7"/>
  <c r="C237" i="7"/>
  <c r="BD238" i="7"/>
  <c r="AR238" i="7" s="1"/>
  <c r="CQ238" i="7"/>
  <c r="C245" i="7"/>
  <c r="BD246" i="7"/>
  <c r="AI246" i="7" s="1"/>
  <c r="CQ246" i="7"/>
  <c r="D174" i="7"/>
  <c r="D175" i="7"/>
  <c r="BD175" i="7"/>
  <c r="AT175" i="7" s="1"/>
  <c r="CQ175" i="7"/>
  <c r="BD176" i="7"/>
  <c r="AT176" i="7" s="1"/>
  <c r="CQ176" i="7"/>
  <c r="BD177" i="7"/>
  <c r="AT177" i="7" s="1"/>
  <c r="CQ177" i="7"/>
  <c r="BD178" i="7"/>
  <c r="AT178" i="7" s="1"/>
  <c r="CQ178" i="7"/>
  <c r="BD179" i="7"/>
  <c r="CQ179" i="7"/>
  <c r="BD180" i="7"/>
  <c r="AT180" i="7" s="1"/>
  <c r="CQ180" i="7"/>
  <c r="BD181" i="7"/>
  <c r="CQ181" i="7"/>
  <c r="BD182" i="7"/>
  <c r="AT182" i="7" s="1"/>
  <c r="CQ182" i="7"/>
  <c r="BD183" i="7"/>
  <c r="AT183" i="7" s="1"/>
  <c r="CQ183" i="7"/>
  <c r="BD184" i="7"/>
  <c r="AT184" i="7" s="1"/>
  <c r="BD185" i="7"/>
  <c r="AT185" i="7" s="1"/>
  <c r="BD186" i="7"/>
  <c r="AT186" i="7" s="1"/>
  <c r="BD187" i="7"/>
  <c r="AT187" i="7" s="1"/>
  <c r="BD188" i="7"/>
  <c r="AT188" i="7" s="1"/>
  <c r="BD189" i="7"/>
  <c r="AT189" i="7" s="1"/>
  <c r="BD190" i="7"/>
  <c r="AT190" i="7" s="1"/>
  <c r="BD191" i="7"/>
  <c r="AT191" i="7" s="1"/>
  <c r="BD192" i="7"/>
  <c r="AT192" i="7" s="1"/>
  <c r="BD193" i="7"/>
  <c r="BD194" i="7"/>
  <c r="C200" i="7"/>
  <c r="CP200" i="7" s="1"/>
  <c r="C206" i="7"/>
  <c r="CP206" i="7" s="1"/>
  <c r="BC210" i="7"/>
  <c r="CQ210" i="7"/>
  <c r="BC211" i="7"/>
  <c r="CQ211" i="7"/>
  <c r="BC212" i="7"/>
  <c r="CQ212" i="7"/>
  <c r="BC213" i="7"/>
  <c r="CQ213" i="7"/>
  <c r="BC218" i="7"/>
  <c r="AR218" i="7" s="1"/>
  <c r="BE176" i="7"/>
  <c r="BE177" i="7"/>
  <c r="BE178" i="7"/>
  <c r="BE179" i="7"/>
  <c r="BE180" i="7"/>
  <c r="BE181" i="7"/>
  <c r="BE182" i="7"/>
  <c r="BE183" i="7"/>
  <c r="BE184" i="7"/>
  <c r="BE185" i="7"/>
  <c r="BE186" i="7"/>
  <c r="BE187" i="7"/>
  <c r="BE188" i="7"/>
  <c r="BE189" i="7"/>
  <c r="BE190" i="7"/>
  <c r="BE191" i="7"/>
  <c r="BE192" i="7"/>
  <c r="BE193" i="7"/>
  <c r="BE194" i="7"/>
  <c r="AT194" i="7" s="1"/>
  <c r="BD210" i="7"/>
  <c r="CR210" i="7"/>
  <c r="BD211" i="7"/>
  <c r="CR211" i="7"/>
  <c r="BD212" i="7"/>
  <c r="CR212" i="7"/>
  <c r="BD213" i="7"/>
  <c r="CR213" i="7"/>
  <c r="BE174" i="7"/>
  <c r="AT174" i="7" s="1"/>
  <c r="BF175" i="7"/>
  <c r="BF176" i="7"/>
  <c r="BF177" i="7"/>
  <c r="BF178" i="7"/>
  <c r="BF179" i="7"/>
  <c r="BF180" i="7"/>
  <c r="BF181" i="7"/>
  <c r="AT181" i="7" s="1"/>
  <c r="BF182" i="7"/>
  <c r="CQ247" i="6"/>
  <c r="CP247" i="6"/>
  <c r="AI247" i="6"/>
  <c r="E247" i="6"/>
  <c r="BD247" i="6" s="1"/>
  <c r="D247" i="6"/>
  <c r="C247" i="6" s="1"/>
  <c r="BC247" i="6" s="1"/>
  <c r="CQ246" i="6"/>
  <c r="CP246" i="6"/>
  <c r="E246" i="6"/>
  <c r="BD246" i="6" s="1"/>
  <c r="D246" i="6"/>
  <c r="C246" i="6" s="1"/>
  <c r="BC246" i="6" s="1"/>
  <c r="AI246" i="6" s="1"/>
  <c r="CQ245" i="6"/>
  <c r="E245" i="6"/>
  <c r="BD245" i="6" s="1"/>
  <c r="D245" i="6"/>
  <c r="C245" i="6" s="1"/>
  <c r="E244" i="6"/>
  <c r="D244" i="6"/>
  <c r="CQ239" i="6"/>
  <c r="CP239" i="6"/>
  <c r="E239" i="6"/>
  <c r="BD239" i="6" s="1"/>
  <c r="D239" i="6"/>
  <c r="C239" i="6" s="1"/>
  <c r="BC239" i="6" s="1"/>
  <c r="AR239" i="6" s="1"/>
  <c r="CQ238" i="6"/>
  <c r="E238" i="6"/>
  <c r="BD238" i="6" s="1"/>
  <c r="D238" i="6"/>
  <c r="C238" i="6" s="1"/>
  <c r="CQ237" i="6"/>
  <c r="E237" i="6"/>
  <c r="BD237" i="6" s="1"/>
  <c r="D237" i="6"/>
  <c r="C237" i="6" s="1"/>
  <c r="E236" i="6"/>
  <c r="D236" i="6"/>
  <c r="CQ235" i="6"/>
  <c r="E235" i="6"/>
  <c r="BD235" i="6" s="1"/>
  <c r="D235" i="6"/>
  <c r="C235" i="6" s="1"/>
  <c r="E234" i="6"/>
  <c r="D234" i="6"/>
  <c r="C234" i="6" s="1"/>
  <c r="E233" i="6"/>
  <c r="D233" i="6"/>
  <c r="C233" i="6" s="1"/>
  <c r="CP228" i="6"/>
  <c r="BC228" i="6"/>
  <c r="AR228" i="6" s="1"/>
  <c r="E228" i="6"/>
  <c r="D228" i="6"/>
  <c r="C228" i="6" s="1"/>
  <c r="CP227" i="6"/>
  <c r="BC227" i="6"/>
  <c r="AR227" i="6"/>
  <c r="E227" i="6"/>
  <c r="D227" i="6"/>
  <c r="C227" i="6" s="1"/>
  <c r="CP226" i="6"/>
  <c r="BC226" i="6"/>
  <c r="AR226" i="6" s="1"/>
  <c r="E226" i="6"/>
  <c r="D226" i="6"/>
  <c r="C226" i="6"/>
  <c r="CP225" i="6"/>
  <c r="BC225" i="6"/>
  <c r="AR225" i="6"/>
  <c r="E225" i="6"/>
  <c r="D225" i="6"/>
  <c r="C225" i="6" s="1"/>
  <c r="CP224" i="6"/>
  <c r="BC224" i="6"/>
  <c r="AR224" i="6" s="1"/>
  <c r="E224" i="6"/>
  <c r="D224" i="6"/>
  <c r="C224" i="6" s="1"/>
  <c r="CP223" i="6"/>
  <c r="BC223" i="6"/>
  <c r="AR223" i="6"/>
  <c r="E223" i="6"/>
  <c r="D223" i="6"/>
  <c r="C223" i="6" s="1"/>
  <c r="CP222" i="6"/>
  <c r="BC222" i="6"/>
  <c r="AR222" i="6" s="1"/>
  <c r="E222" i="6"/>
  <c r="D222" i="6"/>
  <c r="C222" i="6" s="1"/>
  <c r="CP221" i="6"/>
  <c r="BC221" i="6"/>
  <c r="AR221" i="6"/>
  <c r="E221" i="6"/>
  <c r="D221" i="6"/>
  <c r="C221" i="6" s="1"/>
  <c r="CP220" i="6"/>
  <c r="BC220" i="6"/>
  <c r="AR220" i="6" s="1"/>
  <c r="E220" i="6"/>
  <c r="D220" i="6"/>
  <c r="C220" i="6" s="1"/>
  <c r="CP219" i="6"/>
  <c r="BC219" i="6"/>
  <c r="AR219" i="6"/>
  <c r="E219" i="6"/>
  <c r="C219" i="6" s="1"/>
  <c r="AQ218" i="6"/>
  <c r="AP218" i="6"/>
  <c r="AO218" i="6"/>
  <c r="CP218" i="6" s="1"/>
  <c r="AN218" i="6"/>
  <c r="AM218" i="6"/>
  <c r="AL218" i="6"/>
  <c r="AK218" i="6"/>
  <c r="AJ218" i="6"/>
  <c r="AI218" i="6"/>
  <c r="AH218" i="6"/>
  <c r="AG218" i="6"/>
  <c r="AF218" i="6"/>
  <c r="AE218" i="6"/>
  <c r="AD218" i="6"/>
  <c r="AC218" i="6"/>
  <c r="AB218" i="6"/>
  <c r="AA218" i="6"/>
  <c r="Z218" i="6"/>
  <c r="Y218" i="6"/>
  <c r="X218" i="6"/>
  <c r="W218" i="6"/>
  <c r="V218" i="6"/>
  <c r="U218" i="6"/>
  <c r="T218" i="6"/>
  <c r="S218" i="6"/>
  <c r="R218" i="6"/>
  <c r="Q218" i="6"/>
  <c r="P218" i="6"/>
  <c r="O218" i="6"/>
  <c r="N218" i="6"/>
  <c r="M218" i="6"/>
  <c r="L218" i="6"/>
  <c r="K218" i="6"/>
  <c r="J218" i="6"/>
  <c r="I218" i="6"/>
  <c r="H218" i="6"/>
  <c r="G218" i="6"/>
  <c r="F218" i="6"/>
  <c r="E218" i="6"/>
  <c r="D218" i="6"/>
  <c r="CQ213" i="6"/>
  <c r="CP213" i="6"/>
  <c r="BC213" i="6"/>
  <c r="C213" i="6"/>
  <c r="BE213" i="6" s="1"/>
  <c r="CQ212" i="6"/>
  <c r="CP212" i="6"/>
  <c r="BC212" i="6"/>
  <c r="C212" i="6"/>
  <c r="BE212" i="6" s="1"/>
  <c r="CQ211" i="6"/>
  <c r="CP211" i="6"/>
  <c r="BC211" i="6"/>
  <c r="C211" i="6"/>
  <c r="BE211" i="6" s="1"/>
  <c r="CQ210" i="6"/>
  <c r="CP210" i="6"/>
  <c r="BC210" i="6"/>
  <c r="C210" i="6"/>
  <c r="BE210" i="6" s="1"/>
  <c r="CQ206" i="6"/>
  <c r="E206" i="6"/>
  <c r="CR206" i="6" s="1"/>
  <c r="D206" i="6"/>
  <c r="C206" i="6"/>
  <c r="CP206" i="6" s="1"/>
  <c r="E205" i="6"/>
  <c r="CR205" i="6" s="1"/>
  <c r="D205" i="6"/>
  <c r="CR204" i="6"/>
  <c r="CQ204" i="6"/>
  <c r="CP204" i="6"/>
  <c r="BB204" i="6"/>
  <c r="CQ200" i="6"/>
  <c r="E200" i="6"/>
  <c r="CR200" i="6" s="1"/>
  <c r="D200" i="6"/>
  <c r="C200" i="6"/>
  <c r="CP200" i="6" s="1"/>
  <c r="E199" i="6"/>
  <c r="CR199" i="6" s="1"/>
  <c r="D199" i="6"/>
  <c r="CR198" i="6"/>
  <c r="CQ198" i="6"/>
  <c r="CP198" i="6"/>
  <c r="CS194" i="6"/>
  <c r="CQ194" i="6"/>
  <c r="CP194" i="6"/>
  <c r="BF194" i="6"/>
  <c r="BD194" i="6"/>
  <c r="BC194" i="6"/>
  <c r="F194" i="6"/>
  <c r="E194" i="6"/>
  <c r="D194" i="6"/>
  <c r="CS193" i="6"/>
  <c r="CQ193" i="6"/>
  <c r="CP193" i="6"/>
  <c r="BF193" i="6"/>
  <c r="BD193" i="6"/>
  <c r="BC193" i="6"/>
  <c r="F193" i="6"/>
  <c r="E193" i="6"/>
  <c r="D193" i="6"/>
  <c r="CQ192" i="6"/>
  <c r="CP192" i="6"/>
  <c r="BD192" i="6"/>
  <c r="BC192" i="6"/>
  <c r="F192" i="6"/>
  <c r="CS192" i="6" s="1"/>
  <c r="E192" i="6"/>
  <c r="D192" i="6"/>
  <c r="CQ191" i="6"/>
  <c r="CP191" i="6"/>
  <c r="BD191" i="6"/>
  <c r="BC191" i="6"/>
  <c r="F191" i="6"/>
  <c r="CS191" i="6" s="1"/>
  <c r="E191" i="6"/>
  <c r="D191" i="6"/>
  <c r="CQ190" i="6"/>
  <c r="CP190" i="6"/>
  <c r="BD190" i="6"/>
  <c r="BC190" i="6"/>
  <c r="F190" i="6"/>
  <c r="CS190" i="6" s="1"/>
  <c r="E190" i="6"/>
  <c r="CQ189" i="6"/>
  <c r="CP189" i="6"/>
  <c r="BD189" i="6"/>
  <c r="BC189" i="6"/>
  <c r="F189" i="6"/>
  <c r="CS189" i="6" s="1"/>
  <c r="E189" i="6"/>
  <c r="D189" i="6"/>
  <c r="CQ188" i="6"/>
  <c r="CP188" i="6"/>
  <c r="BD188" i="6"/>
  <c r="BC188" i="6"/>
  <c r="F188" i="6"/>
  <c r="CS188" i="6" s="1"/>
  <c r="E188" i="6"/>
  <c r="D188" i="6"/>
  <c r="CQ187" i="6"/>
  <c r="CP187" i="6"/>
  <c r="BD187" i="6"/>
  <c r="BC187" i="6"/>
  <c r="F187" i="6"/>
  <c r="CS187" i="6" s="1"/>
  <c r="E187" i="6"/>
  <c r="D187" i="6"/>
  <c r="CQ186" i="6"/>
  <c r="CP186" i="6"/>
  <c r="BD186" i="6"/>
  <c r="BC186" i="6"/>
  <c r="F186" i="6"/>
  <c r="CS186" i="6" s="1"/>
  <c r="E186" i="6"/>
  <c r="CQ185" i="6"/>
  <c r="CP185" i="6"/>
  <c r="BD185" i="6"/>
  <c r="BC185" i="6"/>
  <c r="F185" i="6"/>
  <c r="CS185" i="6" s="1"/>
  <c r="E185" i="6"/>
  <c r="D185" i="6"/>
  <c r="CQ184" i="6"/>
  <c r="CP184" i="6"/>
  <c r="BD184" i="6"/>
  <c r="BC184" i="6"/>
  <c r="F184" i="6"/>
  <c r="CS184" i="6" s="1"/>
  <c r="E184" i="6"/>
  <c r="CQ183" i="6"/>
  <c r="CP183" i="6"/>
  <c r="BD183" i="6"/>
  <c r="BC183" i="6"/>
  <c r="F183" i="6"/>
  <c r="CS183" i="6" s="1"/>
  <c r="E183" i="6"/>
  <c r="D183" i="6"/>
  <c r="CQ182" i="6"/>
  <c r="CP182" i="6"/>
  <c r="BD182" i="6"/>
  <c r="BC182" i="6"/>
  <c r="F182" i="6"/>
  <c r="CS182" i="6" s="1"/>
  <c r="E182" i="6"/>
  <c r="CQ181" i="6"/>
  <c r="CP181" i="6"/>
  <c r="BD181" i="6"/>
  <c r="BC181" i="6"/>
  <c r="F181" i="6"/>
  <c r="CS181" i="6" s="1"/>
  <c r="E181" i="6"/>
  <c r="CP180" i="6"/>
  <c r="BE180" i="6"/>
  <c r="F180" i="6"/>
  <c r="E180" i="6"/>
  <c r="CR179" i="6"/>
  <c r="CP179" i="6"/>
  <c r="BD179" i="6"/>
  <c r="BC179" i="6"/>
  <c r="F179" i="6"/>
  <c r="E179" i="6"/>
  <c r="BE179" i="6" s="1"/>
  <c r="D179" i="6"/>
  <c r="CR178" i="6"/>
  <c r="CQ178" i="6"/>
  <c r="BD178" i="6"/>
  <c r="BC178" i="6"/>
  <c r="F178" i="6"/>
  <c r="E178" i="6"/>
  <c r="BE178" i="6" s="1"/>
  <c r="D178" i="6"/>
  <c r="CR177" i="6"/>
  <c r="BE177" i="6"/>
  <c r="F177" i="6"/>
  <c r="E177" i="6"/>
  <c r="F176" i="6"/>
  <c r="E176" i="6"/>
  <c r="CR175" i="6"/>
  <c r="CP175" i="6"/>
  <c r="BE175" i="6"/>
  <c r="F175" i="6"/>
  <c r="CS174" i="6"/>
  <c r="CQ174" i="6"/>
  <c r="CP174" i="6"/>
  <c r="BD174" i="6"/>
  <c r="BC174" i="6"/>
  <c r="F174" i="6"/>
  <c r="BF174" i="6" s="1"/>
  <c r="E174" i="6"/>
  <c r="CS173" i="6"/>
  <c r="CQ173" i="6"/>
  <c r="CP173" i="6"/>
  <c r="BF173" i="6"/>
  <c r="BD173" i="6"/>
  <c r="BC173" i="6"/>
  <c r="F173" i="6"/>
  <c r="E173" i="6"/>
  <c r="D173" i="6"/>
  <c r="CS172" i="6"/>
  <c r="CQ172" i="6"/>
  <c r="CP172" i="6"/>
  <c r="BF172" i="6"/>
  <c r="BD172" i="6"/>
  <c r="BC172" i="6"/>
  <c r="F172" i="6"/>
  <c r="E172" i="6"/>
  <c r="D172" i="6"/>
  <c r="BF171" i="6"/>
  <c r="BE171" i="6"/>
  <c r="BD171" i="6"/>
  <c r="BC171" i="6"/>
  <c r="CS170" i="6"/>
  <c r="CQ170" i="6"/>
  <c r="CP170" i="6"/>
  <c r="BF170" i="6"/>
  <c r="BD170" i="6"/>
  <c r="BC170" i="6"/>
  <c r="F170" i="6"/>
  <c r="E170" i="6"/>
  <c r="D170" i="6"/>
  <c r="CS169" i="6"/>
  <c r="CQ169" i="6"/>
  <c r="CP169" i="6"/>
  <c r="BF169" i="6"/>
  <c r="BD169" i="6"/>
  <c r="BC169" i="6"/>
  <c r="F169" i="6"/>
  <c r="E169" i="6"/>
  <c r="D169" i="6"/>
  <c r="CS168" i="6"/>
  <c r="CQ168" i="6"/>
  <c r="CP168" i="6"/>
  <c r="BF168" i="6"/>
  <c r="BD168" i="6"/>
  <c r="BC168" i="6"/>
  <c r="F168" i="6"/>
  <c r="E168" i="6"/>
  <c r="D168" i="6"/>
  <c r="CS167" i="6"/>
  <c r="CQ167" i="6"/>
  <c r="CP167" i="6"/>
  <c r="BF167" i="6"/>
  <c r="BD167" i="6"/>
  <c r="BC167" i="6"/>
  <c r="F167" i="6"/>
  <c r="E167" i="6"/>
  <c r="D167" i="6"/>
  <c r="CS166" i="6"/>
  <c r="CQ166" i="6"/>
  <c r="CP166" i="6"/>
  <c r="BF166" i="6"/>
  <c r="BD166" i="6"/>
  <c r="BC166" i="6"/>
  <c r="F166" i="6"/>
  <c r="E166" i="6"/>
  <c r="D166" i="6"/>
  <c r="CS165" i="6"/>
  <c r="CQ165" i="6"/>
  <c r="CP165" i="6"/>
  <c r="BF165" i="6"/>
  <c r="BD165" i="6"/>
  <c r="BC165" i="6"/>
  <c r="F165" i="6"/>
  <c r="E165" i="6"/>
  <c r="CS164" i="6"/>
  <c r="CQ164" i="6"/>
  <c r="CP164" i="6"/>
  <c r="BF164" i="6"/>
  <c r="BD164" i="6"/>
  <c r="BC164" i="6"/>
  <c r="F164" i="6"/>
  <c r="E164" i="6"/>
  <c r="D164" i="6"/>
  <c r="CS163" i="6"/>
  <c r="CQ163" i="6"/>
  <c r="CP163" i="6"/>
  <c r="BF163" i="6"/>
  <c r="BD163" i="6"/>
  <c r="BC163" i="6"/>
  <c r="F163" i="6"/>
  <c r="E163" i="6"/>
  <c r="D163" i="6"/>
  <c r="CS162" i="6"/>
  <c r="CQ162" i="6"/>
  <c r="CP162" i="6"/>
  <c r="BF162" i="6"/>
  <c r="BD162" i="6"/>
  <c r="BC162" i="6"/>
  <c r="F162" i="6"/>
  <c r="E162" i="6"/>
  <c r="D162" i="6"/>
  <c r="CS161" i="6"/>
  <c r="CQ161" i="6"/>
  <c r="BD161" i="6"/>
  <c r="BC161" i="6"/>
  <c r="AT161" i="6"/>
  <c r="F160" i="6"/>
  <c r="CP161" i="6" s="1"/>
  <c r="E160" i="6"/>
  <c r="D160" i="6"/>
  <c r="CP156" i="6"/>
  <c r="BF156" i="6"/>
  <c r="F156" i="6"/>
  <c r="E156" i="6"/>
  <c r="CR155" i="6"/>
  <c r="CQ155" i="6"/>
  <c r="F155" i="6"/>
  <c r="E155" i="6"/>
  <c r="BF155" i="6" s="1"/>
  <c r="CR154" i="6"/>
  <c r="CQ154" i="6"/>
  <c r="BE154" i="6"/>
  <c r="BD154" i="6"/>
  <c r="F154" i="6"/>
  <c r="E154" i="6"/>
  <c r="BF154" i="6" s="1"/>
  <c r="D154" i="6"/>
  <c r="BE153" i="6"/>
  <c r="F153" i="6"/>
  <c r="E153" i="6"/>
  <c r="BF153" i="6" s="1"/>
  <c r="BF152" i="6"/>
  <c r="F152" i="6"/>
  <c r="E152" i="6"/>
  <c r="CR151" i="6"/>
  <c r="CQ151" i="6"/>
  <c r="CP151" i="6"/>
  <c r="F151" i="6"/>
  <c r="E151" i="6"/>
  <c r="BF151" i="6" s="1"/>
  <c r="D151" i="6"/>
  <c r="CQ150" i="6"/>
  <c r="BE150" i="6"/>
  <c r="BD150" i="6"/>
  <c r="F150" i="6"/>
  <c r="E150" i="6"/>
  <c r="CR150" i="6" s="1"/>
  <c r="D150" i="6"/>
  <c r="CR149" i="6"/>
  <c r="BF149" i="6"/>
  <c r="F149" i="6"/>
  <c r="E149" i="6"/>
  <c r="CS148" i="6"/>
  <c r="CR148" i="6"/>
  <c r="CP148" i="6"/>
  <c r="BF148" i="6"/>
  <c r="BD148" i="6"/>
  <c r="F148" i="6"/>
  <c r="E148" i="6"/>
  <c r="D148" i="6"/>
  <c r="CS147" i="6"/>
  <c r="CR147" i="6"/>
  <c r="BF147" i="6"/>
  <c r="F147" i="6"/>
  <c r="E147" i="6"/>
  <c r="CS146" i="6"/>
  <c r="CR146" i="6"/>
  <c r="CP146" i="6"/>
  <c r="BF146" i="6"/>
  <c r="BD146" i="6"/>
  <c r="F146" i="6"/>
  <c r="E146" i="6"/>
  <c r="D146" i="6"/>
  <c r="CS145" i="6"/>
  <c r="CR145" i="6"/>
  <c r="BF145" i="6"/>
  <c r="F145" i="6"/>
  <c r="E145" i="6"/>
  <c r="CS144" i="6"/>
  <c r="CR144" i="6"/>
  <c r="CP144" i="6"/>
  <c r="BF144" i="6"/>
  <c r="BD144" i="6"/>
  <c r="F144" i="6"/>
  <c r="E144" i="6"/>
  <c r="D144" i="6"/>
  <c r="CS143" i="6"/>
  <c r="CR143" i="6"/>
  <c r="BF143" i="6"/>
  <c r="F143" i="6"/>
  <c r="E143" i="6"/>
  <c r="CS142" i="6"/>
  <c r="CR142" i="6"/>
  <c r="CP142" i="6"/>
  <c r="BF142" i="6"/>
  <c r="BD142" i="6"/>
  <c r="F142" i="6"/>
  <c r="E142" i="6"/>
  <c r="D142" i="6"/>
  <c r="CS141" i="6"/>
  <c r="CR141" i="6"/>
  <c r="BF141" i="6"/>
  <c r="F141" i="6"/>
  <c r="E141" i="6"/>
  <c r="CS140" i="6"/>
  <c r="CR140" i="6"/>
  <c r="CP140" i="6"/>
  <c r="BF140" i="6"/>
  <c r="BD140" i="6"/>
  <c r="F140" i="6"/>
  <c r="E140" i="6"/>
  <c r="D140" i="6"/>
  <c r="CS139" i="6"/>
  <c r="CR139" i="6"/>
  <c r="BF139" i="6"/>
  <c r="F139" i="6"/>
  <c r="E139" i="6"/>
  <c r="CS138" i="6"/>
  <c r="CR138" i="6"/>
  <c r="CP138" i="6"/>
  <c r="BF138" i="6"/>
  <c r="BD138" i="6"/>
  <c r="F138" i="6"/>
  <c r="E138" i="6"/>
  <c r="D138" i="6"/>
  <c r="CS137" i="6"/>
  <c r="CR137" i="6"/>
  <c r="BF137" i="6"/>
  <c r="F137" i="6"/>
  <c r="CS136" i="6"/>
  <c r="F136" i="6"/>
  <c r="E136" i="6"/>
  <c r="D136" i="6" s="1"/>
  <c r="CR135" i="6"/>
  <c r="F135" i="6"/>
  <c r="E135" i="6"/>
  <c r="CS134" i="6"/>
  <c r="CR134" i="6"/>
  <c r="CQ134" i="6"/>
  <c r="BE134" i="6"/>
  <c r="F134" i="6"/>
  <c r="E134" i="6"/>
  <c r="D134" i="6" s="1"/>
  <c r="CS133" i="6"/>
  <c r="CR133" i="6"/>
  <c r="BG133" i="6"/>
  <c r="BF133" i="6"/>
  <c r="AS133" i="6"/>
  <c r="CS132" i="6"/>
  <c r="CR132" i="6"/>
  <c r="BF132" i="6"/>
  <c r="F132" i="6"/>
  <c r="E132" i="6"/>
  <c r="CS131" i="6"/>
  <c r="CR131" i="6"/>
  <c r="CP131" i="6"/>
  <c r="BF131" i="6"/>
  <c r="BD131" i="6"/>
  <c r="F131" i="6"/>
  <c r="E131" i="6"/>
  <c r="D131" i="6"/>
  <c r="CS130" i="6"/>
  <c r="CR130" i="6"/>
  <c r="BF130" i="6"/>
  <c r="F130" i="6"/>
  <c r="E130" i="6"/>
  <c r="CS129" i="6"/>
  <c r="CR129" i="6"/>
  <c r="CP129" i="6"/>
  <c r="BF129" i="6"/>
  <c r="BD129" i="6"/>
  <c r="F129" i="6"/>
  <c r="E129" i="6"/>
  <c r="D129" i="6"/>
  <c r="CS128" i="6"/>
  <c r="CR128" i="6"/>
  <c r="BF128" i="6"/>
  <c r="F128" i="6"/>
  <c r="E128" i="6"/>
  <c r="CS127" i="6"/>
  <c r="CR127" i="6"/>
  <c r="CP127" i="6"/>
  <c r="BF127" i="6"/>
  <c r="BD127" i="6"/>
  <c r="F127" i="6"/>
  <c r="E127" i="6"/>
  <c r="D127" i="6"/>
  <c r="CS126" i="6"/>
  <c r="CR126" i="6"/>
  <c r="BF126" i="6"/>
  <c r="F126" i="6"/>
  <c r="E126" i="6"/>
  <c r="CS125" i="6"/>
  <c r="CR125" i="6"/>
  <c r="CP125" i="6"/>
  <c r="BF125" i="6"/>
  <c r="BD125" i="6"/>
  <c r="F125" i="6"/>
  <c r="E125" i="6"/>
  <c r="D125" i="6"/>
  <c r="CS124" i="6"/>
  <c r="CR124" i="6"/>
  <c r="BF124" i="6"/>
  <c r="F124" i="6"/>
  <c r="E124" i="6"/>
  <c r="CS123" i="6"/>
  <c r="CP123" i="6"/>
  <c r="BG123" i="6"/>
  <c r="BD123" i="6"/>
  <c r="AS123" i="6"/>
  <c r="F122" i="6"/>
  <c r="CQ123" i="6" s="1"/>
  <c r="E122" i="6"/>
  <c r="BF123" i="6" s="1"/>
  <c r="D122" i="6"/>
  <c r="N118" i="6"/>
  <c r="M118" i="6"/>
  <c r="G118" i="6"/>
  <c r="N117" i="6"/>
  <c r="M117" i="6"/>
  <c r="L117" i="6"/>
  <c r="K117" i="6"/>
  <c r="J117" i="6"/>
  <c r="J118" i="6" s="1"/>
  <c r="I117" i="6"/>
  <c r="I118" i="6" s="1"/>
  <c r="H117" i="6"/>
  <c r="G117" i="6"/>
  <c r="F117" i="6"/>
  <c r="F118" i="6" s="1"/>
  <c r="E116" i="6"/>
  <c r="D116" i="6"/>
  <c r="C116" i="6"/>
  <c r="CP116" i="6" s="1"/>
  <c r="CP115" i="6"/>
  <c r="O115" i="6"/>
  <c r="E115" i="6"/>
  <c r="D115" i="6"/>
  <c r="C115" i="6" s="1"/>
  <c r="BB115" i="6" s="1"/>
  <c r="E114" i="6"/>
  <c r="D114" i="6"/>
  <c r="C114" i="6"/>
  <c r="CP114" i="6" s="1"/>
  <c r="E113" i="6"/>
  <c r="E117" i="6" s="1"/>
  <c r="D113" i="6"/>
  <c r="C113" i="6" s="1"/>
  <c r="N112" i="6"/>
  <c r="M112" i="6"/>
  <c r="L112" i="6"/>
  <c r="K112" i="6"/>
  <c r="K118" i="6" s="1"/>
  <c r="J112" i="6"/>
  <c r="I112" i="6"/>
  <c r="H112" i="6"/>
  <c r="G112" i="6"/>
  <c r="F112" i="6"/>
  <c r="E111" i="6"/>
  <c r="D111" i="6"/>
  <c r="C111" i="6"/>
  <c r="CP111" i="6" s="1"/>
  <c r="E110" i="6"/>
  <c r="D110" i="6"/>
  <c r="C110" i="6" s="1"/>
  <c r="E109" i="6"/>
  <c r="E112" i="6" s="1"/>
  <c r="E118" i="6" s="1"/>
  <c r="D109" i="6"/>
  <c r="M104" i="6"/>
  <c r="M105" i="6" s="1"/>
  <c r="L104" i="6"/>
  <c r="L105" i="6" s="1"/>
  <c r="K104" i="6"/>
  <c r="J104" i="6"/>
  <c r="I104" i="6"/>
  <c r="I105" i="6" s="1"/>
  <c r="H104" i="6"/>
  <c r="H105" i="6" s="1"/>
  <c r="G104" i="6"/>
  <c r="F104" i="6"/>
  <c r="D104" i="6"/>
  <c r="E103" i="6"/>
  <c r="D103" i="6"/>
  <c r="C103" i="6"/>
  <c r="E102" i="6"/>
  <c r="D102" i="6"/>
  <c r="C102" i="6"/>
  <c r="E101" i="6"/>
  <c r="E104" i="6" s="1"/>
  <c r="D101" i="6"/>
  <c r="E100" i="6"/>
  <c r="D100" i="6"/>
  <c r="C100" i="6"/>
  <c r="M99" i="6"/>
  <c r="L99" i="6"/>
  <c r="K99" i="6"/>
  <c r="K105" i="6" s="1"/>
  <c r="J99" i="6"/>
  <c r="J105" i="6" s="1"/>
  <c r="I99" i="6"/>
  <c r="H99" i="6"/>
  <c r="G99" i="6"/>
  <c r="G105" i="6" s="1"/>
  <c r="F99" i="6"/>
  <c r="F105" i="6" s="1"/>
  <c r="E98" i="6"/>
  <c r="C98" i="6" s="1"/>
  <c r="D98" i="6"/>
  <c r="E97" i="6"/>
  <c r="D97" i="6"/>
  <c r="C97" i="6" s="1"/>
  <c r="E96" i="6"/>
  <c r="E99" i="6" s="1"/>
  <c r="D96" i="6"/>
  <c r="D99" i="6" s="1"/>
  <c r="D105" i="6" s="1"/>
  <c r="E92" i="6"/>
  <c r="D92" i="6"/>
  <c r="C92" i="6"/>
  <c r="E91" i="6"/>
  <c r="D91" i="6"/>
  <c r="E90" i="6"/>
  <c r="D90" i="6"/>
  <c r="C90" i="6"/>
  <c r="E89" i="6"/>
  <c r="D89" i="6"/>
  <c r="C89" i="6"/>
  <c r="E88" i="6"/>
  <c r="C88" i="6" s="1"/>
  <c r="D88" i="6"/>
  <c r="CP83" i="6"/>
  <c r="EB78" i="6"/>
  <c r="E78" i="6"/>
  <c r="D78" i="6"/>
  <c r="C78" i="6" s="1"/>
  <c r="CB78" i="6" s="1"/>
  <c r="AK78" i="6" s="1"/>
  <c r="E77" i="6"/>
  <c r="D77" i="6"/>
  <c r="C77" i="6" s="1"/>
  <c r="E76" i="6"/>
  <c r="D76" i="6"/>
  <c r="C76" i="6"/>
  <c r="E75" i="6"/>
  <c r="D75" i="6"/>
  <c r="C75" i="6" s="1"/>
  <c r="E70" i="6"/>
  <c r="D70" i="6"/>
  <c r="C70" i="6" s="1"/>
  <c r="E69" i="6"/>
  <c r="D69" i="6"/>
  <c r="C69" i="6"/>
  <c r="E68" i="6"/>
  <c r="D68" i="6"/>
  <c r="C68" i="6"/>
  <c r="E67" i="6"/>
  <c r="D67" i="6"/>
  <c r="C62" i="6"/>
  <c r="CP61" i="6"/>
  <c r="BB61" i="6"/>
  <c r="I61" i="6" s="1"/>
  <c r="C61" i="6"/>
  <c r="C60" i="6"/>
  <c r="CP60" i="6" s="1"/>
  <c r="C59" i="6"/>
  <c r="CP59" i="6" s="1"/>
  <c r="C55" i="6"/>
  <c r="BB55" i="6" s="1"/>
  <c r="C54" i="6"/>
  <c r="CQ54" i="6" s="1"/>
  <c r="CP53" i="6"/>
  <c r="BA53" i="6"/>
  <c r="L53" i="6"/>
  <c r="C53" i="6"/>
  <c r="BB53" i="6" s="1"/>
  <c r="CP52" i="6"/>
  <c r="BB52" i="6"/>
  <c r="BA52" i="6"/>
  <c r="L52" i="6" s="1"/>
  <c r="C52" i="6"/>
  <c r="CQ52" i="6" s="1"/>
  <c r="CQ48" i="6"/>
  <c r="BA48" i="6"/>
  <c r="F48" i="6" s="1"/>
  <c r="C48" i="6"/>
  <c r="C42" i="6"/>
  <c r="CP42" i="6" s="1"/>
  <c r="C41" i="6"/>
  <c r="CP41" i="6" s="1"/>
  <c r="CP40" i="6"/>
  <c r="C40" i="6"/>
  <c r="C39" i="6"/>
  <c r="CP39" i="6" s="1"/>
  <c r="C38" i="6"/>
  <c r="CP38" i="6" s="1"/>
  <c r="C37" i="6"/>
  <c r="CP37" i="6" s="1"/>
  <c r="C36" i="6"/>
  <c r="CP36" i="6" s="1"/>
  <c r="C35" i="6"/>
  <c r="CP35" i="6" s="1"/>
  <c r="C34" i="6"/>
  <c r="CP34" i="6" s="1"/>
  <c r="L33" i="6"/>
  <c r="K33" i="6"/>
  <c r="J33" i="6"/>
  <c r="I33" i="6"/>
  <c r="H33" i="6"/>
  <c r="G33" i="6"/>
  <c r="F33" i="6"/>
  <c r="E33" i="6"/>
  <c r="D33" i="6"/>
  <c r="C33" i="6"/>
  <c r="CP33" i="6" s="1"/>
  <c r="CP29" i="6"/>
  <c r="BA29" i="6"/>
  <c r="D29" i="6"/>
  <c r="CP28" i="6"/>
  <c r="BA28" i="6"/>
  <c r="D28" i="6" s="1"/>
  <c r="CP27" i="6"/>
  <c r="BA27" i="6"/>
  <c r="D27" i="6"/>
  <c r="CP26" i="6"/>
  <c r="BA26" i="6"/>
  <c r="D26" i="6"/>
  <c r="CP25" i="6"/>
  <c r="BA25" i="6"/>
  <c r="D25" i="6"/>
  <c r="CP24" i="6"/>
  <c r="BA24" i="6"/>
  <c r="D24" i="6" s="1"/>
  <c r="CP23" i="6"/>
  <c r="BA23" i="6"/>
  <c r="D23" i="6"/>
  <c r="CP22" i="6"/>
  <c r="BA22" i="6"/>
  <c r="D22" i="6"/>
  <c r="CP21" i="6"/>
  <c r="BA21" i="6"/>
  <c r="D21" i="6"/>
  <c r="CP20" i="6"/>
  <c r="BA20" i="6"/>
  <c r="D20" i="6" s="1"/>
  <c r="CP19" i="6"/>
  <c r="BA19" i="6"/>
  <c r="D19" i="6"/>
  <c r="BA15" i="6"/>
  <c r="M15" i="6"/>
  <c r="C15" i="6"/>
  <c r="C14" i="6"/>
  <c r="C13" i="6"/>
  <c r="BA12" i="6"/>
  <c r="M12" i="6"/>
  <c r="C12" i="6"/>
  <c r="BA11" i="6"/>
  <c r="M11" i="6"/>
  <c r="C11" i="6"/>
  <c r="CP10" i="6"/>
  <c r="BB10" i="6"/>
  <c r="C10" i="6"/>
  <c r="A5" i="6"/>
  <c r="A4" i="6"/>
  <c r="A3" i="6"/>
  <c r="A2" i="6"/>
  <c r="AR239" i="7" l="1"/>
  <c r="W213" i="7"/>
  <c r="W211" i="7"/>
  <c r="BC233" i="7"/>
  <c r="AR233" i="7" s="1"/>
  <c r="CP233" i="7"/>
  <c r="AS155" i="7"/>
  <c r="AS151" i="7"/>
  <c r="AS147" i="7"/>
  <c r="AS143" i="7"/>
  <c r="AI244" i="7"/>
  <c r="AS154" i="7"/>
  <c r="AS150" i="7"/>
  <c r="AS146" i="7"/>
  <c r="AS142" i="7"/>
  <c r="AS135" i="7"/>
  <c r="CP113" i="7"/>
  <c r="C117" i="7"/>
  <c r="BB113" i="7"/>
  <c r="O113" i="7" s="1"/>
  <c r="BC237" i="7"/>
  <c r="AR237" i="7" s="1"/>
  <c r="CP237" i="7"/>
  <c r="CP110" i="7"/>
  <c r="BB110" i="7"/>
  <c r="O110" i="7" s="1"/>
  <c r="AR236" i="7"/>
  <c r="AS136" i="7"/>
  <c r="C112" i="7"/>
  <c r="W212" i="7"/>
  <c r="W210" i="7"/>
  <c r="BC245" i="7"/>
  <c r="AI245" i="7" s="1"/>
  <c r="CP245" i="7"/>
  <c r="AI247" i="7"/>
  <c r="AR235" i="7"/>
  <c r="AS156" i="7"/>
  <c r="AS152" i="7"/>
  <c r="AS148" i="7"/>
  <c r="AS144" i="7"/>
  <c r="C104" i="6"/>
  <c r="BB117" i="6"/>
  <c r="O117" i="6" s="1"/>
  <c r="CP110" i="6"/>
  <c r="BB110" i="6"/>
  <c r="O110" i="6" s="1"/>
  <c r="W213" i="6"/>
  <c r="CB77" i="6"/>
  <c r="AK77" i="6" s="1"/>
  <c r="DR77" i="6"/>
  <c r="E105" i="6"/>
  <c r="CQ55" i="6"/>
  <c r="BB111" i="6"/>
  <c r="O111" i="6" s="1"/>
  <c r="C117" i="6"/>
  <c r="CP117" i="6" s="1"/>
  <c r="BB113" i="6"/>
  <c r="O113" i="6" s="1"/>
  <c r="BB114" i="6"/>
  <c r="O114" i="6" s="1"/>
  <c r="D117" i="6"/>
  <c r="CP135" i="6"/>
  <c r="BD135" i="6"/>
  <c r="BG135" i="6"/>
  <c r="BF136" i="6"/>
  <c r="CS152" i="6"/>
  <c r="BG152" i="6"/>
  <c r="BE152" i="6"/>
  <c r="CQ152" i="6"/>
  <c r="BD152" i="6"/>
  <c r="CR153" i="6"/>
  <c r="CR165" i="6"/>
  <c r="BE165" i="6"/>
  <c r="AT169" i="6"/>
  <c r="CR174" i="6"/>
  <c r="BE174" i="6"/>
  <c r="CS176" i="6"/>
  <c r="BF176" i="6"/>
  <c r="BD176" i="6"/>
  <c r="BC176" i="6"/>
  <c r="CS177" i="6"/>
  <c r="BF177" i="6"/>
  <c r="CQ177" i="6"/>
  <c r="BC177" i="6"/>
  <c r="AT177" i="6" s="1"/>
  <c r="CP177" i="6"/>
  <c r="D177" i="6"/>
  <c r="BC218" i="6"/>
  <c r="AR218" i="6" s="1"/>
  <c r="BC234" i="6"/>
  <c r="CP234" i="6"/>
  <c r="BC237" i="6"/>
  <c r="AR237" i="6" s="1"/>
  <c r="CP237" i="6"/>
  <c r="BA54" i="6"/>
  <c r="L54" i="6" s="1"/>
  <c r="BB60" i="6"/>
  <c r="I60" i="6" s="1"/>
  <c r="CR123" i="6"/>
  <c r="CQ124" i="6"/>
  <c r="BE124" i="6"/>
  <c r="BG124" i="6"/>
  <c r="CQ126" i="6"/>
  <c r="BE126" i="6"/>
  <c r="BG126" i="6"/>
  <c r="CQ128" i="6"/>
  <c r="BE128" i="6"/>
  <c r="BG128" i="6"/>
  <c r="CQ130" i="6"/>
  <c r="BE130" i="6"/>
  <c r="BG130" i="6"/>
  <c r="CQ132" i="6"/>
  <c r="BE132" i="6"/>
  <c r="BG132" i="6"/>
  <c r="CQ135" i="6"/>
  <c r="CP136" i="6"/>
  <c r="BD136" i="6"/>
  <c r="BG136" i="6"/>
  <c r="CQ137" i="6"/>
  <c r="BE137" i="6"/>
  <c r="D137" i="6"/>
  <c r="BG137" i="6"/>
  <c r="CQ139" i="6"/>
  <c r="BE139" i="6"/>
  <c r="BG139" i="6"/>
  <c r="CQ141" i="6"/>
  <c r="BE141" i="6"/>
  <c r="BG141" i="6"/>
  <c r="CQ143" i="6"/>
  <c r="BE143" i="6"/>
  <c r="BG143" i="6"/>
  <c r="CQ145" i="6"/>
  <c r="BE145" i="6"/>
  <c r="BG145" i="6"/>
  <c r="CQ147" i="6"/>
  <c r="BE147" i="6"/>
  <c r="BG147" i="6"/>
  <c r="CS149" i="6"/>
  <c r="CQ149" i="6"/>
  <c r="BE149" i="6"/>
  <c r="BG149" i="6"/>
  <c r="BF150" i="6"/>
  <c r="AS150" i="6" s="1"/>
  <c r="CS155" i="6"/>
  <c r="BG155" i="6"/>
  <c r="BE155" i="6"/>
  <c r="D155" i="6"/>
  <c r="CR163" i="6"/>
  <c r="BE163" i="6"/>
  <c r="CR172" i="6"/>
  <c r="BE172" i="6"/>
  <c r="CP176" i="6"/>
  <c r="BD177" i="6"/>
  <c r="CR184" i="6"/>
  <c r="BE184" i="6"/>
  <c r="D184" i="6"/>
  <c r="CR190" i="6"/>
  <c r="BE190" i="6"/>
  <c r="AT190" i="6" s="1"/>
  <c r="D190" i="6"/>
  <c r="BD234" i="6"/>
  <c r="CQ234" i="6"/>
  <c r="CP15" i="6"/>
  <c r="CP14" i="6"/>
  <c r="BA10" i="6"/>
  <c r="M10" i="6" s="1"/>
  <c r="CQ10" i="6"/>
  <c r="CP11" i="6"/>
  <c r="CP12" i="6"/>
  <c r="BA14" i="6"/>
  <c r="M14" i="6" s="1"/>
  <c r="BB54" i="6"/>
  <c r="BA55" i="6"/>
  <c r="L55" i="6" s="1"/>
  <c r="BB59" i="6"/>
  <c r="I59" i="6" s="1"/>
  <c r="C96" i="6"/>
  <c r="C99" i="6" s="1"/>
  <c r="C105" i="6" s="1"/>
  <c r="C109" i="6"/>
  <c r="D112" i="6"/>
  <c r="D118" i="6" s="1"/>
  <c r="H118" i="6"/>
  <c r="L118" i="6"/>
  <c r="BB116" i="6"/>
  <c r="O116" i="6" s="1"/>
  <c r="CP124" i="6"/>
  <c r="CP126" i="6"/>
  <c r="CP128" i="6"/>
  <c r="CP130" i="6"/>
  <c r="CP132" i="6"/>
  <c r="BF134" i="6"/>
  <c r="BE135" i="6"/>
  <c r="CQ136" i="6"/>
  <c r="CP137" i="6"/>
  <c r="CP139" i="6"/>
  <c r="CP141" i="6"/>
  <c r="CP143" i="6"/>
  <c r="CP145" i="6"/>
  <c r="CP147" i="6"/>
  <c r="CP149" i="6"/>
  <c r="CS151" i="6"/>
  <c r="BG151" i="6"/>
  <c r="BE151" i="6"/>
  <c r="CP152" i="6"/>
  <c r="BD155" i="6"/>
  <c r="CR156" i="6"/>
  <c r="D156" i="6"/>
  <c r="AT160" i="6"/>
  <c r="AT165" i="6"/>
  <c r="CR169" i="6"/>
  <c r="BE169" i="6"/>
  <c r="AT174" i="6"/>
  <c r="CQ176" i="6"/>
  <c r="CR180" i="6"/>
  <c r="D180" i="6"/>
  <c r="CR181" i="6"/>
  <c r="BE181" i="6"/>
  <c r="AT181" i="6" s="1"/>
  <c r="D181" i="6"/>
  <c r="CR186" i="6"/>
  <c r="BE186" i="6"/>
  <c r="D186" i="6"/>
  <c r="CR193" i="6"/>
  <c r="BE193" i="6"/>
  <c r="CQ199" i="6"/>
  <c r="C199" i="6"/>
  <c r="CP199" i="6" s="1"/>
  <c r="BC233" i="6"/>
  <c r="CP233" i="6"/>
  <c r="BC235" i="6"/>
  <c r="AR235" i="6" s="1"/>
  <c r="CP235" i="6"/>
  <c r="CQ53" i="6"/>
  <c r="CP54" i="6"/>
  <c r="CP55" i="6"/>
  <c r="C67" i="6"/>
  <c r="C91" i="6"/>
  <c r="BB92" i="6" s="1"/>
  <c r="AI92" i="6" s="1"/>
  <c r="C101" i="6"/>
  <c r="CP113" i="6"/>
  <c r="D124" i="6"/>
  <c r="BD124" i="6"/>
  <c r="CQ125" i="6"/>
  <c r="BE125" i="6"/>
  <c r="BG125" i="6"/>
  <c r="D126" i="6"/>
  <c r="BD126" i="6"/>
  <c r="AS126" i="6" s="1"/>
  <c r="CQ127" i="6"/>
  <c r="BE127" i="6"/>
  <c r="AS127" i="6" s="1"/>
  <c r="BG127" i="6"/>
  <c r="D128" i="6"/>
  <c r="BD128" i="6"/>
  <c r="CQ129" i="6"/>
  <c r="BE129" i="6"/>
  <c r="BG129" i="6"/>
  <c r="D130" i="6"/>
  <c r="BD130" i="6"/>
  <c r="AS130" i="6" s="1"/>
  <c r="CQ131" i="6"/>
  <c r="BE131" i="6"/>
  <c r="AS131" i="6" s="1"/>
  <c r="BG131" i="6"/>
  <c r="D132" i="6"/>
  <c r="BD132" i="6"/>
  <c r="CP134" i="6"/>
  <c r="BD134" i="6"/>
  <c r="BG134" i="6"/>
  <c r="D135" i="6"/>
  <c r="BF135" i="6"/>
  <c r="CS135" i="6"/>
  <c r="BE136" i="6"/>
  <c r="CR136" i="6"/>
  <c r="BD137" i="6"/>
  <c r="AS137" i="6" s="1"/>
  <c r="CQ138" i="6"/>
  <c r="BE138" i="6"/>
  <c r="AS138" i="6" s="1"/>
  <c r="BG138" i="6"/>
  <c r="D139" i="6"/>
  <c r="BD139" i="6"/>
  <c r="CQ140" i="6"/>
  <c r="BE140" i="6"/>
  <c r="BG140" i="6"/>
  <c r="D141" i="6"/>
  <c r="BD141" i="6"/>
  <c r="AS141" i="6" s="1"/>
  <c r="CQ142" i="6"/>
  <c r="BE142" i="6"/>
  <c r="AS142" i="6" s="1"/>
  <c r="BG142" i="6"/>
  <c r="D143" i="6"/>
  <c r="BD143" i="6"/>
  <c r="CQ144" i="6"/>
  <c r="BE144" i="6"/>
  <c r="BG144" i="6"/>
  <c r="D145" i="6"/>
  <c r="BD145" i="6"/>
  <c r="AS145" i="6" s="1"/>
  <c r="CQ146" i="6"/>
  <c r="BE146" i="6"/>
  <c r="AS146" i="6" s="1"/>
  <c r="BG146" i="6"/>
  <c r="D147" i="6"/>
  <c r="BD147" i="6"/>
  <c r="CQ148" i="6"/>
  <c r="BE148" i="6"/>
  <c r="BG148" i="6"/>
  <c r="D149" i="6"/>
  <c r="BD149" i="6"/>
  <c r="AS149" i="6" s="1"/>
  <c r="BD151" i="6"/>
  <c r="AS151" i="6" s="1"/>
  <c r="CR152" i="6"/>
  <c r="D152" i="6"/>
  <c r="D153" i="6"/>
  <c r="CP155" i="6"/>
  <c r="CS156" i="6"/>
  <c r="BG156" i="6"/>
  <c r="BE156" i="6"/>
  <c r="CQ156" i="6"/>
  <c r="BD156" i="6"/>
  <c r="CR161" i="6"/>
  <c r="BE161" i="6"/>
  <c r="AT163" i="6"/>
  <c r="D165" i="6"/>
  <c r="CR167" i="6"/>
  <c r="BE167" i="6"/>
  <c r="AT167" i="6" s="1"/>
  <c r="AT172" i="6"/>
  <c r="D174" i="6"/>
  <c r="CS175" i="6"/>
  <c r="BF175" i="6"/>
  <c r="D175" i="6"/>
  <c r="BD175" i="6"/>
  <c r="CQ175" i="6"/>
  <c r="BC175" i="6"/>
  <c r="CR176" i="6"/>
  <c r="D176" i="6"/>
  <c r="BE176" i="6"/>
  <c r="W212" i="6"/>
  <c r="C218" i="6"/>
  <c r="BD233" i="6"/>
  <c r="CQ233" i="6"/>
  <c r="BC238" i="6"/>
  <c r="AR238" i="6" s="1"/>
  <c r="CP238" i="6"/>
  <c r="CS153" i="6"/>
  <c r="BG153" i="6"/>
  <c r="CP153" i="6"/>
  <c r="BF161" i="6"/>
  <c r="CS180" i="6"/>
  <c r="BF180" i="6"/>
  <c r="BD180" i="6"/>
  <c r="CQ180" i="6"/>
  <c r="CR182" i="6"/>
  <c r="BE182" i="6"/>
  <c r="D182" i="6"/>
  <c r="CR189" i="6"/>
  <c r="BE189" i="6"/>
  <c r="AT189" i="6" s="1"/>
  <c r="CR192" i="6"/>
  <c r="BE192" i="6"/>
  <c r="CR194" i="6"/>
  <c r="BE194" i="6"/>
  <c r="AT194" i="6" s="1"/>
  <c r="BD236" i="6"/>
  <c r="CQ236" i="6"/>
  <c r="BC245" i="6"/>
  <c r="AI245" i="6" s="1"/>
  <c r="CP245" i="6"/>
  <c r="BE123" i="6"/>
  <c r="AS122" i="6" s="1"/>
  <c r="CS150" i="6"/>
  <c r="BG150" i="6"/>
  <c r="CP150" i="6"/>
  <c r="BD153" i="6"/>
  <c r="AS153" i="6" s="1"/>
  <c r="CQ153" i="6"/>
  <c r="CS154" i="6"/>
  <c r="BG154" i="6"/>
  <c r="AS154" i="6" s="1"/>
  <c r="CP154" i="6"/>
  <c r="CR162" i="6"/>
  <c r="BE162" i="6"/>
  <c r="AT162" i="6" s="1"/>
  <c r="CR164" i="6"/>
  <c r="BE164" i="6"/>
  <c r="AT164" i="6" s="1"/>
  <c r="CR166" i="6"/>
  <c r="BE166" i="6"/>
  <c r="AT166" i="6" s="1"/>
  <c r="CR168" i="6"/>
  <c r="BE168" i="6"/>
  <c r="AT168" i="6" s="1"/>
  <c r="CR170" i="6"/>
  <c r="BE170" i="6"/>
  <c r="AT170" i="6" s="1"/>
  <c r="CR173" i="6"/>
  <c r="BE173" i="6"/>
  <c r="AT173" i="6" s="1"/>
  <c r="CS179" i="6"/>
  <c r="BF179" i="6"/>
  <c r="AT179" i="6" s="1"/>
  <c r="CQ179" i="6"/>
  <c r="BC180" i="6"/>
  <c r="AT180" i="6" s="1"/>
  <c r="CR185" i="6"/>
  <c r="BE185" i="6"/>
  <c r="CR188" i="6"/>
  <c r="BE188" i="6"/>
  <c r="AT188" i="6" s="1"/>
  <c r="CQ205" i="6"/>
  <c r="C205" i="6"/>
  <c r="CP205" i="6" s="1"/>
  <c r="BD244" i="6"/>
  <c r="CQ244" i="6"/>
  <c r="CS178" i="6"/>
  <c r="BF178" i="6"/>
  <c r="AT178" i="6" s="1"/>
  <c r="CP178" i="6"/>
  <c r="CR183" i="6"/>
  <c r="BE183" i="6"/>
  <c r="AT183" i="6" s="1"/>
  <c r="AT185" i="6"/>
  <c r="CR187" i="6"/>
  <c r="BE187" i="6"/>
  <c r="AT187" i="6" s="1"/>
  <c r="CR191" i="6"/>
  <c r="BE191" i="6"/>
  <c r="AT191" i="6" s="1"/>
  <c r="AT193" i="6"/>
  <c r="C236" i="6"/>
  <c r="C244" i="6"/>
  <c r="BD210" i="6"/>
  <c r="W210" i="6" s="1"/>
  <c r="CR210" i="6"/>
  <c r="BD211" i="6"/>
  <c r="W211" i="6" s="1"/>
  <c r="CR211" i="6"/>
  <c r="BD212" i="6"/>
  <c r="CR212" i="6"/>
  <c r="BD213" i="6"/>
  <c r="CR213" i="6"/>
  <c r="BF181" i="6"/>
  <c r="BF182" i="6"/>
  <c r="AT182" i="6" s="1"/>
  <c r="BF183" i="6"/>
  <c r="BF184" i="6"/>
  <c r="AT184" i="6" s="1"/>
  <c r="BF185" i="6"/>
  <c r="BF186" i="6"/>
  <c r="AT186" i="6" s="1"/>
  <c r="BF187" i="6"/>
  <c r="BF188" i="6"/>
  <c r="BF189" i="6"/>
  <c r="BF190" i="6"/>
  <c r="BF191" i="6"/>
  <c r="BF192" i="6"/>
  <c r="AT192" i="6" s="1"/>
  <c r="E247" i="5"/>
  <c r="D247" i="5"/>
  <c r="C247" i="5"/>
  <c r="E246" i="5"/>
  <c r="D246" i="5"/>
  <c r="E245" i="5"/>
  <c r="D245" i="5"/>
  <c r="BC244" i="5"/>
  <c r="E244" i="5"/>
  <c r="D244" i="5"/>
  <c r="C244" i="5"/>
  <c r="CP244" i="5" s="1"/>
  <c r="E239" i="5"/>
  <c r="D239" i="5"/>
  <c r="E238" i="5"/>
  <c r="D238" i="5"/>
  <c r="E237" i="5"/>
  <c r="D237" i="5"/>
  <c r="CP236" i="5"/>
  <c r="E236" i="5"/>
  <c r="D236" i="5"/>
  <c r="C236" i="5"/>
  <c r="BC236" i="5" s="1"/>
  <c r="E235" i="5"/>
  <c r="D235" i="5"/>
  <c r="C235" i="5"/>
  <c r="E234" i="5"/>
  <c r="D234" i="5"/>
  <c r="E233" i="5"/>
  <c r="D233" i="5"/>
  <c r="C233" i="5"/>
  <c r="BC233" i="5" s="1"/>
  <c r="CP228" i="5"/>
  <c r="BC228" i="5"/>
  <c r="AR228" i="5" s="1"/>
  <c r="E228" i="5"/>
  <c r="D228" i="5"/>
  <c r="C228" i="5"/>
  <c r="CP227" i="5"/>
  <c r="BC227" i="5"/>
  <c r="AR227" i="5" s="1"/>
  <c r="E227" i="5"/>
  <c r="C227" i="5" s="1"/>
  <c r="D227" i="5"/>
  <c r="CP226" i="5"/>
  <c r="BC226" i="5"/>
  <c r="AR226" i="5" s="1"/>
  <c r="E226" i="5"/>
  <c r="C226" i="5" s="1"/>
  <c r="D226" i="5"/>
  <c r="CP225" i="5"/>
  <c r="BC225" i="5"/>
  <c r="AR225" i="5" s="1"/>
  <c r="E225" i="5"/>
  <c r="C225" i="5" s="1"/>
  <c r="D225" i="5"/>
  <c r="CP224" i="5"/>
  <c r="BC224" i="5"/>
  <c r="AR224" i="5" s="1"/>
  <c r="E224" i="5"/>
  <c r="D224" i="5"/>
  <c r="C224" i="5"/>
  <c r="CP223" i="5"/>
  <c r="BC223" i="5"/>
  <c r="AR223" i="5" s="1"/>
  <c r="E223" i="5"/>
  <c r="D223" i="5"/>
  <c r="C223" i="5"/>
  <c r="CP222" i="5"/>
  <c r="BC222" i="5"/>
  <c r="AR222" i="5" s="1"/>
  <c r="E222" i="5"/>
  <c r="C222" i="5" s="1"/>
  <c r="D222" i="5"/>
  <c r="CP221" i="5"/>
  <c r="BC221" i="5"/>
  <c r="AR221" i="5" s="1"/>
  <c r="E221" i="5"/>
  <c r="C221" i="5" s="1"/>
  <c r="D221" i="5"/>
  <c r="CP220" i="5"/>
  <c r="BC220" i="5"/>
  <c r="AR220" i="5" s="1"/>
  <c r="E220" i="5"/>
  <c r="D220" i="5"/>
  <c r="C220" i="5"/>
  <c r="CP219" i="5"/>
  <c r="BC219" i="5"/>
  <c r="AR219" i="5" s="1"/>
  <c r="E219" i="5"/>
  <c r="C219" i="5" s="1"/>
  <c r="AQ218" i="5"/>
  <c r="AP218" i="5"/>
  <c r="CP218" i="5" s="1"/>
  <c r="AO218" i="5"/>
  <c r="AN218" i="5"/>
  <c r="AM218" i="5"/>
  <c r="AL218" i="5"/>
  <c r="AK218" i="5"/>
  <c r="AJ218" i="5"/>
  <c r="AI218" i="5"/>
  <c r="AH218" i="5"/>
  <c r="AG218" i="5"/>
  <c r="AF218" i="5"/>
  <c r="AE218" i="5"/>
  <c r="AD218" i="5"/>
  <c r="AC218" i="5"/>
  <c r="AB218" i="5"/>
  <c r="AA218" i="5"/>
  <c r="Z218" i="5"/>
  <c r="Y218" i="5"/>
  <c r="X218" i="5"/>
  <c r="W218" i="5"/>
  <c r="V218" i="5"/>
  <c r="U218" i="5"/>
  <c r="T218" i="5"/>
  <c r="S218" i="5"/>
  <c r="R218" i="5"/>
  <c r="Q218" i="5"/>
  <c r="P218" i="5"/>
  <c r="O218" i="5"/>
  <c r="N218" i="5"/>
  <c r="M218" i="5"/>
  <c r="L218" i="5"/>
  <c r="K218" i="5"/>
  <c r="J218" i="5"/>
  <c r="I218" i="5"/>
  <c r="H218" i="5"/>
  <c r="G218" i="5"/>
  <c r="E218" i="5" s="1"/>
  <c r="F218" i="5"/>
  <c r="D218" i="5" s="1"/>
  <c r="C218" i="5" s="1"/>
  <c r="CR213" i="5"/>
  <c r="CP213" i="5"/>
  <c r="BD213" i="5"/>
  <c r="C213" i="5"/>
  <c r="BE213" i="5" s="1"/>
  <c r="CR212" i="5"/>
  <c r="CP212" i="5"/>
  <c r="BD212" i="5"/>
  <c r="C212" i="5"/>
  <c r="BE212" i="5" s="1"/>
  <c r="CR211" i="5"/>
  <c r="CP211" i="5"/>
  <c r="BD211" i="5"/>
  <c r="C211" i="5"/>
  <c r="BE211" i="5" s="1"/>
  <c r="CR210" i="5"/>
  <c r="CP210" i="5"/>
  <c r="BD210" i="5"/>
  <c r="C210" i="5"/>
  <c r="BE210" i="5" s="1"/>
  <c r="CR206" i="5"/>
  <c r="E206" i="5"/>
  <c r="D206" i="5"/>
  <c r="CR205" i="5"/>
  <c r="E205" i="5"/>
  <c r="D205" i="5"/>
  <c r="CR204" i="5"/>
  <c r="CQ204" i="5"/>
  <c r="CP204" i="5"/>
  <c r="BB204" i="5"/>
  <c r="CR200" i="5"/>
  <c r="E200" i="5"/>
  <c r="D200" i="5"/>
  <c r="CR199" i="5"/>
  <c r="E199" i="5"/>
  <c r="D199" i="5"/>
  <c r="CR198" i="5"/>
  <c r="CQ198" i="5"/>
  <c r="CP198" i="5"/>
  <c r="CR194" i="5"/>
  <c r="BE194" i="5"/>
  <c r="BC194" i="5"/>
  <c r="F194" i="5"/>
  <c r="E194" i="5"/>
  <c r="CR193" i="5"/>
  <c r="CP193" i="5"/>
  <c r="BE193" i="5"/>
  <c r="F193" i="5"/>
  <c r="E193" i="5"/>
  <c r="D193" i="5"/>
  <c r="CR192" i="5"/>
  <c r="CP192" i="5"/>
  <c r="BE192" i="5"/>
  <c r="BC192" i="5"/>
  <c r="F192" i="5"/>
  <c r="E192" i="5"/>
  <c r="D192" i="5"/>
  <c r="CR191" i="5"/>
  <c r="BE191" i="5"/>
  <c r="F191" i="5"/>
  <c r="E191" i="5"/>
  <c r="D191" i="5"/>
  <c r="CR190" i="5"/>
  <c r="CP190" i="5"/>
  <c r="BE190" i="5"/>
  <c r="BC190" i="5"/>
  <c r="F190" i="5"/>
  <c r="E190" i="5"/>
  <c r="CR189" i="5"/>
  <c r="CP189" i="5"/>
  <c r="BE189" i="5"/>
  <c r="F189" i="5"/>
  <c r="E189" i="5"/>
  <c r="D189" i="5"/>
  <c r="CR188" i="5"/>
  <c r="CP188" i="5"/>
  <c r="BE188" i="5"/>
  <c r="BC188" i="5"/>
  <c r="F188" i="5"/>
  <c r="E188" i="5"/>
  <c r="D188" i="5"/>
  <c r="CR187" i="5"/>
  <c r="BE187" i="5"/>
  <c r="F187" i="5"/>
  <c r="E187" i="5"/>
  <c r="CR186" i="5"/>
  <c r="BE186" i="5"/>
  <c r="F186" i="5"/>
  <c r="E186" i="5"/>
  <c r="CR185" i="5"/>
  <c r="BE185" i="5"/>
  <c r="F185" i="5"/>
  <c r="E185" i="5"/>
  <c r="CR184" i="5"/>
  <c r="CP184" i="5"/>
  <c r="BE184" i="5"/>
  <c r="BC184" i="5"/>
  <c r="F184" i="5"/>
  <c r="E184" i="5"/>
  <c r="D184" i="5"/>
  <c r="CR183" i="5"/>
  <c r="BE183" i="5"/>
  <c r="F183" i="5"/>
  <c r="E183" i="5"/>
  <c r="CR182" i="5"/>
  <c r="CP182" i="5"/>
  <c r="BE182" i="5"/>
  <c r="F182" i="5"/>
  <c r="E182" i="5"/>
  <c r="CR181" i="5"/>
  <c r="BE181" i="5"/>
  <c r="F181" i="5"/>
  <c r="E181" i="5"/>
  <c r="CR180" i="5"/>
  <c r="CP180" i="5"/>
  <c r="BE180" i="5"/>
  <c r="BC180" i="5"/>
  <c r="F180" i="5"/>
  <c r="E180" i="5"/>
  <c r="D180" i="5"/>
  <c r="CP179" i="5"/>
  <c r="BE179" i="5"/>
  <c r="F179" i="5"/>
  <c r="E179" i="5"/>
  <c r="CR179" i="5" s="1"/>
  <c r="D179" i="5"/>
  <c r="CP178" i="5"/>
  <c r="BC178" i="5"/>
  <c r="F178" i="5"/>
  <c r="E178" i="5"/>
  <c r="CR177" i="5"/>
  <c r="CQ177" i="5"/>
  <c r="BD177" i="5"/>
  <c r="BC177" i="5"/>
  <c r="F177" i="5"/>
  <c r="E177" i="5"/>
  <c r="BE177" i="5" s="1"/>
  <c r="D177" i="5"/>
  <c r="CR176" i="5"/>
  <c r="CQ176" i="5"/>
  <c r="BD176" i="5"/>
  <c r="BC176" i="5"/>
  <c r="F176" i="5"/>
  <c r="E176" i="5"/>
  <c r="BE176" i="5" s="1"/>
  <c r="D176" i="5"/>
  <c r="CR175" i="5"/>
  <c r="CP175" i="5"/>
  <c r="BE175" i="5"/>
  <c r="BC175" i="5"/>
  <c r="F175" i="5"/>
  <c r="CS174" i="5"/>
  <c r="CQ174" i="5"/>
  <c r="BD174" i="5"/>
  <c r="F174" i="5"/>
  <c r="E174" i="5"/>
  <c r="BE174" i="5" s="1"/>
  <c r="BF173" i="5"/>
  <c r="BE173" i="5"/>
  <c r="F173" i="5"/>
  <c r="E173" i="5"/>
  <c r="CS172" i="5"/>
  <c r="BF172" i="5"/>
  <c r="BE172" i="5"/>
  <c r="F172" i="5"/>
  <c r="E172" i="5"/>
  <c r="BF171" i="5"/>
  <c r="BE171" i="5"/>
  <c r="BD171" i="5"/>
  <c r="BC171" i="5"/>
  <c r="CR170" i="5"/>
  <c r="F170" i="5"/>
  <c r="E170" i="5"/>
  <c r="CS169" i="5"/>
  <c r="CR169" i="5"/>
  <c r="CQ169" i="5"/>
  <c r="BD169" i="5"/>
  <c r="F169" i="5"/>
  <c r="E169" i="5"/>
  <c r="D169" i="5" s="1"/>
  <c r="BD168" i="5"/>
  <c r="F168" i="5"/>
  <c r="BF168" i="5" s="1"/>
  <c r="E168" i="5"/>
  <c r="BF167" i="5"/>
  <c r="BE167" i="5"/>
  <c r="F167" i="5"/>
  <c r="CQ167" i="5" s="1"/>
  <c r="E167" i="5"/>
  <c r="CR166" i="5"/>
  <c r="BF166" i="5"/>
  <c r="BD166" i="5"/>
  <c r="F166" i="5"/>
  <c r="E166" i="5"/>
  <c r="CS165" i="5"/>
  <c r="CQ165" i="5"/>
  <c r="BD165" i="5"/>
  <c r="F165" i="5"/>
  <c r="E165" i="5"/>
  <c r="D165" i="5" s="1"/>
  <c r="CR164" i="5"/>
  <c r="BE164" i="5"/>
  <c r="F164" i="5"/>
  <c r="E164" i="5"/>
  <c r="F163" i="5"/>
  <c r="E163" i="5"/>
  <c r="CR162" i="5"/>
  <c r="BF162" i="5"/>
  <c r="F162" i="5"/>
  <c r="CQ162" i="5" s="1"/>
  <c r="E162" i="5"/>
  <c r="CS161" i="5"/>
  <c r="CR161" i="5"/>
  <c r="BE161" i="5"/>
  <c r="BD161" i="5"/>
  <c r="AT161" i="5"/>
  <c r="F160" i="5"/>
  <c r="E160" i="5"/>
  <c r="D160" i="5"/>
  <c r="CR156" i="5"/>
  <c r="BF156" i="5"/>
  <c r="F156" i="5"/>
  <c r="BG156" i="5" s="1"/>
  <c r="E156" i="5"/>
  <c r="CS155" i="5"/>
  <c r="CR155" i="5"/>
  <c r="BG155" i="5"/>
  <c r="BF155" i="5"/>
  <c r="BD155" i="5"/>
  <c r="F155" i="5"/>
  <c r="E155" i="5"/>
  <c r="CR154" i="5"/>
  <c r="CP154" i="5"/>
  <c r="BF154" i="5"/>
  <c r="F154" i="5"/>
  <c r="BD154" i="5" s="1"/>
  <c r="E154" i="5"/>
  <c r="CR153" i="5"/>
  <c r="BF153" i="5"/>
  <c r="F153" i="5"/>
  <c r="E153" i="5"/>
  <c r="CQ152" i="5"/>
  <c r="BE152" i="5"/>
  <c r="BD152" i="5"/>
  <c r="F152" i="5"/>
  <c r="E152" i="5"/>
  <c r="BF152" i="5" s="1"/>
  <c r="D152" i="5"/>
  <c r="CP151" i="5"/>
  <c r="BE151" i="5"/>
  <c r="F151" i="5"/>
  <c r="E151" i="5"/>
  <c r="BF151" i="5" s="1"/>
  <c r="BF150" i="5"/>
  <c r="F150" i="5"/>
  <c r="CP150" i="5" s="1"/>
  <c r="E150" i="5"/>
  <c r="CR149" i="5"/>
  <c r="CP149" i="5"/>
  <c r="BD149" i="5"/>
  <c r="F149" i="5"/>
  <c r="BE149" i="5" s="1"/>
  <c r="E149" i="5"/>
  <c r="BF149" i="5" s="1"/>
  <c r="CR148" i="5"/>
  <c r="CQ148" i="5"/>
  <c r="BE148" i="5"/>
  <c r="BD148" i="5"/>
  <c r="F148" i="5"/>
  <c r="E148" i="5"/>
  <c r="BF148" i="5" s="1"/>
  <c r="CR147" i="5"/>
  <c r="BF147" i="5"/>
  <c r="F147" i="5"/>
  <c r="E147" i="5"/>
  <c r="CP146" i="5"/>
  <c r="BD146" i="5"/>
  <c r="F146" i="5"/>
  <c r="E146" i="5"/>
  <c r="CR145" i="5"/>
  <c r="BE145" i="5"/>
  <c r="F145" i="5"/>
  <c r="CP145" i="5" s="1"/>
  <c r="E145" i="5"/>
  <c r="BF145" i="5" s="1"/>
  <c r="D145" i="5"/>
  <c r="CR144" i="5"/>
  <c r="BE144" i="5"/>
  <c r="F144" i="5"/>
  <c r="E144" i="5"/>
  <c r="BF144" i="5" s="1"/>
  <c r="D144" i="5"/>
  <c r="CQ143" i="5"/>
  <c r="BE143" i="5"/>
  <c r="BD143" i="5"/>
  <c r="F143" i="5"/>
  <c r="E143" i="5"/>
  <c r="CR143" i="5" s="1"/>
  <c r="CR142" i="5"/>
  <c r="F142" i="5"/>
  <c r="E142" i="5"/>
  <c r="BF142" i="5" s="1"/>
  <c r="CQ141" i="5"/>
  <c r="BD141" i="5"/>
  <c r="F141" i="5"/>
  <c r="BE141" i="5" s="1"/>
  <c r="E141" i="5"/>
  <c r="BF141" i="5" s="1"/>
  <c r="CR140" i="5"/>
  <c r="BE140" i="5"/>
  <c r="F140" i="5"/>
  <c r="E140" i="5"/>
  <c r="BF140" i="5" s="1"/>
  <c r="D140" i="5"/>
  <c r="CQ139" i="5"/>
  <c r="BE139" i="5"/>
  <c r="BD139" i="5"/>
  <c r="F139" i="5"/>
  <c r="E139" i="5"/>
  <c r="CR139" i="5" s="1"/>
  <c r="CR138" i="5"/>
  <c r="F138" i="5"/>
  <c r="E138" i="5"/>
  <c r="BF138" i="5" s="1"/>
  <c r="CR137" i="5"/>
  <c r="CQ137" i="5"/>
  <c r="BF137" i="5"/>
  <c r="BD137" i="5"/>
  <c r="F137" i="5"/>
  <c r="BE137" i="5" s="1"/>
  <c r="D137" i="5"/>
  <c r="CS136" i="5"/>
  <c r="CQ136" i="5"/>
  <c r="CP136" i="5"/>
  <c r="BG136" i="5"/>
  <c r="BE136" i="5"/>
  <c r="BD136" i="5"/>
  <c r="F136" i="5"/>
  <c r="E136" i="5"/>
  <c r="D136" i="5"/>
  <c r="CS135" i="5"/>
  <c r="CQ135" i="5"/>
  <c r="CP135" i="5"/>
  <c r="BG135" i="5"/>
  <c r="BE135" i="5"/>
  <c r="BD135" i="5"/>
  <c r="F135" i="5"/>
  <c r="E135" i="5"/>
  <c r="D135" i="5"/>
  <c r="CS134" i="5"/>
  <c r="CQ134" i="5"/>
  <c r="CP134" i="5"/>
  <c r="BG134" i="5"/>
  <c r="BE134" i="5"/>
  <c r="BD134" i="5"/>
  <c r="F134" i="5"/>
  <c r="E134" i="5"/>
  <c r="D134" i="5"/>
  <c r="CS133" i="5"/>
  <c r="CR133" i="5"/>
  <c r="BG133" i="5"/>
  <c r="BF133" i="5"/>
  <c r="AS133" i="5" s="1"/>
  <c r="CR132" i="5"/>
  <c r="F132" i="5"/>
  <c r="E132" i="5"/>
  <c r="BF132" i="5" s="1"/>
  <c r="CQ131" i="5"/>
  <c r="BD131" i="5"/>
  <c r="F131" i="5"/>
  <c r="BE131" i="5" s="1"/>
  <c r="E131" i="5"/>
  <c r="BF131" i="5" s="1"/>
  <c r="CR130" i="5"/>
  <c r="BE130" i="5"/>
  <c r="F130" i="5"/>
  <c r="E130" i="5"/>
  <c r="BF130" i="5" s="1"/>
  <c r="D130" i="5"/>
  <c r="CQ129" i="5"/>
  <c r="BE129" i="5"/>
  <c r="BD129" i="5"/>
  <c r="F129" i="5"/>
  <c r="E129" i="5"/>
  <c r="CR129" i="5" s="1"/>
  <c r="CR128" i="5"/>
  <c r="F128" i="5"/>
  <c r="E128" i="5"/>
  <c r="BF128" i="5" s="1"/>
  <c r="CQ127" i="5"/>
  <c r="BD127" i="5"/>
  <c r="F127" i="5"/>
  <c r="BE127" i="5" s="1"/>
  <c r="E127" i="5"/>
  <c r="BF127" i="5" s="1"/>
  <c r="CR126" i="5"/>
  <c r="BE126" i="5"/>
  <c r="F126" i="5"/>
  <c r="E126" i="5"/>
  <c r="BF126" i="5" s="1"/>
  <c r="D126" i="5"/>
  <c r="CQ125" i="5"/>
  <c r="BE125" i="5"/>
  <c r="BD125" i="5"/>
  <c r="F125" i="5"/>
  <c r="E125" i="5"/>
  <c r="CR125" i="5" s="1"/>
  <c r="CR124" i="5"/>
  <c r="F124" i="5"/>
  <c r="E124" i="5"/>
  <c r="BF124" i="5" s="1"/>
  <c r="CQ123" i="5"/>
  <c r="CP123" i="5"/>
  <c r="BD123" i="5"/>
  <c r="AS123" i="5"/>
  <c r="F122" i="5"/>
  <c r="E122" i="5"/>
  <c r="D122" i="5" s="1"/>
  <c r="M118" i="5"/>
  <c r="H118" i="5"/>
  <c r="N117" i="5"/>
  <c r="M117" i="5"/>
  <c r="L117" i="5"/>
  <c r="L118" i="5" s="1"/>
  <c r="K117" i="5"/>
  <c r="K118" i="5" s="1"/>
  <c r="J117" i="5"/>
  <c r="I117" i="5"/>
  <c r="H117" i="5"/>
  <c r="G117" i="5"/>
  <c r="G118" i="5" s="1"/>
  <c r="F117" i="5"/>
  <c r="E116" i="5"/>
  <c r="D116" i="5"/>
  <c r="E115" i="5"/>
  <c r="D115" i="5"/>
  <c r="C115" i="5" s="1"/>
  <c r="E114" i="5"/>
  <c r="D114" i="5"/>
  <c r="E113" i="5"/>
  <c r="D113" i="5"/>
  <c r="C113" i="5" s="1"/>
  <c r="N112" i="5"/>
  <c r="M112" i="5"/>
  <c r="L112" i="5"/>
  <c r="K112" i="5"/>
  <c r="J112" i="5"/>
  <c r="J118" i="5" s="1"/>
  <c r="I112" i="5"/>
  <c r="I118" i="5" s="1"/>
  <c r="H112" i="5"/>
  <c r="G112" i="5"/>
  <c r="F112" i="5"/>
  <c r="F118" i="5" s="1"/>
  <c r="E111" i="5"/>
  <c r="D111" i="5"/>
  <c r="C111" i="5" s="1"/>
  <c r="E110" i="5"/>
  <c r="E112" i="5" s="1"/>
  <c r="D110" i="5"/>
  <c r="C110" i="5"/>
  <c r="CP110" i="5" s="1"/>
  <c r="E109" i="5"/>
  <c r="D109" i="5"/>
  <c r="D112" i="5" s="1"/>
  <c r="J105" i="5"/>
  <c r="M104" i="5"/>
  <c r="L104" i="5"/>
  <c r="K104" i="5"/>
  <c r="K105" i="5" s="1"/>
  <c r="J104" i="5"/>
  <c r="I104" i="5"/>
  <c r="H104" i="5"/>
  <c r="G104" i="5"/>
  <c r="G105" i="5" s="1"/>
  <c r="F104" i="5"/>
  <c r="E103" i="5"/>
  <c r="D103" i="5"/>
  <c r="E102" i="5"/>
  <c r="D102" i="5"/>
  <c r="C102" i="5"/>
  <c r="E101" i="5"/>
  <c r="D101" i="5"/>
  <c r="C101" i="5" s="1"/>
  <c r="E100" i="5"/>
  <c r="E104" i="5" s="1"/>
  <c r="D100" i="5"/>
  <c r="M99" i="5"/>
  <c r="L99" i="5"/>
  <c r="L105" i="5" s="1"/>
  <c r="K99" i="5"/>
  <c r="J99" i="5"/>
  <c r="I99" i="5"/>
  <c r="H99" i="5"/>
  <c r="H105" i="5" s="1"/>
  <c r="G99" i="5"/>
  <c r="F99" i="5"/>
  <c r="F105" i="5" s="1"/>
  <c r="D99" i="5"/>
  <c r="E98" i="5"/>
  <c r="D98" i="5"/>
  <c r="C98" i="5" s="1"/>
  <c r="E97" i="5"/>
  <c r="D97" i="5"/>
  <c r="C97" i="5"/>
  <c r="E96" i="5"/>
  <c r="E99" i="5" s="1"/>
  <c r="E105" i="5" s="1"/>
  <c r="D96" i="5"/>
  <c r="C96" i="5"/>
  <c r="E92" i="5"/>
  <c r="C92" i="5" s="1"/>
  <c r="D92" i="5"/>
  <c r="E91" i="5"/>
  <c r="D91" i="5"/>
  <c r="C91" i="5" s="1"/>
  <c r="E90" i="5"/>
  <c r="D90" i="5"/>
  <c r="C90" i="5"/>
  <c r="E89" i="5"/>
  <c r="D89" i="5"/>
  <c r="C89" i="5" s="1"/>
  <c r="E88" i="5"/>
  <c r="D88" i="5"/>
  <c r="C88" i="5" s="1"/>
  <c r="CP83" i="5"/>
  <c r="E78" i="5"/>
  <c r="D78" i="5"/>
  <c r="C78" i="5"/>
  <c r="EB78" i="5" s="1"/>
  <c r="E77" i="5"/>
  <c r="D77" i="5"/>
  <c r="C77" i="5" s="1"/>
  <c r="CB77" i="5" s="1"/>
  <c r="AK77" i="5" s="1"/>
  <c r="E76" i="5"/>
  <c r="D76" i="5"/>
  <c r="C76" i="5" s="1"/>
  <c r="E75" i="5"/>
  <c r="D75" i="5"/>
  <c r="C75" i="5"/>
  <c r="E70" i="5"/>
  <c r="D70" i="5"/>
  <c r="C70" i="5"/>
  <c r="E69" i="5"/>
  <c r="D69" i="5"/>
  <c r="E68" i="5"/>
  <c r="C68" i="5" s="1"/>
  <c r="D68" i="5"/>
  <c r="E67" i="5"/>
  <c r="D67" i="5"/>
  <c r="C67" i="5" s="1"/>
  <c r="C62" i="5"/>
  <c r="C61" i="5"/>
  <c r="CP61" i="5" s="1"/>
  <c r="C60" i="5"/>
  <c r="CP60" i="5" s="1"/>
  <c r="BB59" i="5"/>
  <c r="I59" i="5"/>
  <c r="C59" i="5"/>
  <c r="CP59" i="5" s="1"/>
  <c r="CP55" i="5"/>
  <c r="BB55" i="5"/>
  <c r="BA55" i="5"/>
  <c r="L55" i="5" s="1"/>
  <c r="C55" i="5"/>
  <c r="CQ55" i="5" s="1"/>
  <c r="C54" i="5"/>
  <c r="BB54" i="5" s="1"/>
  <c r="C53" i="5"/>
  <c r="CQ53" i="5" s="1"/>
  <c r="CP52" i="5"/>
  <c r="C52" i="5"/>
  <c r="BB52" i="5" s="1"/>
  <c r="CQ48" i="5"/>
  <c r="BA48" i="5"/>
  <c r="F48" i="5" s="1"/>
  <c r="C48" i="5"/>
  <c r="C42" i="5"/>
  <c r="CP42" i="5" s="1"/>
  <c r="C41" i="5"/>
  <c r="CP41" i="5" s="1"/>
  <c r="C40" i="5"/>
  <c r="CP40" i="5" s="1"/>
  <c r="CP39" i="5"/>
  <c r="C39" i="5"/>
  <c r="C38" i="5"/>
  <c r="CP38" i="5" s="1"/>
  <c r="C37" i="5"/>
  <c r="CP37" i="5" s="1"/>
  <c r="C36" i="5"/>
  <c r="CP36" i="5" s="1"/>
  <c r="CP35" i="5"/>
  <c r="C35" i="5"/>
  <c r="C34" i="5"/>
  <c r="CP34" i="5" s="1"/>
  <c r="L33" i="5"/>
  <c r="K33" i="5"/>
  <c r="J33" i="5"/>
  <c r="I33" i="5"/>
  <c r="H33" i="5"/>
  <c r="G33" i="5"/>
  <c r="F33" i="5"/>
  <c r="E33" i="5"/>
  <c r="D33" i="5"/>
  <c r="C33" i="5" s="1"/>
  <c r="CP33" i="5" s="1"/>
  <c r="CP29" i="5"/>
  <c r="BA29" i="5"/>
  <c r="D29" i="5" s="1"/>
  <c r="CP28" i="5"/>
  <c r="BA28" i="5"/>
  <c r="D28" i="5"/>
  <c r="CP27" i="5"/>
  <c r="BA27" i="5"/>
  <c r="D27" i="5"/>
  <c r="CP26" i="5"/>
  <c r="BA26" i="5"/>
  <c r="D26" i="5" s="1"/>
  <c r="CP25" i="5"/>
  <c r="BA25" i="5"/>
  <c r="D25" i="5"/>
  <c r="CP24" i="5"/>
  <c r="BA24" i="5"/>
  <c r="D24" i="5" s="1"/>
  <c r="CP23" i="5"/>
  <c r="BA23" i="5"/>
  <c r="D23" i="5"/>
  <c r="CP22" i="5"/>
  <c r="BA22" i="5"/>
  <c r="D22" i="5" s="1"/>
  <c r="CP21" i="5"/>
  <c r="BA21" i="5"/>
  <c r="D21" i="5" s="1"/>
  <c r="CP20" i="5"/>
  <c r="BA20" i="5"/>
  <c r="D20" i="5"/>
  <c r="CP19" i="5"/>
  <c r="BA19" i="5"/>
  <c r="D19" i="5"/>
  <c r="CP15" i="5"/>
  <c r="C15" i="5"/>
  <c r="BA15" i="5" s="1"/>
  <c r="M15" i="5" s="1"/>
  <c r="BA14" i="5"/>
  <c r="M14" i="5" s="1"/>
  <c r="C14" i="5"/>
  <c r="CP14" i="5" s="1"/>
  <c r="C13" i="5"/>
  <c r="C12" i="5"/>
  <c r="CP12" i="5" s="1"/>
  <c r="C11" i="5"/>
  <c r="CP11" i="5" s="1"/>
  <c r="CQ10" i="5"/>
  <c r="BB10" i="5"/>
  <c r="BA10" i="5"/>
  <c r="M10" i="5" s="1"/>
  <c r="C10" i="5"/>
  <c r="A5" i="5"/>
  <c r="A4" i="5"/>
  <c r="A3" i="5"/>
  <c r="A2" i="5"/>
  <c r="C118" i="7" l="1"/>
  <c r="BB112" i="7"/>
  <c r="O112" i="7" s="1"/>
  <c r="CP112" i="7"/>
  <c r="CP117" i="7"/>
  <c r="BB117" i="7"/>
  <c r="O117" i="7" s="1"/>
  <c r="BC244" i="6"/>
  <c r="AI244" i="6" s="1"/>
  <c r="CP244" i="6"/>
  <c r="CM92" i="6"/>
  <c r="AS135" i="6"/>
  <c r="BC236" i="6"/>
  <c r="AR236" i="6" s="1"/>
  <c r="CP236" i="6"/>
  <c r="AT175" i="6"/>
  <c r="AS148" i="6"/>
  <c r="AS143" i="6"/>
  <c r="AS140" i="6"/>
  <c r="AS132" i="6"/>
  <c r="AS129" i="6"/>
  <c r="AS124" i="6"/>
  <c r="AS152" i="6"/>
  <c r="AR233" i="6"/>
  <c r="AR234" i="6"/>
  <c r="AT176" i="6"/>
  <c r="AS156" i="6"/>
  <c r="AS147" i="6"/>
  <c r="AS144" i="6"/>
  <c r="AS139" i="6"/>
  <c r="AS134" i="6"/>
  <c r="AS128" i="6"/>
  <c r="AS125" i="6"/>
  <c r="AS155" i="6"/>
  <c r="CP109" i="6"/>
  <c r="BB109" i="6"/>
  <c r="O109" i="6" s="1"/>
  <c r="C112" i="6"/>
  <c r="AS136" i="6"/>
  <c r="AS154" i="5"/>
  <c r="CM92" i="5"/>
  <c r="BB92" i="5"/>
  <c r="AI92" i="5" s="1"/>
  <c r="E118" i="5"/>
  <c r="BB113" i="5"/>
  <c r="O113" i="5" s="1"/>
  <c r="CP113" i="5"/>
  <c r="CP115" i="5"/>
  <c r="BB115" i="5"/>
  <c r="O115" i="5" s="1"/>
  <c r="CP111" i="5"/>
  <c r="BB111" i="5"/>
  <c r="O111" i="5" s="1"/>
  <c r="AS134" i="5"/>
  <c r="CQ54" i="5"/>
  <c r="CB78" i="5"/>
  <c r="AK78" i="5" s="1"/>
  <c r="BB110" i="5"/>
  <c r="O110" i="5" s="1"/>
  <c r="N118" i="5"/>
  <c r="D117" i="5"/>
  <c r="D118" i="5" s="1"/>
  <c r="CS124" i="5"/>
  <c r="BG124" i="5"/>
  <c r="CP124" i="5"/>
  <c r="BF125" i="5"/>
  <c r="AS125" i="5" s="1"/>
  <c r="AS127" i="5"/>
  <c r="CS128" i="5"/>
  <c r="BG128" i="5"/>
  <c r="CP128" i="5"/>
  <c r="BF129" i="5"/>
  <c r="CS132" i="5"/>
  <c r="BG132" i="5"/>
  <c r="CP132" i="5"/>
  <c r="CS138" i="5"/>
  <c r="BG138" i="5"/>
  <c r="CP138" i="5"/>
  <c r="BF139" i="5"/>
  <c r="CS142" i="5"/>
  <c r="BG142" i="5"/>
  <c r="CP142" i="5"/>
  <c r="BF143" i="5"/>
  <c r="CR146" i="5"/>
  <c r="D146" i="5"/>
  <c r="CS147" i="5"/>
  <c r="BG147" i="5"/>
  <c r="CQ147" i="5"/>
  <c r="BD147" i="5"/>
  <c r="AS147" i="5" s="1"/>
  <c r="CQ153" i="5"/>
  <c r="BE153" i="5"/>
  <c r="CP153" i="5"/>
  <c r="BG153" i="5"/>
  <c r="CS153" i="5"/>
  <c r="AS155" i="5"/>
  <c r="CP163" i="5"/>
  <c r="BC163" i="5"/>
  <c r="BD163" i="5"/>
  <c r="CS163" i="5"/>
  <c r="CP170" i="5"/>
  <c r="BC170" i="5"/>
  <c r="CS170" i="5"/>
  <c r="BF170" i="5"/>
  <c r="BD170" i="5"/>
  <c r="CR178" i="5"/>
  <c r="D178" i="5"/>
  <c r="BE178" i="5"/>
  <c r="CQ205" i="5"/>
  <c r="C205" i="5"/>
  <c r="CP205" i="5" s="1"/>
  <c r="BD238" i="5"/>
  <c r="CQ238" i="5"/>
  <c r="C238" i="5"/>
  <c r="BA52" i="5"/>
  <c r="L52" i="5" s="1"/>
  <c r="BA53" i="5"/>
  <c r="L53" i="5" s="1"/>
  <c r="BB61" i="5"/>
  <c r="I61" i="5" s="1"/>
  <c r="C69" i="5"/>
  <c r="I105" i="5"/>
  <c r="M105" i="5"/>
  <c r="E117" i="5"/>
  <c r="C114" i="5"/>
  <c r="CS123" i="5"/>
  <c r="BG123" i="5"/>
  <c r="BE123" i="5"/>
  <c r="AS122" i="5" s="1"/>
  <c r="CR123" i="5"/>
  <c r="BD124" i="5"/>
  <c r="CQ124" i="5"/>
  <c r="CS125" i="5"/>
  <c r="BG125" i="5"/>
  <c r="CP125" i="5"/>
  <c r="D127" i="5"/>
  <c r="CR127" i="5"/>
  <c r="BD128" i="5"/>
  <c r="AS128" i="5" s="1"/>
  <c r="CQ128" i="5"/>
  <c r="CS129" i="5"/>
  <c r="BG129" i="5"/>
  <c r="CP129" i="5"/>
  <c r="D131" i="5"/>
  <c r="CR131" i="5"/>
  <c r="BD132" i="5"/>
  <c r="AS132" i="5" s="1"/>
  <c r="CQ132" i="5"/>
  <c r="CR134" i="5"/>
  <c r="BF134" i="5"/>
  <c r="CR136" i="5"/>
  <c r="BF136" i="5"/>
  <c r="AS136" i="5" s="1"/>
  <c r="BD138" i="5"/>
  <c r="CQ138" i="5"/>
  <c r="CS139" i="5"/>
  <c r="BG139" i="5"/>
  <c r="CP139" i="5"/>
  <c r="D141" i="5"/>
  <c r="CR141" i="5"/>
  <c r="BD142" i="5"/>
  <c r="AS142" i="5" s="1"/>
  <c r="CQ142" i="5"/>
  <c r="CS143" i="5"/>
  <c r="BG143" i="5"/>
  <c r="AS143" i="5" s="1"/>
  <c r="CP143" i="5"/>
  <c r="CS146" i="5"/>
  <c r="BG146" i="5"/>
  <c r="BE146" i="5"/>
  <c r="AS146" i="5" s="1"/>
  <c r="CQ146" i="5"/>
  <c r="BE147" i="5"/>
  <c r="D148" i="5"/>
  <c r="D149" i="5"/>
  <c r="CR150" i="5"/>
  <c r="D150" i="5"/>
  <c r="CS151" i="5"/>
  <c r="BG151" i="5"/>
  <c r="CQ151" i="5"/>
  <c r="BD151" i="5"/>
  <c r="CR151" i="5"/>
  <c r="CR152" i="5"/>
  <c r="BD153" i="5"/>
  <c r="D154" i="5"/>
  <c r="CR165" i="5"/>
  <c r="D167" i="5"/>
  <c r="CR167" i="5"/>
  <c r="CS181" i="5"/>
  <c r="BF181" i="5"/>
  <c r="CQ181" i="5"/>
  <c r="BD181" i="5"/>
  <c r="BC181" i="5"/>
  <c r="CP181" i="5"/>
  <c r="D181" i="5"/>
  <c r="CS182" i="5"/>
  <c r="BF182" i="5"/>
  <c r="CQ182" i="5"/>
  <c r="BD182" i="5"/>
  <c r="D182" i="5"/>
  <c r="BC182" i="5"/>
  <c r="AT182" i="5" s="1"/>
  <c r="AR236" i="5"/>
  <c r="BD245" i="5"/>
  <c r="CQ245" i="5"/>
  <c r="C245" i="5"/>
  <c r="BC247" i="5"/>
  <c r="AI247" i="5" s="1"/>
  <c r="CP247" i="5"/>
  <c r="BB53" i="5"/>
  <c r="BA54" i="5"/>
  <c r="L54" i="5" s="1"/>
  <c r="BB60" i="5"/>
  <c r="I60" i="5" s="1"/>
  <c r="C100" i="5"/>
  <c r="C104" i="5" s="1"/>
  <c r="BF123" i="5"/>
  <c r="D124" i="5"/>
  <c r="BE124" i="5"/>
  <c r="CS126" i="5"/>
  <c r="BG126" i="5"/>
  <c r="CP126" i="5"/>
  <c r="D128" i="5"/>
  <c r="BE128" i="5"/>
  <c r="AS129" i="5"/>
  <c r="CS130" i="5"/>
  <c r="BG130" i="5"/>
  <c r="CP130" i="5"/>
  <c r="D132" i="5"/>
  <c r="BE132" i="5"/>
  <c r="D138" i="5"/>
  <c r="BE138" i="5"/>
  <c r="AS139" i="5"/>
  <c r="CS140" i="5"/>
  <c r="BG140" i="5"/>
  <c r="CP140" i="5"/>
  <c r="D142" i="5"/>
  <c r="BE142" i="5"/>
  <c r="CS144" i="5"/>
  <c r="BG144" i="5"/>
  <c r="CP144" i="5"/>
  <c r="CQ144" i="5"/>
  <c r="CS145" i="5"/>
  <c r="BG145" i="5"/>
  <c r="CQ145" i="5"/>
  <c r="D147" i="5"/>
  <c r="CS150" i="5"/>
  <c r="BG150" i="5"/>
  <c r="BE150" i="5"/>
  <c r="CQ150" i="5"/>
  <c r="D153" i="5"/>
  <c r="CQ156" i="5"/>
  <c r="BE156" i="5"/>
  <c r="CS156" i="5"/>
  <c r="BD156" i="5"/>
  <c r="AS156" i="5" s="1"/>
  <c r="D156" i="5"/>
  <c r="CP156" i="5"/>
  <c r="CP161" i="5"/>
  <c r="BC161" i="5"/>
  <c r="AT160" i="5" s="1"/>
  <c r="BF161" i="5"/>
  <c r="CQ161" i="5"/>
  <c r="CP162" i="5"/>
  <c r="BC162" i="5"/>
  <c r="AT162" i="5" s="1"/>
  <c r="CS162" i="5"/>
  <c r="BF163" i="5"/>
  <c r="CP164" i="5"/>
  <c r="BC164" i="5"/>
  <c r="AT164" i="5" s="1"/>
  <c r="CQ164" i="5"/>
  <c r="BF164" i="5"/>
  <c r="CS164" i="5"/>
  <c r="CP167" i="5"/>
  <c r="BC167" i="5"/>
  <c r="AT167" i="5" s="1"/>
  <c r="BD167" i="5"/>
  <c r="CS167" i="5"/>
  <c r="D168" i="5"/>
  <c r="BE168" i="5"/>
  <c r="CR168" i="5"/>
  <c r="CQ170" i="5"/>
  <c r="D173" i="5"/>
  <c r="CR173" i="5"/>
  <c r="D174" i="5"/>
  <c r="CR174" i="5"/>
  <c r="CS183" i="5"/>
  <c r="BF183" i="5"/>
  <c r="CQ183" i="5"/>
  <c r="BD183" i="5"/>
  <c r="CP183" i="5"/>
  <c r="D183" i="5"/>
  <c r="CS185" i="5"/>
  <c r="BF185" i="5"/>
  <c r="CQ185" i="5"/>
  <c r="BD185" i="5"/>
  <c r="BC185" i="5"/>
  <c r="CP185" i="5"/>
  <c r="D185" i="5"/>
  <c r="CS186" i="5"/>
  <c r="BF186" i="5"/>
  <c r="CQ186" i="5"/>
  <c r="BD186" i="5"/>
  <c r="D186" i="5"/>
  <c r="BC186" i="5"/>
  <c r="CP186" i="5"/>
  <c r="CS187" i="5"/>
  <c r="BF187" i="5"/>
  <c r="CQ187" i="5"/>
  <c r="BD187" i="5"/>
  <c r="CP187" i="5"/>
  <c r="D187" i="5"/>
  <c r="BC187" i="5"/>
  <c r="BC235" i="5"/>
  <c r="AR235" i="5" s="1"/>
  <c r="CP235" i="5"/>
  <c r="BD239" i="5"/>
  <c r="CQ239" i="5"/>
  <c r="C239" i="5"/>
  <c r="CQ52" i="5"/>
  <c r="CP53" i="5"/>
  <c r="CP54" i="5"/>
  <c r="DR77" i="5"/>
  <c r="C99" i="5"/>
  <c r="C105" i="5" s="1"/>
  <c r="D104" i="5"/>
  <c r="D105" i="5" s="1"/>
  <c r="C103" i="5"/>
  <c r="C109" i="5"/>
  <c r="C116" i="5"/>
  <c r="D125" i="5"/>
  <c r="BD126" i="5"/>
  <c r="CQ126" i="5"/>
  <c r="CS127" i="5"/>
  <c r="BG127" i="5"/>
  <c r="CP127" i="5"/>
  <c r="D129" i="5"/>
  <c r="BD130" i="5"/>
  <c r="AS130" i="5" s="1"/>
  <c r="CQ130" i="5"/>
  <c r="CS131" i="5"/>
  <c r="BG131" i="5"/>
  <c r="AS131" i="5" s="1"/>
  <c r="CP131" i="5"/>
  <c r="CR135" i="5"/>
  <c r="BF135" i="5"/>
  <c r="AS135" i="5" s="1"/>
  <c r="CS137" i="5"/>
  <c r="BG137" i="5"/>
  <c r="AS137" i="5" s="1"/>
  <c r="CP137" i="5"/>
  <c r="D139" i="5"/>
  <c r="BD140" i="5"/>
  <c r="AS140" i="5" s="1"/>
  <c r="CQ140" i="5"/>
  <c r="CS141" i="5"/>
  <c r="BG141" i="5"/>
  <c r="AS141" i="5" s="1"/>
  <c r="CP141" i="5"/>
  <c r="D143" i="5"/>
  <c r="BD144" i="5"/>
  <c r="BD145" i="5"/>
  <c r="BF146" i="5"/>
  <c r="CP147" i="5"/>
  <c r="CS149" i="5"/>
  <c r="BG149" i="5"/>
  <c r="AS149" i="5" s="1"/>
  <c r="CQ149" i="5"/>
  <c r="BD150" i="5"/>
  <c r="AS150" i="5" s="1"/>
  <c r="D151" i="5"/>
  <c r="CQ154" i="5"/>
  <c r="BE154" i="5"/>
  <c r="CS154" i="5"/>
  <c r="BG154" i="5"/>
  <c r="CQ155" i="5"/>
  <c r="BE155" i="5"/>
  <c r="CP155" i="5"/>
  <c r="D155" i="5"/>
  <c r="BD162" i="5"/>
  <c r="D163" i="5"/>
  <c r="CR163" i="5"/>
  <c r="BE163" i="5"/>
  <c r="CQ163" i="5"/>
  <c r="BD164" i="5"/>
  <c r="BE165" i="5"/>
  <c r="CP168" i="5"/>
  <c r="BC168" i="5"/>
  <c r="CQ168" i="5"/>
  <c r="CS168" i="5"/>
  <c r="BC183" i="5"/>
  <c r="CP233" i="5"/>
  <c r="AI244" i="5"/>
  <c r="D172" i="5"/>
  <c r="CR172" i="5"/>
  <c r="CP173" i="5"/>
  <c r="BC173" i="5"/>
  <c r="CQ173" i="5"/>
  <c r="CS189" i="5"/>
  <c r="BF189" i="5"/>
  <c r="CQ189" i="5"/>
  <c r="BD189" i="5"/>
  <c r="BC189" i="5"/>
  <c r="CS191" i="5"/>
  <c r="BF191" i="5"/>
  <c r="CQ191" i="5"/>
  <c r="BD191" i="5"/>
  <c r="CP191" i="5"/>
  <c r="BC191" i="5"/>
  <c r="CQ199" i="5"/>
  <c r="C199" i="5"/>
  <c r="CP199" i="5" s="1"/>
  <c r="BD233" i="5"/>
  <c r="AR233" i="5" s="1"/>
  <c r="CQ233" i="5"/>
  <c r="BD234" i="5"/>
  <c r="CQ234" i="5"/>
  <c r="C234" i="5"/>
  <c r="BD235" i="5"/>
  <c r="CQ235" i="5"/>
  <c r="BD237" i="5"/>
  <c r="CQ237" i="5"/>
  <c r="C237" i="5"/>
  <c r="BD247" i="5"/>
  <c r="CQ247" i="5"/>
  <c r="CP10" i="5"/>
  <c r="BA11" i="5"/>
  <c r="M11" i="5" s="1"/>
  <c r="BA12" i="5"/>
  <c r="M12" i="5" s="1"/>
  <c r="CS148" i="5"/>
  <c r="BG148" i="5"/>
  <c r="AS148" i="5" s="1"/>
  <c r="CP148" i="5"/>
  <c r="CS152" i="5"/>
  <c r="BG152" i="5"/>
  <c r="AS152" i="5" s="1"/>
  <c r="CP152" i="5"/>
  <c r="D164" i="5"/>
  <c r="CP166" i="5"/>
  <c r="BC166" i="5"/>
  <c r="CS166" i="5"/>
  <c r="CQ166" i="5"/>
  <c r="BE169" i="5"/>
  <c r="CP172" i="5"/>
  <c r="BC172" i="5"/>
  <c r="AT172" i="5" s="1"/>
  <c r="BD172" i="5"/>
  <c r="CQ172" i="5"/>
  <c r="BD173" i="5"/>
  <c r="CS173" i="5"/>
  <c r="CS177" i="5"/>
  <c r="BF177" i="5"/>
  <c r="AT177" i="5" s="1"/>
  <c r="CP177" i="5"/>
  <c r="CS179" i="5"/>
  <c r="BF179" i="5"/>
  <c r="CQ179" i="5"/>
  <c r="BC179" i="5"/>
  <c r="AT179" i="5" s="1"/>
  <c r="BD179" i="5"/>
  <c r="CS194" i="5"/>
  <c r="BF194" i="5"/>
  <c r="CQ194" i="5"/>
  <c r="BD194" i="5"/>
  <c r="AT194" i="5" s="1"/>
  <c r="D194" i="5"/>
  <c r="CP194" i="5"/>
  <c r="CQ206" i="5"/>
  <c r="C206" i="5"/>
  <c r="CP206" i="5" s="1"/>
  <c r="BD246" i="5"/>
  <c r="CQ246" i="5"/>
  <c r="C246" i="5"/>
  <c r="D162" i="5"/>
  <c r="BE162" i="5"/>
  <c r="CP165" i="5"/>
  <c r="BC165" i="5"/>
  <c r="BF165" i="5"/>
  <c r="D166" i="5"/>
  <c r="BE166" i="5"/>
  <c r="CP169" i="5"/>
  <c r="BC169" i="5"/>
  <c r="BF169" i="5"/>
  <c r="D170" i="5"/>
  <c r="BE170" i="5"/>
  <c r="CP174" i="5"/>
  <c r="BC174" i="5"/>
  <c r="BF174" i="5"/>
  <c r="CS175" i="5"/>
  <c r="CQ175" i="5"/>
  <c r="BD175" i="5"/>
  <c r="AT175" i="5" s="1"/>
  <c r="D175" i="5"/>
  <c r="BF175" i="5"/>
  <c r="CS178" i="5"/>
  <c r="BF178" i="5"/>
  <c r="BD178" i="5"/>
  <c r="AT178" i="5" s="1"/>
  <c r="CQ178" i="5"/>
  <c r="CS190" i="5"/>
  <c r="BF190" i="5"/>
  <c r="AT190" i="5" s="1"/>
  <c r="CQ190" i="5"/>
  <c r="BD190" i="5"/>
  <c r="D190" i="5"/>
  <c r="CS193" i="5"/>
  <c r="BF193" i="5"/>
  <c r="CQ193" i="5"/>
  <c r="BD193" i="5"/>
  <c r="BC193" i="5"/>
  <c r="AT193" i="5" s="1"/>
  <c r="CQ200" i="5"/>
  <c r="C200" i="5"/>
  <c r="CP200" i="5" s="1"/>
  <c r="BC218" i="5"/>
  <c r="AR218" i="5" s="1"/>
  <c r="CS176" i="5"/>
  <c r="BF176" i="5"/>
  <c r="AT176" i="5" s="1"/>
  <c r="CP176" i="5"/>
  <c r="CS180" i="5"/>
  <c r="BF180" i="5"/>
  <c r="CQ180" i="5"/>
  <c r="BD180" i="5"/>
  <c r="AT180" i="5" s="1"/>
  <c r="CS184" i="5"/>
  <c r="BF184" i="5"/>
  <c r="CQ184" i="5"/>
  <c r="BD184" i="5"/>
  <c r="AT184" i="5" s="1"/>
  <c r="CS188" i="5"/>
  <c r="BF188" i="5"/>
  <c r="CQ188" i="5"/>
  <c r="BD188" i="5"/>
  <c r="AT188" i="5" s="1"/>
  <c r="CS192" i="5"/>
  <c r="BF192" i="5"/>
  <c r="AT192" i="5" s="1"/>
  <c r="CQ192" i="5"/>
  <c r="BD192" i="5"/>
  <c r="BD236" i="5"/>
  <c r="CQ236" i="5"/>
  <c r="BD244" i="5"/>
  <c r="CQ244" i="5"/>
  <c r="BC210" i="5"/>
  <c r="W210" i="5" s="1"/>
  <c r="CQ210" i="5"/>
  <c r="BC211" i="5"/>
  <c r="W211" i="5" s="1"/>
  <c r="CQ211" i="5"/>
  <c r="BC212" i="5"/>
  <c r="W212" i="5" s="1"/>
  <c r="CQ212" i="5"/>
  <c r="BC213" i="5"/>
  <c r="W213" i="5" s="1"/>
  <c r="CQ213" i="5"/>
  <c r="BD247" i="4"/>
  <c r="E247" i="4"/>
  <c r="CQ247" i="4" s="1"/>
  <c r="D247" i="4"/>
  <c r="C247" i="4"/>
  <c r="BD246" i="4"/>
  <c r="BC246" i="4"/>
  <c r="AI246" i="4" s="1"/>
  <c r="E246" i="4"/>
  <c r="CQ246" i="4" s="1"/>
  <c r="D246" i="4"/>
  <c r="C246" i="4" s="1"/>
  <c r="CP246" i="4" s="1"/>
  <c r="BD245" i="4"/>
  <c r="BC245" i="4"/>
  <c r="AI245" i="4" s="1"/>
  <c r="E245" i="4"/>
  <c r="CQ245" i="4" s="1"/>
  <c r="D245" i="4"/>
  <c r="C245" i="4"/>
  <c r="CP245" i="4" s="1"/>
  <c r="BD244" i="4"/>
  <c r="E244" i="4"/>
  <c r="CQ244" i="4" s="1"/>
  <c r="D244" i="4"/>
  <c r="C244" i="4"/>
  <c r="BD239" i="4"/>
  <c r="E239" i="4"/>
  <c r="CQ239" i="4" s="1"/>
  <c r="D239" i="4"/>
  <c r="C239" i="4"/>
  <c r="BD238" i="4"/>
  <c r="BC238" i="4"/>
  <c r="AR238" i="4" s="1"/>
  <c r="E238" i="4"/>
  <c r="CQ238" i="4" s="1"/>
  <c r="D238" i="4"/>
  <c r="C238" i="4" s="1"/>
  <c r="CP238" i="4" s="1"/>
  <c r="BD237" i="4"/>
  <c r="BC237" i="4"/>
  <c r="AR237" i="4" s="1"/>
  <c r="E237" i="4"/>
  <c r="CQ237" i="4" s="1"/>
  <c r="D237" i="4"/>
  <c r="C237" i="4"/>
  <c r="CP237" i="4" s="1"/>
  <c r="BD236" i="4"/>
  <c r="E236" i="4"/>
  <c r="CQ236" i="4" s="1"/>
  <c r="D236" i="4"/>
  <c r="C236" i="4"/>
  <c r="BD235" i="4"/>
  <c r="E235" i="4"/>
  <c r="CQ235" i="4" s="1"/>
  <c r="D235" i="4"/>
  <c r="C235" i="4"/>
  <c r="BD234" i="4"/>
  <c r="E234" i="4"/>
  <c r="CQ234" i="4" s="1"/>
  <c r="D234" i="4"/>
  <c r="C234" i="4" s="1"/>
  <c r="BD233" i="4"/>
  <c r="BC233" i="4"/>
  <c r="AR233" i="4" s="1"/>
  <c r="E233" i="4"/>
  <c r="CQ233" i="4" s="1"/>
  <c r="D233" i="4"/>
  <c r="C233" i="4"/>
  <c r="CP233" i="4" s="1"/>
  <c r="CP228" i="4"/>
  <c r="BC228" i="4"/>
  <c r="AR228" i="4"/>
  <c r="E228" i="4"/>
  <c r="C228" i="4" s="1"/>
  <c r="D228" i="4"/>
  <c r="CP227" i="4"/>
  <c r="BC227" i="4"/>
  <c r="AR227" i="4" s="1"/>
  <c r="E227" i="4"/>
  <c r="D227" i="4"/>
  <c r="C227" i="4" s="1"/>
  <c r="CP226" i="4"/>
  <c r="BC226" i="4"/>
  <c r="AR226" i="4"/>
  <c r="E226" i="4"/>
  <c r="C226" i="4" s="1"/>
  <c r="D226" i="4"/>
  <c r="CP225" i="4"/>
  <c r="BC225" i="4"/>
  <c r="AR225" i="4" s="1"/>
  <c r="E225" i="4"/>
  <c r="D225" i="4"/>
  <c r="C225" i="4"/>
  <c r="CP224" i="4"/>
  <c r="BC224" i="4"/>
  <c r="AR224" i="4"/>
  <c r="E224" i="4"/>
  <c r="C224" i="4" s="1"/>
  <c r="D224" i="4"/>
  <c r="CP223" i="4"/>
  <c r="BC223" i="4"/>
  <c r="AR223" i="4" s="1"/>
  <c r="E223" i="4"/>
  <c r="D223" i="4"/>
  <c r="C223" i="4" s="1"/>
  <c r="CP222" i="4"/>
  <c r="BC222" i="4"/>
  <c r="AR222" i="4"/>
  <c r="E222" i="4"/>
  <c r="C222" i="4" s="1"/>
  <c r="D222" i="4"/>
  <c r="CP221" i="4"/>
  <c r="BC221" i="4"/>
  <c r="AR221" i="4" s="1"/>
  <c r="E221" i="4"/>
  <c r="D221" i="4"/>
  <c r="C221" i="4"/>
  <c r="CP220" i="4"/>
  <c r="BC220" i="4"/>
  <c r="AR220" i="4"/>
  <c r="E220" i="4"/>
  <c r="C220" i="4" s="1"/>
  <c r="D220" i="4"/>
  <c r="CP219" i="4"/>
  <c r="BC219" i="4"/>
  <c r="AR219" i="4" s="1"/>
  <c r="E219" i="4"/>
  <c r="C219" i="4"/>
  <c r="AQ218" i="4"/>
  <c r="AP218" i="4"/>
  <c r="CP218" i="4" s="1"/>
  <c r="AO218" i="4"/>
  <c r="BC218" i="4" s="1"/>
  <c r="AR218" i="4" s="1"/>
  <c r="AN218" i="4"/>
  <c r="AM218" i="4"/>
  <c r="AL218" i="4"/>
  <c r="AK218" i="4"/>
  <c r="AJ218" i="4"/>
  <c r="AI218" i="4"/>
  <c r="AH218" i="4"/>
  <c r="AG218" i="4"/>
  <c r="AF218" i="4"/>
  <c r="AE218" i="4"/>
  <c r="AD218" i="4"/>
  <c r="AC218" i="4"/>
  <c r="AB218" i="4"/>
  <c r="AA218" i="4"/>
  <c r="Z218" i="4"/>
  <c r="Y218" i="4"/>
  <c r="X218" i="4"/>
  <c r="W218" i="4"/>
  <c r="V218" i="4"/>
  <c r="U218" i="4"/>
  <c r="T218" i="4"/>
  <c r="S218" i="4"/>
  <c r="R218" i="4"/>
  <c r="Q218" i="4"/>
  <c r="P218" i="4"/>
  <c r="O218" i="4"/>
  <c r="N218" i="4"/>
  <c r="M218" i="4"/>
  <c r="L218" i="4"/>
  <c r="K218" i="4"/>
  <c r="J218" i="4"/>
  <c r="I218" i="4"/>
  <c r="H218" i="4"/>
  <c r="G218" i="4"/>
  <c r="E218" i="4" s="1"/>
  <c r="F218" i="4"/>
  <c r="D218" i="4" s="1"/>
  <c r="C218" i="4"/>
  <c r="BD213" i="4"/>
  <c r="C213" i="4"/>
  <c r="C212" i="4"/>
  <c r="CR211" i="4"/>
  <c r="BD211" i="4"/>
  <c r="C211" i="4"/>
  <c r="CR210" i="4"/>
  <c r="BD210" i="4"/>
  <c r="C210" i="4"/>
  <c r="E206" i="4"/>
  <c r="D206" i="4"/>
  <c r="CQ206" i="4" s="1"/>
  <c r="CR205" i="4"/>
  <c r="E205" i="4"/>
  <c r="D205" i="4"/>
  <c r="CR204" i="4"/>
  <c r="CQ204" i="4"/>
  <c r="CP204" i="4"/>
  <c r="BB204" i="4"/>
  <c r="AM204" i="4"/>
  <c r="CR200" i="4"/>
  <c r="E200" i="4"/>
  <c r="D200" i="4"/>
  <c r="CQ199" i="4"/>
  <c r="E199" i="4"/>
  <c r="D199" i="4"/>
  <c r="CR198" i="4"/>
  <c r="CQ198" i="4"/>
  <c r="CP198" i="4"/>
  <c r="CQ194" i="4"/>
  <c r="BE194" i="4"/>
  <c r="BD194" i="4"/>
  <c r="F194" i="4"/>
  <c r="E194" i="4"/>
  <c r="CR193" i="4"/>
  <c r="F193" i="4"/>
  <c r="E193" i="4"/>
  <c r="CQ192" i="4"/>
  <c r="BE192" i="4"/>
  <c r="BD192" i="4"/>
  <c r="F192" i="4"/>
  <c r="E192" i="4"/>
  <c r="CQ191" i="4"/>
  <c r="BD191" i="4"/>
  <c r="F191" i="4"/>
  <c r="E191" i="4"/>
  <c r="CQ190" i="4"/>
  <c r="BD190" i="4"/>
  <c r="F190" i="4"/>
  <c r="E190" i="4"/>
  <c r="F189" i="4"/>
  <c r="E189" i="4"/>
  <c r="CQ188" i="4"/>
  <c r="BE188" i="4"/>
  <c r="BD188" i="4"/>
  <c r="F188" i="4"/>
  <c r="E188" i="4"/>
  <c r="CQ187" i="4"/>
  <c r="BD187" i="4"/>
  <c r="F187" i="4"/>
  <c r="E187" i="4"/>
  <c r="CR186" i="4"/>
  <c r="CQ186" i="4"/>
  <c r="F186" i="4"/>
  <c r="E186" i="4"/>
  <c r="CS185" i="4"/>
  <c r="CR185" i="4"/>
  <c r="CQ185" i="4"/>
  <c r="BD185" i="4"/>
  <c r="F185" i="4"/>
  <c r="E185" i="4"/>
  <c r="D185" i="4" s="1"/>
  <c r="F184" i="4"/>
  <c r="E184" i="4"/>
  <c r="CQ183" i="4"/>
  <c r="BF183" i="4"/>
  <c r="BE183" i="4"/>
  <c r="F183" i="4"/>
  <c r="E183" i="4"/>
  <c r="CR182" i="4"/>
  <c r="BF182" i="4"/>
  <c r="BD182" i="4"/>
  <c r="F182" i="4"/>
  <c r="E182" i="4"/>
  <c r="CS181" i="4"/>
  <c r="CQ181" i="4"/>
  <c r="BD181" i="4"/>
  <c r="F181" i="4"/>
  <c r="E181" i="4"/>
  <c r="CS180" i="4"/>
  <c r="BD180" i="4"/>
  <c r="F180" i="4"/>
  <c r="E180" i="4"/>
  <c r="BE180" i="4" s="1"/>
  <c r="CS179" i="4"/>
  <c r="BF179" i="4"/>
  <c r="BE179" i="4"/>
  <c r="BD179" i="4"/>
  <c r="F179" i="4"/>
  <c r="E179" i="4"/>
  <c r="D179" i="4" s="1"/>
  <c r="CS178" i="4"/>
  <c r="BE178" i="4"/>
  <c r="F178" i="4"/>
  <c r="E178" i="4"/>
  <c r="CR177" i="4"/>
  <c r="CQ177" i="4"/>
  <c r="BF177" i="4"/>
  <c r="F177" i="4"/>
  <c r="E177" i="4"/>
  <c r="CS176" i="4"/>
  <c r="CQ176" i="4"/>
  <c r="BD176" i="4"/>
  <c r="F176" i="4"/>
  <c r="E176" i="4"/>
  <c r="CR175" i="4"/>
  <c r="BF175" i="4"/>
  <c r="BE175" i="4"/>
  <c r="F175" i="4"/>
  <c r="D175" i="4"/>
  <c r="CR174" i="4"/>
  <c r="BE174" i="4"/>
  <c r="BD174" i="4"/>
  <c r="F174" i="4"/>
  <c r="E174" i="4"/>
  <c r="CQ173" i="4"/>
  <c r="CP173" i="4"/>
  <c r="F173" i="4"/>
  <c r="E173" i="4"/>
  <c r="CR172" i="4"/>
  <c r="CP172" i="4"/>
  <c r="BD172" i="4"/>
  <c r="F172" i="4"/>
  <c r="E172" i="4"/>
  <c r="BE172" i="4" s="1"/>
  <c r="D172" i="4"/>
  <c r="BF171" i="4"/>
  <c r="BE171" i="4"/>
  <c r="BD171" i="4"/>
  <c r="BC171" i="4"/>
  <c r="CQ170" i="4"/>
  <c r="BD170" i="4"/>
  <c r="BC170" i="4"/>
  <c r="F170" i="4"/>
  <c r="E170" i="4"/>
  <c r="CR170" i="4" s="1"/>
  <c r="D170" i="4"/>
  <c r="CP169" i="4"/>
  <c r="BE169" i="4"/>
  <c r="BD169" i="4"/>
  <c r="F169" i="4"/>
  <c r="E169" i="4"/>
  <c r="CR169" i="4" s="1"/>
  <c r="D169" i="4"/>
  <c r="BE168" i="4"/>
  <c r="BC168" i="4"/>
  <c r="F168" i="4"/>
  <c r="CQ168" i="4" s="1"/>
  <c r="E168" i="4"/>
  <c r="CR167" i="4"/>
  <c r="CQ167" i="4"/>
  <c r="CP167" i="4"/>
  <c r="F167" i="4"/>
  <c r="E167" i="4"/>
  <c r="BE167" i="4" s="1"/>
  <c r="CQ166" i="4"/>
  <c r="BD166" i="4"/>
  <c r="BC166" i="4"/>
  <c r="F166" i="4"/>
  <c r="E166" i="4"/>
  <c r="CP165" i="4"/>
  <c r="BE165" i="4"/>
  <c r="F165" i="4"/>
  <c r="E165" i="4"/>
  <c r="CR165" i="4" s="1"/>
  <c r="CP164" i="4"/>
  <c r="BE164" i="4"/>
  <c r="BC164" i="4"/>
  <c r="F164" i="4"/>
  <c r="E164" i="4"/>
  <c r="CR163" i="4"/>
  <c r="F163" i="4"/>
  <c r="BC163" i="4" s="1"/>
  <c r="E163" i="4"/>
  <c r="BE163" i="4" s="1"/>
  <c r="CS162" i="4"/>
  <c r="CR162" i="4"/>
  <c r="BE162" i="4"/>
  <c r="BC162" i="4"/>
  <c r="F162" i="4"/>
  <c r="E162" i="4"/>
  <c r="D162" i="4"/>
  <c r="CS161" i="4"/>
  <c r="CP161" i="4"/>
  <c r="BF161" i="4"/>
  <c r="BC161" i="4"/>
  <c r="AT161" i="4"/>
  <c r="F160" i="4"/>
  <c r="CQ161" i="4" s="1"/>
  <c r="E160" i="4"/>
  <c r="BE161" i="4" s="1"/>
  <c r="D160" i="4"/>
  <c r="CS156" i="4"/>
  <c r="CQ156" i="4"/>
  <c r="CP156" i="4"/>
  <c r="BG156" i="4"/>
  <c r="BE156" i="4"/>
  <c r="BD156" i="4"/>
  <c r="F156" i="4"/>
  <c r="E156" i="4"/>
  <c r="CS155" i="4"/>
  <c r="CQ155" i="4"/>
  <c r="CP155" i="4"/>
  <c r="BG155" i="4"/>
  <c r="BE155" i="4"/>
  <c r="BD155" i="4"/>
  <c r="F155" i="4"/>
  <c r="E155" i="4"/>
  <c r="D155" i="4"/>
  <c r="CS154" i="4"/>
  <c r="CQ154" i="4"/>
  <c r="CP154" i="4"/>
  <c r="BG154" i="4"/>
  <c r="BE154" i="4"/>
  <c r="BD154" i="4"/>
  <c r="F154" i="4"/>
  <c r="E154" i="4"/>
  <c r="CS153" i="4"/>
  <c r="CQ153" i="4"/>
  <c r="CP153" i="4"/>
  <c r="BG153" i="4"/>
  <c r="BE153" i="4"/>
  <c r="BD153" i="4"/>
  <c r="F153" i="4"/>
  <c r="E153" i="4"/>
  <c r="D153" i="4"/>
  <c r="CS152" i="4"/>
  <c r="CQ152" i="4"/>
  <c r="CP152" i="4"/>
  <c r="BG152" i="4"/>
  <c r="BE152" i="4"/>
  <c r="BD152" i="4"/>
  <c r="F152" i="4"/>
  <c r="E152" i="4"/>
  <c r="CS151" i="4"/>
  <c r="CQ151" i="4"/>
  <c r="CP151" i="4"/>
  <c r="BG151" i="4"/>
  <c r="BE151" i="4"/>
  <c r="BD151" i="4"/>
  <c r="F151" i="4"/>
  <c r="E151" i="4"/>
  <c r="D151" i="4"/>
  <c r="CS150" i="4"/>
  <c r="CQ150" i="4"/>
  <c r="CP150" i="4"/>
  <c r="BG150" i="4"/>
  <c r="BE150" i="4"/>
  <c r="BD150" i="4"/>
  <c r="F150" i="4"/>
  <c r="E150" i="4"/>
  <c r="CS149" i="4"/>
  <c r="CQ149" i="4"/>
  <c r="CP149" i="4"/>
  <c r="BG149" i="4"/>
  <c r="BE149" i="4"/>
  <c r="BD149" i="4"/>
  <c r="F149" i="4"/>
  <c r="E149" i="4"/>
  <c r="D149" i="4"/>
  <c r="CS148" i="4"/>
  <c r="CQ148" i="4"/>
  <c r="CP148" i="4"/>
  <c r="BG148" i="4"/>
  <c r="BE148" i="4"/>
  <c r="BD148" i="4"/>
  <c r="F148" i="4"/>
  <c r="E148" i="4"/>
  <c r="CS147" i="4"/>
  <c r="CQ147" i="4"/>
  <c r="CP147" i="4"/>
  <c r="BG147" i="4"/>
  <c r="BE147" i="4"/>
  <c r="BD147" i="4"/>
  <c r="F147" i="4"/>
  <c r="E147" i="4"/>
  <c r="D147" i="4"/>
  <c r="CS146" i="4"/>
  <c r="CQ146" i="4"/>
  <c r="CP146" i="4"/>
  <c r="BG146" i="4"/>
  <c r="BE146" i="4"/>
  <c r="BD146" i="4"/>
  <c r="F146" i="4"/>
  <c r="E146" i="4"/>
  <c r="CS145" i="4"/>
  <c r="CQ145" i="4"/>
  <c r="CP145" i="4"/>
  <c r="BG145" i="4"/>
  <c r="BE145" i="4"/>
  <c r="BD145" i="4"/>
  <c r="F145" i="4"/>
  <c r="E145" i="4"/>
  <c r="D145" i="4"/>
  <c r="CS144" i="4"/>
  <c r="CQ144" i="4"/>
  <c r="CP144" i="4"/>
  <c r="BG144" i="4"/>
  <c r="BE144" i="4"/>
  <c r="BD144" i="4"/>
  <c r="F144" i="4"/>
  <c r="E144" i="4"/>
  <c r="CS143" i="4"/>
  <c r="CQ143" i="4"/>
  <c r="CP143" i="4"/>
  <c r="BG143" i="4"/>
  <c r="BE143" i="4"/>
  <c r="BD143" i="4"/>
  <c r="F143" i="4"/>
  <c r="E143" i="4"/>
  <c r="D143" i="4"/>
  <c r="BG142" i="4"/>
  <c r="BF142" i="4"/>
  <c r="F142" i="4"/>
  <c r="E142" i="4"/>
  <c r="CR142" i="4" s="1"/>
  <c r="CR141" i="4"/>
  <c r="BF141" i="4"/>
  <c r="F141" i="4"/>
  <c r="E141" i="4"/>
  <c r="CS140" i="4"/>
  <c r="CR140" i="4"/>
  <c r="CP140" i="4"/>
  <c r="BF140" i="4"/>
  <c r="BD140" i="4"/>
  <c r="F140" i="4"/>
  <c r="E140" i="4"/>
  <c r="D140" i="4"/>
  <c r="CR139" i="4"/>
  <c r="BG139" i="4"/>
  <c r="BF139" i="4"/>
  <c r="F139" i="4"/>
  <c r="E139" i="4"/>
  <c r="CS138" i="4"/>
  <c r="CR138" i="4"/>
  <c r="CP138" i="4"/>
  <c r="BF138" i="4"/>
  <c r="BD138" i="4"/>
  <c r="F138" i="4"/>
  <c r="E138" i="4"/>
  <c r="D138" i="4"/>
  <c r="CR137" i="4"/>
  <c r="BG137" i="4"/>
  <c r="BF137" i="4"/>
  <c r="F137" i="4"/>
  <c r="F136" i="4"/>
  <c r="E136" i="4"/>
  <c r="CR136" i="4" s="1"/>
  <c r="CR135" i="4"/>
  <c r="CQ135" i="4"/>
  <c r="BE135" i="4"/>
  <c r="F135" i="4"/>
  <c r="CS135" i="4" s="1"/>
  <c r="E135" i="4"/>
  <c r="CS134" i="4"/>
  <c r="CR134" i="4"/>
  <c r="CQ134" i="4"/>
  <c r="BE134" i="4"/>
  <c r="F134" i="4"/>
  <c r="E134" i="4"/>
  <c r="D134" i="4" s="1"/>
  <c r="CS133" i="4"/>
  <c r="CR133" i="4"/>
  <c r="BG133" i="4"/>
  <c r="BF133" i="4"/>
  <c r="AS133" i="4"/>
  <c r="CR132" i="4"/>
  <c r="BG132" i="4"/>
  <c r="BF132" i="4"/>
  <c r="F132" i="4"/>
  <c r="E132" i="4"/>
  <c r="CS131" i="4"/>
  <c r="CR131" i="4"/>
  <c r="CP131" i="4"/>
  <c r="BF131" i="4"/>
  <c r="BD131" i="4"/>
  <c r="F131" i="4"/>
  <c r="E131" i="4"/>
  <c r="D131" i="4"/>
  <c r="CR130" i="4"/>
  <c r="BF130" i="4"/>
  <c r="F130" i="4"/>
  <c r="E130" i="4"/>
  <c r="CS129" i="4"/>
  <c r="CR129" i="4"/>
  <c r="CP129" i="4"/>
  <c r="BF129" i="4"/>
  <c r="BD129" i="4"/>
  <c r="F129" i="4"/>
  <c r="E129" i="4"/>
  <c r="D129" i="4"/>
  <c r="CR128" i="4"/>
  <c r="BF128" i="4"/>
  <c r="F128" i="4"/>
  <c r="E128" i="4"/>
  <c r="CS127" i="4"/>
  <c r="CR127" i="4"/>
  <c r="CP127" i="4"/>
  <c r="BF127" i="4"/>
  <c r="BD127" i="4"/>
  <c r="F127" i="4"/>
  <c r="E127" i="4"/>
  <c r="D127" i="4"/>
  <c r="CR126" i="4"/>
  <c r="BG126" i="4"/>
  <c r="BF126" i="4"/>
  <c r="F126" i="4"/>
  <c r="E126" i="4"/>
  <c r="CS125" i="4"/>
  <c r="CR125" i="4"/>
  <c r="CP125" i="4"/>
  <c r="BF125" i="4"/>
  <c r="BD125" i="4"/>
  <c r="F125" i="4"/>
  <c r="E125" i="4"/>
  <c r="D125" i="4"/>
  <c r="CR124" i="4"/>
  <c r="BG124" i="4"/>
  <c r="BF124" i="4"/>
  <c r="F124" i="4"/>
  <c r="E124" i="4"/>
  <c r="CS123" i="4"/>
  <c r="CP123" i="4"/>
  <c r="BG123" i="4"/>
  <c r="BD123" i="4"/>
  <c r="AS123" i="4"/>
  <c r="F122" i="4"/>
  <c r="CQ123" i="4" s="1"/>
  <c r="E122" i="4"/>
  <c r="CR123" i="4" s="1"/>
  <c r="N117" i="4"/>
  <c r="M117" i="4"/>
  <c r="M118" i="4" s="1"/>
  <c r="L117" i="4"/>
  <c r="K117" i="4"/>
  <c r="J117" i="4"/>
  <c r="J118" i="4" s="1"/>
  <c r="I117" i="4"/>
  <c r="I118" i="4" s="1"/>
  <c r="H117" i="4"/>
  <c r="G117" i="4"/>
  <c r="F117" i="4"/>
  <c r="F118" i="4" s="1"/>
  <c r="E116" i="4"/>
  <c r="D116" i="4"/>
  <c r="C116" i="4"/>
  <c r="CP116" i="4" s="1"/>
  <c r="E115" i="4"/>
  <c r="D115" i="4"/>
  <c r="C115" i="4" s="1"/>
  <c r="BB115" i="4" s="1"/>
  <c r="O115" i="4" s="1"/>
  <c r="CP114" i="4"/>
  <c r="E114" i="4"/>
  <c r="D114" i="4"/>
  <c r="C114" i="4" s="1"/>
  <c r="BB114" i="4" s="1"/>
  <c r="O114" i="4" s="1"/>
  <c r="E113" i="4"/>
  <c r="E117" i="4" s="1"/>
  <c r="D113" i="4"/>
  <c r="N112" i="4"/>
  <c r="M112" i="4"/>
  <c r="L112" i="4"/>
  <c r="L118" i="4" s="1"/>
  <c r="K112" i="4"/>
  <c r="K118" i="4" s="1"/>
  <c r="J112" i="4"/>
  <c r="I112" i="4"/>
  <c r="H112" i="4"/>
  <c r="H118" i="4" s="1"/>
  <c r="G112" i="4"/>
  <c r="G118" i="4" s="1"/>
  <c r="F112" i="4"/>
  <c r="D112" i="4"/>
  <c r="E111" i="4"/>
  <c r="C111" i="4" s="1"/>
  <c r="D111" i="4"/>
  <c r="E110" i="4"/>
  <c r="D110" i="4"/>
  <c r="C110" i="4" s="1"/>
  <c r="CP110" i="4" s="1"/>
  <c r="E109" i="4"/>
  <c r="D109" i="4"/>
  <c r="C109" i="4"/>
  <c r="CP109" i="4" s="1"/>
  <c r="I105" i="4"/>
  <c r="M104" i="4"/>
  <c r="M105" i="4" s="1"/>
  <c r="L104" i="4"/>
  <c r="K104" i="4"/>
  <c r="J104" i="4"/>
  <c r="I104" i="4"/>
  <c r="H104" i="4"/>
  <c r="G104" i="4"/>
  <c r="F104" i="4"/>
  <c r="E103" i="4"/>
  <c r="D103" i="4"/>
  <c r="C103" i="4" s="1"/>
  <c r="E102" i="4"/>
  <c r="D102" i="4"/>
  <c r="C102" i="4"/>
  <c r="E101" i="4"/>
  <c r="D101" i="4"/>
  <c r="E100" i="4"/>
  <c r="E104" i="4" s="1"/>
  <c r="D100" i="4"/>
  <c r="M99" i="4"/>
  <c r="L99" i="4"/>
  <c r="L105" i="4" s="1"/>
  <c r="K99" i="4"/>
  <c r="K105" i="4" s="1"/>
  <c r="J99" i="4"/>
  <c r="J105" i="4" s="1"/>
  <c r="I99" i="4"/>
  <c r="H99" i="4"/>
  <c r="H105" i="4" s="1"/>
  <c r="G99" i="4"/>
  <c r="G105" i="4" s="1"/>
  <c r="F99" i="4"/>
  <c r="F105" i="4" s="1"/>
  <c r="E98" i="4"/>
  <c r="C98" i="4" s="1"/>
  <c r="D98" i="4"/>
  <c r="E97" i="4"/>
  <c r="D97" i="4"/>
  <c r="C97" i="4" s="1"/>
  <c r="C99" i="4" s="1"/>
  <c r="E96" i="4"/>
  <c r="D96" i="4"/>
  <c r="C96" i="4"/>
  <c r="AI92" i="4"/>
  <c r="E92" i="4"/>
  <c r="D92" i="4"/>
  <c r="E91" i="4"/>
  <c r="D91" i="4"/>
  <c r="C91" i="4" s="1"/>
  <c r="E90" i="4"/>
  <c r="D90" i="4"/>
  <c r="C90" i="4"/>
  <c r="E89" i="4"/>
  <c r="D89" i="4"/>
  <c r="C89" i="4"/>
  <c r="E88" i="4"/>
  <c r="D88" i="4"/>
  <c r="CP83" i="4"/>
  <c r="F83" i="4"/>
  <c r="E78" i="4"/>
  <c r="D78" i="4"/>
  <c r="C78" i="4" s="1"/>
  <c r="CB78" i="4" s="1"/>
  <c r="AK78" i="4" s="1"/>
  <c r="E77" i="4"/>
  <c r="D77" i="4"/>
  <c r="C77" i="4" s="1"/>
  <c r="CB77" i="4" s="1"/>
  <c r="AK77" i="4" s="1"/>
  <c r="AK76" i="4"/>
  <c r="E76" i="4"/>
  <c r="D76" i="4"/>
  <c r="C76" i="4" s="1"/>
  <c r="AK75" i="4"/>
  <c r="E75" i="4"/>
  <c r="D75" i="4"/>
  <c r="C75" i="4" s="1"/>
  <c r="E70" i="4"/>
  <c r="D70" i="4"/>
  <c r="C70" i="4"/>
  <c r="E69" i="4"/>
  <c r="D69" i="4"/>
  <c r="C69" i="4" s="1"/>
  <c r="AH68" i="4"/>
  <c r="E68" i="4"/>
  <c r="D68" i="4"/>
  <c r="AH67" i="4"/>
  <c r="E67" i="4"/>
  <c r="D67" i="4"/>
  <c r="C67" i="4" s="1"/>
  <c r="C62" i="4"/>
  <c r="C61" i="4"/>
  <c r="CP61" i="4" s="1"/>
  <c r="C60" i="4"/>
  <c r="CP59" i="4"/>
  <c r="C59" i="4"/>
  <c r="BB59" i="4" s="1"/>
  <c r="I59" i="4" s="1"/>
  <c r="CQ55" i="4"/>
  <c r="CP55" i="4"/>
  <c r="C55" i="4"/>
  <c r="C54" i="4"/>
  <c r="CQ53" i="4"/>
  <c r="C53" i="4"/>
  <c r="C52" i="4"/>
  <c r="CQ48" i="4"/>
  <c r="BA48" i="4"/>
  <c r="F48" i="4" s="1"/>
  <c r="C48" i="4"/>
  <c r="CP42" i="4"/>
  <c r="C42" i="4"/>
  <c r="C41" i="4"/>
  <c r="CP41" i="4" s="1"/>
  <c r="C40" i="4"/>
  <c r="CP40" i="4" s="1"/>
  <c r="C39" i="4"/>
  <c r="CP39" i="4" s="1"/>
  <c r="C38" i="4"/>
  <c r="CP38" i="4" s="1"/>
  <c r="C37" i="4"/>
  <c r="CP37" i="4" s="1"/>
  <c r="C36" i="4"/>
  <c r="CP36" i="4" s="1"/>
  <c r="C35" i="4"/>
  <c r="CP35" i="4" s="1"/>
  <c r="CP34" i="4"/>
  <c r="C34" i="4"/>
  <c r="L33" i="4"/>
  <c r="K33" i="4"/>
  <c r="J33" i="4"/>
  <c r="I33" i="4"/>
  <c r="H33" i="4"/>
  <c r="G33" i="4"/>
  <c r="F33" i="4"/>
  <c r="C33" i="4" s="1"/>
  <c r="CP33" i="4" s="1"/>
  <c r="E33" i="4"/>
  <c r="D33" i="4"/>
  <c r="CP29" i="4"/>
  <c r="BA29" i="4"/>
  <c r="D29" i="4"/>
  <c r="CP28" i="4"/>
  <c r="BA28" i="4"/>
  <c r="D28" i="4" s="1"/>
  <c r="CP27" i="4"/>
  <c r="BA27" i="4"/>
  <c r="D27" i="4"/>
  <c r="CP26" i="4"/>
  <c r="BA26" i="4"/>
  <c r="D26" i="4"/>
  <c r="CP25" i="4"/>
  <c r="BA25" i="4"/>
  <c r="D25" i="4"/>
  <c r="CP24" i="4"/>
  <c r="BA24" i="4"/>
  <c r="D24" i="4" s="1"/>
  <c r="CP23" i="4"/>
  <c r="BA23" i="4"/>
  <c r="D23" i="4"/>
  <c r="CP22" i="4"/>
  <c r="BA22" i="4"/>
  <c r="D22" i="4" s="1"/>
  <c r="CP21" i="4"/>
  <c r="BA21" i="4"/>
  <c r="D21" i="4"/>
  <c r="CP20" i="4"/>
  <c r="BA20" i="4"/>
  <c r="D20" i="4" s="1"/>
  <c r="CP19" i="4"/>
  <c r="BA19" i="4"/>
  <c r="D19" i="4" s="1"/>
  <c r="C15" i="4"/>
  <c r="BA15" i="4" s="1"/>
  <c r="M15" i="4" s="1"/>
  <c r="C14" i="4"/>
  <c r="C13" i="4"/>
  <c r="BA12" i="4"/>
  <c r="M12" i="4"/>
  <c r="C12" i="4"/>
  <c r="BA11" i="4"/>
  <c r="M11" i="4"/>
  <c r="C11" i="4"/>
  <c r="CP10" i="4"/>
  <c r="BB10" i="4"/>
  <c r="C10" i="4"/>
  <c r="A5" i="4"/>
  <c r="A4" i="4"/>
  <c r="A3" i="4"/>
  <c r="A2" i="4"/>
  <c r="CP118" i="7" l="1"/>
  <c r="BB118" i="7"/>
  <c r="O118" i="7" s="1"/>
  <c r="CP112" i="6"/>
  <c r="BB112" i="6"/>
  <c r="O112" i="6" s="1"/>
  <c r="C118" i="6"/>
  <c r="AT174" i="5"/>
  <c r="BC245" i="5"/>
  <c r="AI245" i="5" s="1"/>
  <c r="CP245" i="5"/>
  <c r="AT181" i="5"/>
  <c r="BB114" i="5"/>
  <c r="O114" i="5" s="1"/>
  <c r="CP114" i="5"/>
  <c r="CP238" i="5"/>
  <c r="BC238" i="5"/>
  <c r="AR238" i="5" s="1"/>
  <c r="AT169" i="5"/>
  <c r="AT168" i="5"/>
  <c r="AS145" i="5"/>
  <c r="AS126" i="5"/>
  <c r="AT187" i="5"/>
  <c r="AT186" i="5"/>
  <c r="AT185" i="5"/>
  <c r="AT170" i="5"/>
  <c r="AT163" i="5"/>
  <c r="CP246" i="5"/>
  <c r="BC246" i="5"/>
  <c r="AI246" i="5" s="1"/>
  <c r="AT166" i="5"/>
  <c r="CP234" i="5"/>
  <c r="BC234" i="5"/>
  <c r="AR234" i="5" s="1"/>
  <c r="BB116" i="5"/>
  <c r="O116" i="5" s="1"/>
  <c r="CP116" i="5"/>
  <c r="AT189" i="5"/>
  <c r="AT173" i="5"/>
  <c r="CP109" i="5"/>
  <c r="C112" i="5"/>
  <c r="BB109" i="5"/>
  <c r="O109" i="5" s="1"/>
  <c r="BC239" i="5"/>
  <c r="AR239" i="5" s="1"/>
  <c r="CP239" i="5"/>
  <c r="AT165" i="5"/>
  <c r="CP237" i="5"/>
  <c r="BC237" i="5"/>
  <c r="AR237" i="5" s="1"/>
  <c r="AT191" i="5"/>
  <c r="AT183" i="5"/>
  <c r="AS144" i="5"/>
  <c r="AS153" i="5"/>
  <c r="AS151" i="5"/>
  <c r="AS138" i="5"/>
  <c r="AS124" i="5"/>
  <c r="C117" i="5"/>
  <c r="CQ52" i="4"/>
  <c r="CP52" i="4"/>
  <c r="BB52" i="4"/>
  <c r="CP136" i="4"/>
  <c r="BD136" i="4"/>
  <c r="AS136" i="4" s="1"/>
  <c r="CS136" i="4"/>
  <c r="BE136" i="4"/>
  <c r="CQ136" i="4"/>
  <c r="CQ141" i="4"/>
  <c r="BE141" i="4"/>
  <c r="CS141" i="4"/>
  <c r="BD141" i="4"/>
  <c r="AS141" i="4" s="1"/>
  <c r="D141" i="4"/>
  <c r="CP141" i="4"/>
  <c r="D176" i="4"/>
  <c r="CR176" i="4"/>
  <c r="BE176" i="4"/>
  <c r="CP193" i="4"/>
  <c r="BC193" i="4"/>
  <c r="CS193" i="4"/>
  <c r="BF193" i="4"/>
  <c r="CQ193" i="4"/>
  <c r="BD193" i="4"/>
  <c r="BA52" i="4"/>
  <c r="L52" i="4" s="1"/>
  <c r="CQ54" i="4"/>
  <c r="BB54" i="4"/>
  <c r="BA54" i="4"/>
  <c r="L54" i="4" s="1"/>
  <c r="CQ130" i="4"/>
  <c r="BE130" i="4"/>
  <c r="CS130" i="4"/>
  <c r="BD130" i="4"/>
  <c r="AS130" i="4" s="1"/>
  <c r="D130" i="4"/>
  <c r="CP130" i="4"/>
  <c r="BB61" i="4"/>
  <c r="I61" i="4" s="1"/>
  <c r="EB78" i="4"/>
  <c r="D104" i="4"/>
  <c r="C100" i="4"/>
  <c r="C112" i="4"/>
  <c r="CQ124" i="4"/>
  <c r="BE124" i="4"/>
  <c r="CS124" i="4"/>
  <c r="BD124" i="4"/>
  <c r="D124" i="4"/>
  <c r="CP124" i="4"/>
  <c r="CQ132" i="4"/>
  <c r="BE132" i="4"/>
  <c r="CS132" i="4"/>
  <c r="CP132" i="4"/>
  <c r="BD132" i="4"/>
  <c r="AS132" i="4" s="1"/>
  <c r="D132" i="4"/>
  <c r="BB55" i="4"/>
  <c r="BA55" i="4"/>
  <c r="L55" i="4" s="1"/>
  <c r="DR77" i="4"/>
  <c r="D99" i="4"/>
  <c r="D105" i="4" s="1"/>
  <c r="BB110" i="4"/>
  <c r="O110" i="4" s="1"/>
  <c r="D118" i="4"/>
  <c r="CP115" i="4"/>
  <c r="N118" i="4"/>
  <c r="CQ126" i="4"/>
  <c r="BE126" i="4"/>
  <c r="CS126" i="4"/>
  <c r="BD126" i="4"/>
  <c r="D126" i="4"/>
  <c r="CP126" i="4"/>
  <c r="AS129" i="4"/>
  <c r="BG130" i="4"/>
  <c r="CQ139" i="4"/>
  <c r="BE139" i="4"/>
  <c r="CS139" i="4"/>
  <c r="CP139" i="4"/>
  <c r="BD139" i="4"/>
  <c r="D139" i="4"/>
  <c r="CR148" i="4"/>
  <c r="BF148" i="4"/>
  <c r="D148" i="4"/>
  <c r="CR156" i="4"/>
  <c r="BF156" i="4"/>
  <c r="AS156" i="4" s="1"/>
  <c r="D156" i="4"/>
  <c r="CP178" i="4"/>
  <c r="BC178" i="4"/>
  <c r="AT178" i="4" s="1"/>
  <c r="BD178" i="4"/>
  <c r="BF178" i="4"/>
  <c r="CQ178" i="4"/>
  <c r="CR199" i="4"/>
  <c r="C199" i="4"/>
  <c r="CP199" i="4" s="1"/>
  <c r="CP60" i="4"/>
  <c r="BB60" i="4"/>
  <c r="I60" i="4" s="1"/>
  <c r="BB109" i="4"/>
  <c r="O109" i="4" s="1"/>
  <c r="BB116" i="4"/>
  <c r="O116" i="4" s="1"/>
  <c r="CQ128" i="4"/>
  <c r="BE128" i="4"/>
  <c r="CS128" i="4"/>
  <c r="CP128" i="4"/>
  <c r="BD128" i="4"/>
  <c r="D128" i="4"/>
  <c r="AS131" i="4"/>
  <c r="D181" i="4"/>
  <c r="CR181" i="4"/>
  <c r="BE181" i="4"/>
  <c r="CP111" i="4"/>
  <c r="BB111" i="4"/>
  <c r="O111" i="4" s="1"/>
  <c r="D122" i="4"/>
  <c r="BF123" i="4"/>
  <c r="BG136" i="4"/>
  <c r="CR144" i="4"/>
  <c r="BF144" i="4"/>
  <c r="D144" i="4"/>
  <c r="CR152" i="4"/>
  <c r="BF152" i="4"/>
  <c r="AS152" i="4" s="1"/>
  <c r="D152" i="4"/>
  <c r="CP189" i="4"/>
  <c r="BC189" i="4"/>
  <c r="CS189" i="4"/>
  <c r="BF189" i="4"/>
  <c r="CQ189" i="4"/>
  <c r="BD189" i="4"/>
  <c r="BB53" i="4"/>
  <c r="CP53" i="4"/>
  <c r="BA53" i="4"/>
  <c r="CP54" i="4"/>
  <c r="E112" i="4"/>
  <c r="E118" i="4" s="1"/>
  <c r="BG128" i="4"/>
  <c r="CQ137" i="4"/>
  <c r="BE137" i="4"/>
  <c r="D137" i="4"/>
  <c r="CS137" i="4"/>
  <c r="CP137" i="4"/>
  <c r="BD137" i="4"/>
  <c r="AS137" i="4" s="1"/>
  <c r="BG141" i="4"/>
  <c r="AT168" i="4"/>
  <c r="AS154" i="4"/>
  <c r="CP184" i="4"/>
  <c r="BC184" i="4"/>
  <c r="AT184" i="4" s="1"/>
  <c r="CQ184" i="4"/>
  <c r="BF184" i="4"/>
  <c r="D191" i="4"/>
  <c r="BE191" i="4"/>
  <c r="C92" i="4"/>
  <c r="CP92" i="4" s="1"/>
  <c r="C101" i="4"/>
  <c r="CQ125" i="4"/>
  <c r="BE125" i="4"/>
  <c r="AS125" i="4" s="1"/>
  <c r="BG125" i="4"/>
  <c r="CQ127" i="4"/>
  <c r="BE127" i="4"/>
  <c r="BG127" i="4"/>
  <c r="AS127" i="4" s="1"/>
  <c r="CQ129" i="4"/>
  <c r="BE129" i="4"/>
  <c r="BG129" i="4"/>
  <c r="CQ131" i="4"/>
  <c r="BE131" i="4"/>
  <c r="BG131" i="4"/>
  <c r="CP134" i="4"/>
  <c r="BD134" i="4"/>
  <c r="AS134" i="4" s="1"/>
  <c r="BG134" i="4"/>
  <c r="D135" i="4"/>
  <c r="BF135" i="4"/>
  <c r="CQ138" i="4"/>
  <c r="BE138" i="4"/>
  <c r="AS138" i="4" s="1"/>
  <c r="BG138" i="4"/>
  <c r="CQ140" i="4"/>
  <c r="BE140" i="4"/>
  <c r="AS140" i="4" s="1"/>
  <c r="BG140" i="4"/>
  <c r="CR146" i="4"/>
  <c r="BF146" i="4"/>
  <c r="AS146" i="4" s="1"/>
  <c r="D146" i="4"/>
  <c r="CR150" i="4"/>
  <c r="BF150" i="4"/>
  <c r="AS150" i="4" s="1"/>
  <c r="D150" i="4"/>
  <c r="CR154" i="4"/>
  <c r="BF154" i="4"/>
  <c r="D154" i="4"/>
  <c r="D165" i="4"/>
  <c r="CS167" i="4"/>
  <c r="BF167" i="4"/>
  <c r="BD167" i="4"/>
  <c r="D167" i="4"/>
  <c r="BC167" i="4"/>
  <c r="AT167" i="4" s="1"/>
  <c r="BE170" i="4"/>
  <c r="CR173" i="4"/>
  <c r="D173" i="4"/>
  <c r="BE173" i="4"/>
  <c r="BD184" i="4"/>
  <c r="CP235" i="4"/>
  <c r="BC235" i="4"/>
  <c r="AR235" i="4" s="1"/>
  <c r="CP236" i="4"/>
  <c r="BC236" i="4"/>
  <c r="AR236" i="4" s="1"/>
  <c r="BF134" i="4"/>
  <c r="CQ142" i="4"/>
  <c r="BE142" i="4"/>
  <c r="CP142" i="4"/>
  <c r="BD142" i="4"/>
  <c r="D142" i="4"/>
  <c r="CS142" i="4"/>
  <c r="CS163" i="4"/>
  <c r="BF163" i="4"/>
  <c r="CP163" i="4"/>
  <c r="BD163" i="4"/>
  <c r="AT163" i="4" s="1"/>
  <c r="D163" i="4"/>
  <c r="D190" i="4"/>
  <c r="CR190" i="4"/>
  <c r="BE190" i="4"/>
  <c r="CR191" i="4"/>
  <c r="CQ212" i="4"/>
  <c r="BC212" i="4"/>
  <c r="W212" i="4" s="1"/>
  <c r="CP212" i="4"/>
  <c r="BE212" i="4"/>
  <c r="BD212" i="4"/>
  <c r="CR212" i="4"/>
  <c r="CP15" i="4"/>
  <c r="CP14" i="4"/>
  <c r="BA10" i="4"/>
  <c r="M10" i="4" s="1"/>
  <c r="CQ10" i="4"/>
  <c r="CP11" i="4"/>
  <c r="CP12" i="4"/>
  <c r="BA14" i="4"/>
  <c r="M14" i="4" s="1"/>
  <c r="C68" i="4"/>
  <c r="C88" i="4"/>
  <c r="E99" i="4"/>
  <c r="E105" i="4" s="1"/>
  <c r="C113" i="4"/>
  <c r="D117" i="4"/>
  <c r="CP135" i="4"/>
  <c r="BD135" i="4"/>
  <c r="AS135" i="4" s="1"/>
  <c r="BG135" i="4"/>
  <c r="D136" i="4"/>
  <c r="BF136" i="4"/>
  <c r="AS144" i="4"/>
  <c r="AS148" i="4"/>
  <c r="CQ163" i="4"/>
  <c r="D166" i="4"/>
  <c r="CR166" i="4"/>
  <c r="BE166" i="4"/>
  <c r="CS168" i="4"/>
  <c r="BF168" i="4"/>
  <c r="BD168" i="4"/>
  <c r="CP168" i="4"/>
  <c r="CS173" i="4"/>
  <c r="BF173" i="4"/>
  <c r="BD173" i="4"/>
  <c r="BC173" i="4"/>
  <c r="AT173" i="4" s="1"/>
  <c r="CS174" i="4"/>
  <c r="BF174" i="4"/>
  <c r="CQ174" i="4"/>
  <c r="BC174" i="4"/>
  <c r="AT174" i="4" s="1"/>
  <c r="CP174" i="4"/>
  <c r="D174" i="4"/>
  <c r="CP177" i="4"/>
  <c r="BC177" i="4"/>
  <c r="AT177" i="4" s="1"/>
  <c r="CS177" i="4"/>
  <c r="BD177" i="4"/>
  <c r="D180" i="4"/>
  <c r="CR180" i="4"/>
  <c r="CS184" i="4"/>
  <c r="CP186" i="4"/>
  <c r="BC186" i="4"/>
  <c r="AT186" i="4" s="1"/>
  <c r="CS186" i="4"/>
  <c r="BF186" i="4"/>
  <c r="BD186" i="4"/>
  <c r="D189" i="4"/>
  <c r="BE189" i="4"/>
  <c r="CR189" i="4"/>
  <c r="CP234" i="4"/>
  <c r="BC234" i="4"/>
  <c r="AR234" i="4" s="1"/>
  <c r="CR143" i="4"/>
  <c r="BF143" i="4"/>
  <c r="AS143" i="4" s="1"/>
  <c r="CR145" i="4"/>
  <c r="BF145" i="4"/>
  <c r="AS145" i="4" s="1"/>
  <c r="CR147" i="4"/>
  <c r="BF147" i="4"/>
  <c r="AS147" i="4" s="1"/>
  <c r="CR149" i="4"/>
  <c r="BF149" i="4"/>
  <c r="AS149" i="4" s="1"/>
  <c r="CR151" i="4"/>
  <c r="BF151" i="4"/>
  <c r="AS151" i="4" s="1"/>
  <c r="CR153" i="4"/>
  <c r="BF153" i="4"/>
  <c r="AS153" i="4" s="1"/>
  <c r="CR155" i="4"/>
  <c r="BF155" i="4"/>
  <c r="AS155" i="4" s="1"/>
  <c r="CR161" i="4"/>
  <c r="CQ162" i="4"/>
  <c r="BD162" i="4"/>
  <c r="AT162" i="4" s="1"/>
  <c r="BF162" i="4"/>
  <c r="CR164" i="4"/>
  <c r="D164" i="4"/>
  <c r="CS165" i="4"/>
  <c r="BF165" i="4"/>
  <c r="CQ165" i="4"/>
  <c r="BC165" i="4"/>
  <c r="AT166" i="4"/>
  <c r="CS172" i="4"/>
  <c r="BF172" i="4"/>
  <c r="CQ172" i="4"/>
  <c r="CP175" i="4"/>
  <c r="BC175" i="4"/>
  <c r="CQ175" i="4"/>
  <c r="D183" i="4"/>
  <c r="CR183" i="4"/>
  <c r="D187" i="4"/>
  <c r="BE187" i="4"/>
  <c r="CR187" i="4"/>
  <c r="C200" i="4"/>
  <c r="CP200" i="4" s="1"/>
  <c r="CQ200" i="4"/>
  <c r="C205" i="4"/>
  <c r="CQ205" i="4"/>
  <c r="C206" i="4"/>
  <c r="CR206" i="4"/>
  <c r="CP239" i="4"/>
  <c r="BC239" i="4"/>
  <c r="AR239" i="4" s="1"/>
  <c r="CP244" i="4"/>
  <c r="BC244" i="4"/>
  <c r="AI244" i="4" s="1"/>
  <c r="BE123" i="4"/>
  <c r="AS122" i="4" s="1"/>
  <c r="CP162" i="4"/>
  <c r="CS164" i="4"/>
  <c r="BF164" i="4"/>
  <c r="BD164" i="4"/>
  <c r="AT164" i="4" s="1"/>
  <c r="CQ164" i="4"/>
  <c r="BD165" i="4"/>
  <c r="CR168" i="4"/>
  <c r="D168" i="4"/>
  <c r="CS169" i="4"/>
  <c r="BF169" i="4"/>
  <c r="CQ169" i="4"/>
  <c r="BC169" i="4"/>
  <c r="BC172" i="4"/>
  <c r="AT172" i="4" s="1"/>
  <c r="BD175" i="4"/>
  <c r="CS175" i="4"/>
  <c r="D178" i="4"/>
  <c r="CR178" i="4"/>
  <c r="CP179" i="4"/>
  <c r="BC179" i="4"/>
  <c r="AT179" i="4" s="1"/>
  <c r="CQ179" i="4"/>
  <c r="CR179" i="4"/>
  <c r="CP183" i="4"/>
  <c r="BC183" i="4"/>
  <c r="BD183" i="4"/>
  <c r="CS183" i="4"/>
  <c r="D184" i="4"/>
  <c r="BE184" i="4"/>
  <c r="CR184" i="4"/>
  <c r="D193" i="4"/>
  <c r="BE193" i="4"/>
  <c r="D194" i="4"/>
  <c r="CR194" i="4"/>
  <c r="CQ210" i="4"/>
  <c r="BC210" i="4"/>
  <c r="CP210" i="4"/>
  <c r="BE210" i="4"/>
  <c r="CQ213" i="4"/>
  <c r="BC213" i="4"/>
  <c r="CP213" i="4"/>
  <c r="BE213" i="4"/>
  <c r="CR213" i="4"/>
  <c r="CP247" i="4"/>
  <c r="BC247" i="4"/>
  <c r="AI247" i="4" s="1"/>
  <c r="BD161" i="4"/>
  <c r="AT160" i="4" s="1"/>
  <c r="CS166" i="4"/>
  <c r="BF166" i="4"/>
  <c r="CP166" i="4"/>
  <c r="CS170" i="4"/>
  <c r="BF170" i="4"/>
  <c r="AT170" i="4" s="1"/>
  <c r="CP170" i="4"/>
  <c r="CP176" i="4"/>
  <c r="BC176" i="4"/>
  <c r="BF176" i="4"/>
  <c r="D177" i="4"/>
  <c r="BE177" i="4"/>
  <c r="CP180" i="4"/>
  <c r="CQ180" i="4"/>
  <c r="BC180" i="4"/>
  <c r="BF180" i="4"/>
  <c r="CP182" i="4"/>
  <c r="BC182" i="4"/>
  <c r="CS182" i="4"/>
  <c r="CQ182" i="4"/>
  <c r="BE185" i="4"/>
  <c r="CP187" i="4"/>
  <c r="BC187" i="4"/>
  <c r="CS187" i="4"/>
  <c r="BF187" i="4"/>
  <c r="D188" i="4"/>
  <c r="CR188" i="4"/>
  <c r="CP191" i="4"/>
  <c r="BC191" i="4"/>
  <c r="CS191" i="4"/>
  <c r="BF191" i="4"/>
  <c r="D192" i="4"/>
  <c r="CR192" i="4"/>
  <c r="CQ211" i="4"/>
  <c r="BC211" i="4"/>
  <c r="CP211" i="4"/>
  <c r="BE211" i="4"/>
  <c r="CP181" i="4"/>
  <c r="BC181" i="4"/>
  <c r="BF181" i="4"/>
  <c r="D182" i="4"/>
  <c r="BE182" i="4"/>
  <c r="CP185" i="4"/>
  <c r="BC185" i="4"/>
  <c r="BF185" i="4"/>
  <c r="D186" i="4"/>
  <c r="BE186" i="4"/>
  <c r="CP188" i="4"/>
  <c r="BC188" i="4"/>
  <c r="AT188" i="4" s="1"/>
  <c r="CS188" i="4"/>
  <c r="BF188" i="4"/>
  <c r="CP190" i="4"/>
  <c r="BC190" i="4"/>
  <c r="AT190" i="4" s="1"/>
  <c r="CS190" i="4"/>
  <c r="BF190" i="4"/>
  <c r="CP192" i="4"/>
  <c r="BC192" i="4"/>
  <c r="AT192" i="4" s="1"/>
  <c r="CS192" i="4"/>
  <c r="BF192" i="4"/>
  <c r="CP194" i="4"/>
  <c r="BC194" i="4"/>
  <c r="AT194" i="4" s="1"/>
  <c r="CS194" i="4"/>
  <c r="BF194" i="4"/>
  <c r="E247" i="3"/>
  <c r="D247" i="3"/>
  <c r="CQ246" i="3"/>
  <c r="CP246" i="3"/>
  <c r="AI246" i="3"/>
  <c r="E246" i="3"/>
  <c r="BD246" i="3" s="1"/>
  <c r="D246" i="3"/>
  <c r="C246" i="3" s="1"/>
  <c r="BC246" i="3" s="1"/>
  <c r="CQ245" i="3"/>
  <c r="CP245" i="3"/>
  <c r="E245" i="3"/>
  <c r="BD245" i="3" s="1"/>
  <c r="D245" i="3"/>
  <c r="C245" i="3" s="1"/>
  <c r="BC245" i="3" s="1"/>
  <c r="AI245" i="3" s="1"/>
  <c r="E244" i="3"/>
  <c r="D244" i="3"/>
  <c r="E239" i="3"/>
  <c r="D239" i="3"/>
  <c r="CQ238" i="3"/>
  <c r="CP238" i="3"/>
  <c r="AR238" i="3"/>
  <c r="E238" i="3"/>
  <c r="BD238" i="3" s="1"/>
  <c r="D238" i="3"/>
  <c r="C238" i="3" s="1"/>
  <c r="BC238" i="3" s="1"/>
  <c r="CQ237" i="3"/>
  <c r="CP237" i="3"/>
  <c r="E237" i="3"/>
  <c r="BD237" i="3" s="1"/>
  <c r="D237" i="3"/>
  <c r="C237" i="3" s="1"/>
  <c r="BC237" i="3" s="1"/>
  <c r="AR237" i="3" s="1"/>
  <c r="CQ236" i="3"/>
  <c r="E236" i="3"/>
  <c r="BD236" i="3" s="1"/>
  <c r="D236" i="3"/>
  <c r="C236" i="3" s="1"/>
  <c r="E235" i="3"/>
  <c r="D235" i="3"/>
  <c r="CQ234" i="3"/>
  <c r="CP234" i="3"/>
  <c r="AR234" i="3"/>
  <c r="E234" i="3"/>
  <c r="BD234" i="3" s="1"/>
  <c r="D234" i="3"/>
  <c r="C234" i="3" s="1"/>
  <c r="BC234" i="3" s="1"/>
  <c r="CQ233" i="3"/>
  <c r="CP233" i="3"/>
  <c r="E233" i="3"/>
  <c r="BD233" i="3" s="1"/>
  <c r="D233" i="3"/>
  <c r="C233" i="3" s="1"/>
  <c r="BC233" i="3" s="1"/>
  <c r="AR233" i="3" s="1"/>
  <c r="CP228" i="3"/>
  <c r="BC228" i="3"/>
  <c r="AR228" i="3" s="1"/>
  <c r="E228" i="3"/>
  <c r="D228" i="3"/>
  <c r="C228" i="3" s="1"/>
  <c r="CP227" i="3"/>
  <c r="BC227" i="3"/>
  <c r="AR227" i="3"/>
  <c r="E227" i="3"/>
  <c r="D227" i="3"/>
  <c r="CP226" i="3"/>
  <c r="BC226" i="3"/>
  <c r="AR226" i="3" s="1"/>
  <c r="E226" i="3"/>
  <c r="D226" i="3"/>
  <c r="C226" i="3"/>
  <c r="CP225" i="3"/>
  <c r="BC225" i="3"/>
  <c r="AR225" i="3"/>
  <c r="E225" i="3"/>
  <c r="D225" i="3"/>
  <c r="C225" i="3" s="1"/>
  <c r="CP224" i="3"/>
  <c r="BC224" i="3"/>
  <c r="AR224" i="3" s="1"/>
  <c r="E224" i="3"/>
  <c r="D224" i="3"/>
  <c r="C224" i="3" s="1"/>
  <c r="CP223" i="3"/>
  <c r="BC223" i="3"/>
  <c r="AR223" i="3"/>
  <c r="E223" i="3"/>
  <c r="D223" i="3"/>
  <c r="CP222" i="3"/>
  <c r="BC222" i="3"/>
  <c r="AR222" i="3" s="1"/>
  <c r="E222" i="3"/>
  <c r="D222" i="3"/>
  <c r="C222" i="3"/>
  <c r="CP221" i="3"/>
  <c r="BC221" i="3"/>
  <c r="AR221" i="3"/>
  <c r="E221" i="3"/>
  <c r="D221" i="3"/>
  <c r="C221" i="3" s="1"/>
  <c r="CP220" i="3"/>
  <c r="BC220" i="3"/>
  <c r="AR220" i="3" s="1"/>
  <c r="E220" i="3"/>
  <c r="D220" i="3"/>
  <c r="C220" i="3" s="1"/>
  <c r="CP219" i="3"/>
  <c r="BC219" i="3"/>
  <c r="AR219" i="3"/>
  <c r="E219" i="3"/>
  <c r="C219" i="3" s="1"/>
  <c r="AQ218" i="3"/>
  <c r="AP218" i="3"/>
  <c r="AO218" i="3"/>
  <c r="CP218" i="3" s="1"/>
  <c r="AN218" i="3"/>
  <c r="AM218" i="3"/>
  <c r="AL218" i="3"/>
  <c r="AK218" i="3"/>
  <c r="AJ218" i="3"/>
  <c r="AI218" i="3"/>
  <c r="AH218" i="3"/>
  <c r="AG218" i="3"/>
  <c r="AF218" i="3"/>
  <c r="AE218" i="3"/>
  <c r="AD218" i="3"/>
  <c r="AC218" i="3"/>
  <c r="AB218" i="3"/>
  <c r="AA218" i="3"/>
  <c r="Z218" i="3"/>
  <c r="Y218" i="3"/>
  <c r="X218" i="3"/>
  <c r="W218" i="3"/>
  <c r="V218" i="3"/>
  <c r="U218" i="3"/>
  <c r="T218" i="3"/>
  <c r="S218" i="3"/>
  <c r="R218" i="3"/>
  <c r="Q218" i="3"/>
  <c r="P218" i="3"/>
  <c r="O218" i="3"/>
  <c r="N218" i="3"/>
  <c r="M218" i="3"/>
  <c r="L218" i="3"/>
  <c r="K218" i="3"/>
  <c r="J218" i="3"/>
  <c r="I218" i="3"/>
  <c r="H218" i="3"/>
  <c r="G218" i="3"/>
  <c r="F218" i="3"/>
  <c r="E218" i="3"/>
  <c r="D218" i="3"/>
  <c r="C218" i="3" s="1"/>
  <c r="CQ213" i="3"/>
  <c r="CP213" i="3"/>
  <c r="BC213" i="3"/>
  <c r="C213" i="3"/>
  <c r="BE213" i="3" s="1"/>
  <c r="CQ212" i="3"/>
  <c r="CP212" i="3"/>
  <c r="BC212" i="3"/>
  <c r="C212" i="3"/>
  <c r="BE212" i="3" s="1"/>
  <c r="CQ211" i="3"/>
  <c r="CP211" i="3"/>
  <c r="BC211" i="3"/>
  <c r="C211" i="3"/>
  <c r="BE211" i="3" s="1"/>
  <c r="CQ210" i="3"/>
  <c r="CP210" i="3"/>
  <c r="BC210" i="3"/>
  <c r="C210" i="3"/>
  <c r="BE210" i="3" s="1"/>
  <c r="CQ206" i="3"/>
  <c r="E206" i="3"/>
  <c r="CR206" i="3" s="1"/>
  <c r="D206" i="3"/>
  <c r="C206" i="3"/>
  <c r="E205" i="3"/>
  <c r="CR205" i="3" s="1"/>
  <c r="D205" i="3"/>
  <c r="CQ205" i="3" s="1"/>
  <c r="C205" i="3"/>
  <c r="CR204" i="3"/>
  <c r="CQ204" i="3"/>
  <c r="CP204" i="3"/>
  <c r="BB204" i="3"/>
  <c r="AM204" i="3"/>
  <c r="E200" i="3"/>
  <c r="CR200" i="3" s="1"/>
  <c r="D200" i="3"/>
  <c r="CQ200" i="3" s="1"/>
  <c r="CR199" i="3"/>
  <c r="E199" i="3"/>
  <c r="D199" i="3"/>
  <c r="CR198" i="3"/>
  <c r="CQ198" i="3"/>
  <c r="CP198" i="3"/>
  <c r="CS194" i="3"/>
  <c r="CR194" i="3"/>
  <c r="CP194" i="3"/>
  <c r="BF194" i="3"/>
  <c r="BE194" i="3"/>
  <c r="BC194" i="3"/>
  <c r="F194" i="3"/>
  <c r="CQ194" i="3" s="1"/>
  <c r="E194" i="3"/>
  <c r="D194" i="3"/>
  <c r="CS193" i="3"/>
  <c r="CR193" i="3"/>
  <c r="CP193" i="3"/>
  <c r="BF193" i="3"/>
  <c r="BE193" i="3"/>
  <c r="BC193" i="3"/>
  <c r="F193" i="3"/>
  <c r="CQ193" i="3" s="1"/>
  <c r="E193" i="3"/>
  <c r="D193" i="3"/>
  <c r="CS192" i="3"/>
  <c r="CR192" i="3"/>
  <c r="CP192" i="3"/>
  <c r="BF192" i="3"/>
  <c r="BE192" i="3"/>
  <c r="BC192" i="3"/>
  <c r="F192" i="3"/>
  <c r="CQ192" i="3" s="1"/>
  <c r="E192" i="3"/>
  <c r="D192" i="3"/>
  <c r="CS191" i="3"/>
  <c r="CR191" i="3"/>
  <c r="CP191" i="3"/>
  <c r="BF191" i="3"/>
  <c r="BE191" i="3"/>
  <c r="BC191" i="3"/>
  <c r="F191" i="3"/>
  <c r="CQ191" i="3" s="1"/>
  <c r="E191" i="3"/>
  <c r="D191" i="3"/>
  <c r="CS190" i="3"/>
  <c r="CR190" i="3"/>
  <c r="CP190" i="3"/>
  <c r="BF190" i="3"/>
  <c r="BE190" i="3"/>
  <c r="BC190" i="3"/>
  <c r="F190" i="3"/>
  <c r="CQ190" i="3" s="1"/>
  <c r="E190" i="3"/>
  <c r="D190" i="3"/>
  <c r="CS189" i="3"/>
  <c r="CR189" i="3"/>
  <c r="CP189" i="3"/>
  <c r="BF189" i="3"/>
  <c r="BE189" i="3"/>
  <c r="BC189" i="3"/>
  <c r="F189" i="3"/>
  <c r="CQ189" i="3" s="1"/>
  <c r="E189" i="3"/>
  <c r="D189" i="3"/>
  <c r="CS188" i="3"/>
  <c r="CR188" i="3"/>
  <c r="CP188" i="3"/>
  <c r="BF188" i="3"/>
  <c r="BE188" i="3"/>
  <c r="BC188" i="3"/>
  <c r="F188" i="3"/>
  <c r="CQ188" i="3" s="1"/>
  <c r="E188" i="3"/>
  <c r="D188" i="3"/>
  <c r="CS187" i="3"/>
  <c r="CR187" i="3"/>
  <c r="CP187" i="3"/>
  <c r="BF187" i="3"/>
  <c r="BE187" i="3"/>
  <c r="BC187" i="3"/>
  <c r="F187" i="3"/>
  <c r="CQ187" i="3" s="1"/>
  <c r="E187" i="3"/>
  <c r="D187" i="3"/>
  <c r="CS186" i="3"/>
  <c r="CR186" i="3"/>
  <c r="CP186" i="3"/>
  <c r="BF186" i="3"/>
  <c r="BE186" i="3"/>
  <c r="BC186" i="3"/>
  <c r="F186" i="3"/>
  <c r="CQ186" i="3" s="1"/>
  <c r="E186" i="3"/>
  <c r="D186" i="3"/>
  <c r="CS185" i="3"/>
  <c r="CR185" i="3"/>
  <c r="CP185" i="3"/>
  <c r="BF185" i="3"/>
  <c r="BE185" i="3"/>
  <c r="BC185" i="3"/>
  <c r="F185" i="3"/>
  <c r="CQ185" i="3" s="1"/>
  <c r="E185" i="3"/>
  <c r="D185" i="3"/>
  <c r="CS184" i="3"/>
  <c r="CR184" i="3"/>
  <c r="CP184" i="3"/>
  <c r="BF184" i="3"/>
  <c r="BE184" i="3"/>
  <c r="BC184" i="3"/>
  <c r="F184" i="3"/>
  <c r="CQ184" i="3" s="1"/>
  <c r="E184" i="3"/>
  <c r="D184" i="3"/>
  <c r="CS183" i="3"/>
  <c r="CR183" i="3"/>
  <c r="CP183" i="3"/>
  <c r="BF183" i="3"/>
  <c r="BE183" i="3"/>
  <c r="BC183" i="3"/>
  <c r="F183" i="3"/>
  <c r="CQ183" i="3" s="1"/>
  <c r="E183" i="3"/>
  <c r="D183" i="3"/>
  <c r="CS182" i="3"/>
  <c r="CR182" i="3"/>
  <c r="CP182" i="3"/>
  <c r="BF182" i="3"/>
  <c r="BE182" i="3"/>
  <c r="BC182" i="3"/>
  <c r="F182" i="3"/>
  <c r="CQ182" i="3" s="1"/>
  <c r="E182" i="3"/>
  <c r="D182" i="3"/>
  <c r="CS181" i="3"/>
  <c r="CR181" i="3"/>
  <c r="CP181" i="3"/>
  <c r="BF181" i="3"/>
  <c r="BE181" i="3"/>
  <c r="BC181" i="3"/>
  <c r="F181" i="3"/>
  <c r="CQ181" i="3" s="1"/>
  <c r="E181" i="3"/>
  <c r="D181" i="3"/>
  <c r="CS180" i="3"/>
  <c r="CR180" i="3"/>
  <c r="CP180" i="3"/>
  <c r="BF180" i="3"/>
  <c r="BE180" i="3"/>
  <c r="BC180" i="3"/>
  <c r="F180" i="3"/>
  <c r="CQ180" i="3" s="1"/>
  <c r="E180" i="3"/>
  <c r="D180" i="3"/>
  <c r="CS179" i="3"/>
  <c r="CR179" i="3"/>
  <c r="CP179" i="3"/>
  <c r="BF179" i="3"/>
  <c r="BE179" i="3"/>
  <c r="BC179" i="3"/>
  <c r="F179" i="3"/>
  <c r="CQ179" i="3" s="1"/>
  <c r="E179" i="3"/>
  <c r="D179" i="3"/>
  <c r="CS178" i="3"/>
  <c r="CR178" i="3"/>
  <c r="CP178" i="3"/>
  <c r="BF178" i="3"/>
  <c r="BE178" i="3"/>
  <c r="BC178" i="3"/>
  <c r="F178" i="3"/>
  <c r="CQ178" i="3" s="1"/>
  <c r="E178" i="3"/>
  <c r="D178" i="3"/>
  <c r="CS177" i="3"/>
  <c r="CR177" i="3"/>
  <c r="CP177" i="3"/>
  <c r="BF177" i="3"/>
  <c r="BE177" i="3"/>
  <c r="BC177" i="3"/>
  <c r="F177" i="3"/>
  <c r="CQ177" i="3" s="1"/>
  <c r="E177" i="3"/>
  <c r="D177" i="3"/>
  <c r="CR176" i="3"/>
  <c r="BE176" i="3"/>
  <c r="F176" i="3"/>
  <c r="CP176" i="3" s="1"/>
  <c r="E176" i="3"/>
  <c r="CS175" i="3"/>
  <c r="CR175" i="3"/>
  <c r="BE175" i="3"/>
  <c r="BC175" i="3"/>
  <c r="F175" i="3"/>
  <c r="CS174" i="3"/>
  <c r="BD174" i="3"/>
  <c r="F174" i="3"/>
  <c r="E174" i="3"/>
  <c r="BF173" i="3"/>
  <c r="BE173" i="3"/>
  <c r="F173" i="3"/>
  <c r="E173" i="3"/>
  <c r="CR173" i="3" s="1"/>
  <c r="CR172" i="3"/>
  <c r="BE172" i="3"/>
  <c r="F172" i="3"/>
  <c r="E172" i="3"/>
  <c r="BF171" i="3"/>
  <c r="BE171" i="3"/>
  <c r="BD171" i="3"/>
  <c r="BC171" i="3"/>
  <c r="CS170" i="3"/>
  <c r="CR170" i="3"/>
  <c r="BF170" i="3"/>
  <c r="BE170" i="3"/>
  <c r="F170" i="3"/>
  <c r="E170" i="3"/>
  <c r="CR169" i="3"/>
  <c r="BE169" i="3"/>
  <c r="F169" i="3"/>
  <c r="E169" i="3"/>
  <c r="CS168" i="3"/>
  <c r="CR168" i="3"/>
  <c r="BF168" i="3"/>
  <c r="BE168" i="3"/>
  <c r="F168" i="3"/>
  <c r="E168" i="3"/>
  <c r="CR167" i="3"/>
  <c r="BE167" i="3"/>
  <c r="F167" i="3"/>
  <c r="E167" i="3"/>
  <c r="CS166" i="3"/>
  <c r="CR166" i="3"/>
  <c r="BF166" i="3"/>
  <c r="BE166" i="3"/>
  <c r="F166" i="3"/>
  <c r="E166" i="3"/>
  <c r="CR165" i="3"/>
  <c r="BE165" i="3"/>
  <c r="F165" i="3"/>
  <c r="E165" i="3"/>
  <c r="CS164" i="3"/>
  <c r="CR164" i="3"/>
  <c r="BF164" i="3"/>
  <c r="BE164" i="3"/>
  <c r="F164" i="3"/>
  <c r="E164" i="3"/>
  <c r="CR163" i="3"/>
  <c r="BE163" i="3"/>
  <c r="F163" i="3"/>
  <c r="E163" i="3"/>
  <c r="CS162" i="3"/>
  <c r="CR162" i="3"/>
  <c r="BF162" i="3"/>
  <c r="BE162" i="3"/>
  <c r="F162" i="3"/>
  <c r="E162" i="3"/>
  <c r="D162" i="3" s="1"/>
  <c r="CS161" i="3"/>
  <c r="CR161" i="3"/>
  <c r="BF161" i="3"/>
  <c r="BE161" i="3"/>
  <c r="AT161" i="3"/>
  <c r="F160" i="3"/>
  <c r="CQ161" i="3" s="1"/>
  <c r="E160" i="3"/>
  <c r="D160" i="3"/>
  <c r="CS156" i="3"/>
  <c r="CP156" i="3"/>
  <c r="BG156" i="3"/>
  <c r="BD156" i="3"/>
  <c r="F156" i="3"/>
  <c r="CQ156" i="3" s="1"/>
  <c r="E156" i="3"/>
  <c r="CR156" i="3" s="1"/>
  <c r="D156" i="3"/>
  <c r="CS155" i="3"/>
  <c r="CP155" i="3"/>
  <c r="BG155" i="3"/>
  <c r="BD155" i="3"/>
  <c r="F155" i="3"/>
  <c r="CQ155" i="3" s="1"/>
  <c r="E155" i="3"/>
  <c r="CR155" i="3" s="1"/>
  <c r="D155" i="3"/>
  <c r="CS154" i="3"/>
  <c r="CP154" i="3"/>
  <c r="BG154" i="3"/>
  <c r="BD154" i="3"/>
  <c r="F154" i="3"/>
  <c r="CQ154" i="3" s="1"/>
  <c r="E154" i="3"/>
  <c r="CR154" i="3" s="1"/>
  <c r="D154" i="3"/>
  <c r="CS153" i="3"/>
  <c r="CP153" i="3"/>
  <c r="BG153" i="3"/>
  <c r="BD153" i="3"/>
  <c r="F153" i="3"/>
  <c r="CQ153" i="3" s="1"/>
  <c r="E153" i="3"/>
  <c r="CR153" i="3" s="1"/>
  <c r="D153" i="3"/>
  <c r="CS152" i="3"/>
  <c r="CP152" i="3"/>
  <c r="BG152" i="3"/>
  <c r="BD152" i="3"/>
  <c r="F152" i="3"/>
  <c r="CQ152" i="3" s="1"/>
  <c r="E152" i="3"/>
  <c r="CR152" i="3" s="1"/>
  <c r="D152" i="3"/>
  <c r="CS151" i="3"/>
  <c r="CP151" i="3"/>
  <c r="BG151" i="3"/>
  <c r="BD151" i="3"/>
  <c r="F151" i="3"/>
  <c r="CQ151" i="3" s="1"/>
  <c r="E151" i="3"/>
  <c r="CR151" i="3" s="1"/>
  <c r="D151" i="3"/>
  <c r="CS150" i="3"/>
  <c r="CP150" i="3"/>
  <c r="BG150" i="3"/>
  <c r="BD150" i="3"/>
  <c r="F150" i="3"/>
  <c r="CQ150" i="3" s="1"/>
  <c r="E150" i="3"/>
  <c r="CR150" i="3" s="1"/>
  <c r="D150" i="3"/>
  <c r="CS149" i="3"/>
  <c r="CP149" i="3"/>
  <c r="BG149" i="3"/>
  <c r="BD149" i="3"/>
  <c r="F149" i="3"/>
  <c r="CQ149" i="3" s="1"/>
  <c r="E149" i="3"/>
  <c r="CR149" i="3" s="1"/>
  <c r="D149" i="3"/>
  <c r="CS148" i="3"/>
  <c r="CP148" i="3"/>
  <c r="BG148" i="3"/>
  <c r="BD148" i="3"/>
  <c r="F148" i="3"/>
  <c r="CQ148" i="3" s="1"/>
  <c r="E148" i="3"/>
  <c r="CR148" i="3" s="1"/>
  <c r="D148" i="3"/>
  <c r="CS147" i="3"/>
  <c r="CP147" i="3"/>
  <c r="BG147" i="3"/>
  <c r="BD147" i="3"/>
  <c r="F147" i="3"/>
  <c r="CQ147" i="3" s="1"/>
  <c r="E147" i="3"/>
  <c r="CR147" i="3" s="1"/>
  <c r="D147" i="3"/>
  <c r="CS146" i="3"/>
  <c r="CP146" i="3"/>
  <c r="BG146" i="3"/>
  <c r="BD146" i="3"/>
  <c r="F146" i="3"/>
  <c r="CQ146" i="3" s="1"/>
  <c r="E146" i="3"/>
  <c r="CR146" i="3" s="1"/>
  <c r="D146" i="3"/>
  <c r="CS145" i="3"/>
  <c r="CP145" i="3"/>
  <c r="BG145" i="3"/>
  <c r="BD145" i="3"/>
  <c r="F145" i="3"/>
  <c r="CQ145" i="3" s="1"/>
  <c r="E145" i="3"/>
  <c r="CR145" i="3" s="1"/>
  <c r="D145" i="3"/>
  <c r="CS144" i="3"/>
  <c r="CP144" i="3"/>
  <c r="BG144" i="3"/>
  <c r="BD144" i="3"/>
  <c r="F144" i="3"/>
  <c r="CQ144" i="3" s="1"/>
  <c r="E144" i="3"/>
  <c r="CR144" i="3" s="1"/>
  <c r="D144" i="3"/>
  <c r="CS143" i="3"/>
  <c r="CP143" i="3"/>
  <c r="BG143" i="3"/>
  <c r="BD143" i="3"/>
  <c r="F143" i="3"/>
  <c r="CQ143" i="3" s="1"/>
  <c r="E143" i="3"/>
  <c r="CR143" i="3" s="1"/>
  <c r="D143" i="3"/>
  <c r="CS142" i="3"/>
  <c r="BG142" i="3"/>
  <c r="BD142" i="3"/>
  <c r="F142" i="3"/>
  <c r="E142" i="3"/>
  <c r="CR142" i="3" s="1"/>
  <c r="D142" i="3"/>
  <c r="CS141" i="3"/>
  <c r="CQ141" i="3"/>
  <c r="CP141" i="3"/>
  <c r="BG141" i="3"/>
  <c r="BE141" i="3"/>
  <c r="BD141" i="3"/>
  <c r="F141" i="3"/>
  <c r="E141" i="3"/>
  <c r="CS140" i="3"/>
  <c r="CQ140" i="3"/>
  <c r="CP140" i="3"/>
  <c r="BG140" i="3"/>
  <c r="BE140" i="3"/>
  <c r="BD140" i="3"/>
  <c r="F140" i="3"/>
  <c r="E140" i="3"/>
  <c r="CS139" i="3"/>
  <c r="CQ139" i="3"/>
  <c r="CP139" i="3"/>
  <c r="BG139" i="3"/>
  <c r="BE139" i="3"/>
  <c r="BD139" i="3"/>
  <c r="F139" i="3"/>
  <c r="E139" i="3"/>
  <c r="CS138" i="3"/>
  <c r="CQ138" i="3"/>
  <c r="CP138" i="3"/>
  <c r="BG138" i="3"/>
  <c r="BE138" i="3"/>
  <c r="BD138" i="3"/>
  <c r="F138" i="3"/>
  <c r="E138" i="3"/>
  <c r="CS137" i="3"/>
  <c r="CR137" i="3"/>
  <c r="CQ137" i="3"/>
  <c r="CP137" i="3"/>
  <c r="BG137" i="3"/>
  <c r="BF137" i="3"/>
  <c r="BE137" i="3"/>
  <c r="BD137" i="3"/>
  <c r="AS137" i="3"/>
  <c r="F137" i="3"/>
  <c r="D137" i="3"/>
  <c r="CR136" i="3"/>
  <c r="BF136" i="3"/>
  <c r="F136" i="3"/>
  <c r="E136" i="3"/>
  <c r="CR135" i="3"/>
  <c r="CP135" i="3"/>
  <c r="BF135" i="3"/>
  <c r="BD135" i="3"/>
  <c r="F135" i="3"/>
  <c r="E135" i="3"/>
  <c r="D135" i="3"/>
  <c r="CR134" i="3"/>
  <c r="BF134" i="3"/>
  <c r="F134" i="3"/>
  <c r="CP134" i="3" s="1"/>
  <c r="E134" i="3"/>
  <c r="D134" i="3"/>
  <c r="CS133" i="3"/>
  <c r="CR133" i="3"/>
  <c r="BG133" i="3"/>
  <c r="BF133" i="3"/>
  <c r="AS133" i="3" s="1"/>
  <c r="CS132" i="3"/>
  <c r="CQ132" i="3"/>
  <c r="CP132" i="3"/>
  <c r="BG132" i="3"/>
  <c r="BE132" i="3"/>
  <c r="BD132" i="3"/>
  <c r="F132" i="3"/>
  <c r="E132" i="3"/>
  <c r="CS131" i="3"/>
  <c r="CQ131" i="3"/>
  <c r="CP131" i="3"/>
  <c r="BG131" i="3"/>
  <c r="BE131" i="3"/>
  <c r="BD131" i="3"/>
  <c r="F131" i="3"/>
  <c r="E131" i="3"/>
  <c r="CS130" i="3"/>
  <c r="CQ130" i="3"/>
  <c r="CP130" i="3"/>
  <c r="BG130" i="3"/>
  <c r="BE130" i="3"/>
  <c r="BD130" i="3"/>
  <c r="F130" i="3"/>
  <c r="E130" i="3"/>
  <c r="CS129" i="3"/>
  <c r="CQ129" i="3"/>
  <c r="CP129" i="3"/>
  <c r="BG129" i="3"/>
  <c r="BE129" i="3"/>
  <c r="BD129" i="3"/>
  <c r="F129" i="3"/>
  <c r="E129" i="3"/>
  <c r="CS128" i="3"/>
  <c r="CQ128" i="3"/>
  <c r="CP128" i="3"/>
  <c r="BG128" i="3"/>
  <c r="BE128" i="3"/>
  <c r="BD128" i="3"/>
  <c r="F128" i="3"/>
  <c r="E128" i="3"/>
  <c r="CS127" i="3"/>
  <c r="CQ127" i="3"/>
  <c r="CP127" i="3"/>
  <c r="BG127" i="3"/>
  <c r="BE127" i="3"/>
  <c r="BD127" i="3"/>
  <c r="F127" i="3"/>
  <c r="E127" i="3"/>
  <c r="CS126" i="3"/>
  <c r="CQ126" i="3"/>
  <c r="CP126" i="3"/>
  <c r="BG126" i="3"/>
  <c r="BE126" i="3"/>
  <c r="BD126" i="3"/>
  <c r="F126" i="3"/>
  <c r="E126" i="3"/>
  <c r="CS125" i="3"/>
  <c r="CQ125" i="3"/>
  <c r="CP125" i="3"/>
  <c r="BG125" i="3"/>
  <c r="BE125" i="3"/>
  <c r="BD125" i="3"/>
  <c r="F125" i="3"/>
  <c r="E125" i="3"/>
  <c r="CS124" i="3"/>
  <c r="CQ124" i="3"/>
  <c r="CP124" i="3"/>
  <c r="BG124" i="3"/>
  <c r="BE124" i="3"/>
  <c r="BD124" i="3"/>
  <c r="F124" i="3"/>
  <c r="E124" i="3"/>
  <c r="CS123" i="3"/>
  <c r="BG123" i="3"/>
  <c r="BE123" i="3"/>
  <c r="AS123" i="3"/>
  <c r="F122" i="3"/>
  <c r="E122" i="3"/>
  <c r="CR123" i="3" s="1"/>
  <c r="D122" i="3"/>
  <c r="L118" i="3"/>
  <c r="J118" i="3"/>
  <c r="H118" i="3"/>
  <c r="N117" i="3"/>
  <c r="M117" i="3"/>
  <c r="L117" i="3"/>
  <c r="K117" i="3"/>
  <c r="K118" i="3" s="1"/>
  <c r="J117" i="3"/>
  <c r="I117" i="3"/>
  <c r="H117" i="3"/>
  <c r="G117" i="3"/>
  <c r="G118" i="3" s="1"/>
  <c r="F117" i="3"/>
  <c r="E117" i="3"/>
  <c r="BB116" i="3"/>
  <c r="O116" i="3" s="1"/>
  <c r="E116" i="3"/>
  <c r="D116" i="3"/>
  <c r="C116" i="3"/>
  <c r="CP116" i="3" s="1"/>
  <c r="BB115" i="3"/>
  <c r="O115" i="3" s="1"/>
  <c r="E115" i="3"/>
  <c r="D115" i="3"/>
  <c r="C115" i="3"/>
  <c r="CP115" i="3" s="1"/>
  <c r="BB114" i="3"/>
  <c r="O114" i="3" s="1"/>
  <c r="E114" i="3"/>
  <c r="D114" i="3"/>
  <c r="C114" i="3"/>
  <c r="CP114" i="3" s="1"/>
  <c r="BB113" i="3"/>
  <c r="O113" i="3" s="1"/>
  <c r="E113" i="3"/>
  <c r="D113" i="3"/>
  <c r="D117" i="3" s="1"/>
  <c r="C113" i="3"/>
  <c r="CP113" i="3" s="1"/>
  <c r="N112" i="3"/>
  <c r="M112" i="3"/>
  <c r="M118" i="3" s="1"/>
  <c r="L112" i="3"/>
  <c r="K112" i="3"/>
  <c r="J112" i="3"/>
  <c r="I112" i="3"/>
  <c r="I118" i="3" s="1"/>
  <c r="H112" i="3"/>
  <c r="G112" i="3"/>
  <c r="F112" i="3"/>
  <c r="F118" i="3" s="1"/>
  <c r="O111" i="3"/>
  <c r="E111" i="3"/>
  <c r="D111" i="3"/>
  <c r="C111" i="3" s="1"/>
  <c r="BB111" i="3" s="1"/>
  <c r="E110" i="3"/>
  <c r="E112" i="3" s="1"/>
  <c r="D110" i="3"/>
  <c r="C110" i="3" s="1"/>
  <c r="BB110" i="3" s="1"/>
  <c r="O110" i="3" s="1"/>
  <c r="E109" i="3"/>
  <c r="D109" i="3"/>
  <c r="C109" i="3" s="1"/>
  <c r="M104" i="3"/>
  <c r="L104" i="3"/>
  <c r="K104" i="3"/>
  <c r="J104" i="3"/>
  <c r="J105" i="3" s="1"/>
  <c r="I104" i="3"/>
  <c r="H104" i="3"/>
  <c r="G104" i="3"/>
  <c r="F104" i="3"/>
  <c r="F105" i="3" s="1"/>
  <c r="E103" i="3"/>
  <c r="D103" i="3"/>
  <c r="C103" i="3"/>
  <c r="E102" i="3"/>
  <c r="D102" i="3"/>
  <c r="C102" i="3" s="1"/>
  <c r="E101" i="3"/>
  <c r="C101" i="3" s="1"/>
  <c r="D101" i="3"/>
  <c r="E100" i="3"/>
  <c r="E104" i="3" s="1"/>
  <c r="D100" i="3"/>
  <c r="C100" i="3" s="1"/>
  <c r="M99" i="3"/>
  <c r="M105" i="3" s="1"/>
  <c r="L99" i="3"/>
  <c r="K99" i="3"/>
  <c r="K105" i="3" s="1"/>
  <c r="J99" i="3"/>
  <c r="I99" i="3"/>
  <c r="I105" i="3" s="1"/>
  <c r="H99" i="3"/>
  <c r="G99" i="3"/>
  <c r="G105" i="3" s="1"/>
  <c r="F99" i="3"/>
  <c r="E98" i="3"/>
  <c r="D98" i="3"/>
  <c r="C98" i="3" s="1"/>
  <c r="E97" i="3"/>
  <c r="E99" i="3" s="1"/>
  <c r="E105" i="3" s="1"/>
  <c r="D97" i="3"/>
  <c r="E96" i="3"/>
  <c r="D96" i="3"/>
  <c r="C96" i="3" s="1"/>
  <c r="AI92" i="3"/>
  <c r="E92" i="3"/>
  <c r="D92" i="3"/>
  <c r="C92" i="3"/>
  <c r="E91" i="3"/>
  <c r="D91" i="3"/>
  <c r="E90" i="3"/>
  <c r="C90" i="3" s="1"/>
  <c r="D90" i="3"/>
  <c r="E89" i="3"/>
  <c r="D89" i="3"/>
  <c r="C89" i="3" s="1"/>
  <c r="E88" i="3"/>
  <c r="D88" i="3"/>
  <c r="C88" i="3"/>
  <c r="CP83" i="3"/>
  <c r="F83" i="3"/>
  <c r="E78" i="3"/>
  <c r="C78" i="3" s="1"/>
  <c r="D78" i="3"/>
  <c r="E77" i="3"/>
  <c r="C77" i="3" s="1"/>
  <c r="D77" i="3"/>
  <c r="AK76" i="3"/>
  <c r="E76" i="3"/>
  <c r="C76" i="3" s="1"/>
  <c r="D76" i="3"/>
  <c r="AK75" i="3"/>
  <c r="E75" i="3"/>
  <c r="C75" i="3" s="1"/>
  <c r="D75" i="3"/>
  <c r="E70" i="3"/>
  <c r="D70" i="3"/>
  <c r="C70" i="3" s="1"/>
  <c r="E69" i="3"/>
  <c r="D69" i="3"/>
  <c r="C69" i="3"/>
  <c r="AH68" i="3"/>
  <c r="E68" i="3"/>
  <c r="D68" i="3"/>
  <c r="C68" i="3"/>
  <c r="AH67" i="3"/>
  <c r="E67" i="3"/>
  <c r="D67" i="3"/>
  <c r="C67" i="3"/>
  <c r="C62" i="3"/>
  <c r="C61" i="3"/>
  <c r="BB61" i="3" s="1"/>
  <c r="I61" i="3" s="1"/>
  <c r="CP60" i="3"/>
  <c r="I60" i="3"/>
  <c r="C60" i="3"/>
  <c r="BB60" i="3" s="1"/>
  <c r="CP59" i="3"/>
  <c r="C59" i="3"/>
  <c r="BB59" i="3" s="1"/>
  <c r="I59" i="3" s="1"/>
  <c r="C55" i="3"/>
  <c r="CQ55" i="3" s="1"/>
  <c r="BA54" i="3"/>
  <c r="C54" i="3"/>
  <c r="BB54" i="3" s="1"/>
  <c r="C53" i="3"/>
  <c r="CQ53" i="3" s="1"/>
  <c r="BA52" i="3"/>
  <c r="C52" i="3"/>
  <c r="BB52" i="3" s="1"/>
  <c r="CQ48" i="3"/>
  <c r="BA48" i="3"/>
  <c r="F48" i="3" s="1"/>
  <c r="C48" i="3"/>
  <c r="C42" i="3"/>
  <c r="CP42" i="3" s="1"/>
  <c r="C41" i="3"/>
  <c r="CP41" i="3" s="1"/>
  <c r="C40" i="3"/>
  <c r="CP40" i="3" s="1"/>
  <c r="C39" i="3"/>
  <c r="CP39" i="3" s="1"/>
  <c r="C38" i="3"/>
  <c r="CP38" i="3" s="1"/>
  <c r="C37" i="3"/>
  <c r="CP37" i="3" s="1"/>
  <c r="C36" i="3"/>
  <c r="CP36" i="3" s="1"/>
  <c r="C35" i="3"/>
  <c r="CP35" i="3" s="1"/>
  <c r="C34" i="3"/>
  <c r="CP34" i="3" s="1"/>
  <c r="L33" i="3"/>
  <c r="K33" i="3"/>
  <c r="J33" i="3"/>
  <c r="I33" i="3"/>
  <c r="H33" i="3"/>
  <c r="G33" i="3"/>
  <c r="F33" i="3"/>
  <c r="E33" i="3"/>
  <c r="D33" i="3"/>
  <c r="C33" i="3" s="1"/>
  <c r="CP33" i="3" s="1"/>
  <c r="CP29" i="3"/>
  <c r="BA29" i="3"/>
  <c r="D29" i="3"/>
  <c r="CP28" i="3"/>
  <c r="BA28" i="3"/>
  <c r="D28" i="3" s="1"/>
  <c r="CP27" i="3"/>
  <c r="BA27" i="3"/>
  <c r="D27" i="3"/>
  <c r="CP26" i="3"/>
  <c r="BA26" i="3"/>
  <c r="D26" i="3" s="1"/>
  <c r="CP25" i="3"/>
  <c r="BA25" i="3"/>
  <c r="D25" i="3"/>
  <c r="CP24" i="3"/>
  <c r="BA24" i="3"/>
  <c r="D24" i="3" s="1"/>
  <c r="CP23" i="3"/>
  <c r="BA23" i="3"/>
  <c r="D23" i="3"/>
  <c r="CP22" i="3"/>
  <c r="BA22" i="3"/>
  <c r="D22" i="3" s="1"/>
  <c r="CP21" i="3"/>
  <c r="BA21" i="3"/>
  <c r="D21" i="3"/>
  <c r="CP20" i="3"/>
  <c r="BA20" i="3"/>
  <c r="D20" i="3" s="1"/>
  <c r="CP19" i="3"/>
  <c r="BA19" i="3"/>
  <c r="D19" i="3"/>
  <c r="C15" i="3"/>
  <c r="BA15" i="3" s="1"/>
  <c r="M15" i="3" s="1"/>
  <c r="C14" i="3"/>
  <c r="BA14" i="3" s="1"/>
  <c r="M14" i="3" s="1"/>
  <c r="C13" i="3"/>
  <c r="CP12" i="3"/>
  <c r="C12" i="3"/>
  <c r="CP11" i="3"/>
  <c r="C11" i="3"/>
  <c r="CQ10" i="3"/>
  <c r="BB10" i="3"/>
  <c r="C10" i="3"/>
  <c r="CP15" i="3" s="1"/>
  <c r="A5" i="3"/>
  <c r="A4" i="3"/>
  <c r="A3" i="3"/>
  <c r="A2" i="3"/>
  <c r="A335" i="7" l="1"/>
  <c r="A300" i="7"/>
  <c r="CP118" i="6"/>
  <c r="BB118" i="6"/>
  <c r="O118" i="6" s="1"/>
  <c r="A300" i="6" s="1"/>
  <c r="A335" i="6"/>
  <c r="BB117" i="5"/>
  <c r="O117" i="5" s="1"/>
  <c r="CP117" i="5"/>
  <c r="C118" i="5"/>
  <c r="BB112" i="5"/>
  <c r="O112" i="5" s="1"/>
  <c r="CP112" i="5"/>
  <c r="AT182" i="4"/>
  <c r="CP112" i="4"/>
  <c r="BB112" i="4"/>
  <c r="O112" i="4" s="1"/>
  <c r="AT181" i="4"/>
  <c r="W211" i="4"/>
  <c r="AT187" i="4"/>
  <c r="AT180" i="4"/>
  <c r="W213" i="4"/>
  <c r="W210" i="4"/>
  <c r="AT175" i="4"/>
  <c r="C117" i="4"/>
  <c r="BB113" i="4"/>
  <c r="O113" i="4" s="1"/>
  <c r="CP113" i="4"/>
  <c r="L53" i="4"/>
  <c r="AS126" i="4"/>
  <c r="AS124" i="4"/>
  <c r="CP206" i="4"/>
  <c r="BB206" i="4"/>
  <c r="AT191" i="4"/>
  <c r="AT176" i="4"/>
  <c r="AT165" i="4"/>
  <c r="AT185" i="4"/>
  <c r="AT183" i="4"/>
  <c r="AT169" i="4"/>
  <c r="CP205" i="4"/>
  <c r="BB205" i="4"/>
  <c r="AS142" i="4"/>
  <c r="AT189" i="4"/>
  <c r="AS128" i="4"/>
  <c r="AS139" i="4"/>
  <c r="C104" i="4"/>
  <c r="C105" i="4" s="1"/>
  <c r="AT193" i="4"/>
  <c r="CP92" i="3"/>
  <c r="L54" i="3"/>
  <c r="EB78" i="3"/>
  <c r="CB78" i="3"/>
  <c r="AK78" i="3" s="1"/>
  <c r="L52" i="3"/>
  <c r="CB77" i="3"/>
  <c r="AK77" i="3" s="1"/>
  <c r="DR77" i="3"/>
  <c r="AS129" i="3"/>
  <c r="CP52" i="3"/>
  <c r="BA53" i="3"/>
  <c r="CP54" i="3"/>
  <c r="BA55" i="3"/>
  <c r="CP61" i="3"/>
  <c r="BB109" i="3"/>
  <c r="O109" i="3" s="1"/>
  <c r="C112" i="3"/>
  <c r="D112" i="3"/>
  <c r="D118" i="3" s="1"/>
  <c r="D125" i="3"/>
  <c r="CR125" i="3"/>
  <c r="BF125" i="3"/>
  <c r="AS125" i="3" s="1"/>
  <c r="D129" i="3"/>
  <c r="CR129" i="3"/>
  <c r="BF129" i="3"/>
  <c r="CS136" i="3"/>
  <c r="BG136" i="3"/>
  <c r="CQ136" i="3"/>
  <c r="BE136" i="3"/>
  <c r="D138" i="3"/>
  <c r="CR138" i="3"/>
  <c r="BF138" i="3"/>
  <c r="AS138" i="3" s="1"/>
  <c r="CQ163" i="3"/>
  <c r="BD163" i="3"/>
  <c r="CP163" i="3"/>
  <c r="BC163" i="3"/>
  <c r="BF163" i="3"/>
  <c r="CS163" i="3"/>
  <c r="CQ172" i="3"/>
  <c r="BD172" i="3"/>
  <c r="CP172" i="3"/>
  <c r="BC172" i="3"/>
  <c r="AT172" i="3" s="1"/>
  <c r="D172" i="3"/>
  <c r="BF172" i="3"/>
  <c r="CS172" i="3"/>
  <c r="D174" i="3"/>
  <c r="BE174" i="3"/>
  <c r="BC236" i="3"/>
  <c r="AR236" i="3" s="1"/>
  <c r="CP236" i="3"/>
  <c r="BD244" i="3"/>
  <c r="CQ244" i="3"/>
  <c r="BA10" i="3"/>
  <c r="M10" i="3" s="1"/>
  <c r="CP14" i="3"/>
  <c r="CQ52" i="3"/>
  <c r="BB53" i="3"/>
  <c r="CQ54" i="3"/>
  <c r="BB55" i="3"/>
  <c r="C91" i="3"/>
  <c r="D99" i="3"/>
  <c r="D105" i="3" s="1"/>
  <c r="H105" i="3"/>
  <c r="L105" i="3"/>
  <c r="D104" i="3"/>
  <c r="E118" i="3"/>
  <c r="BB117" i="3"/>
  <c r="O117" i="3" s="1"/>
  <c r="N118" i="3"/>
  <c r="CP123" i="3"/>
  <c r="BD123" i="3"/>
  <c r="CQ123" i="3"/>
  <c r="D126" i="3"/>
  <c r="CR126" i="3"/>
  <c r="BF126" i="3"/>
  <c r="AS126" i="3" s="1"/>
  <c r="D130" i="3"/>
  <c r="CR130" i="3"/>
  <c r="BF130" i="3"/>
  <c r="AS130" i="3" s="1"/>
  <c r="CS135" i="3"/>
  <c r="BG135" i="3"/>
  <c r="AS135" i="3" s="1"/>
  <c r="CQ135" i="3"/>
  <c r="BE135" i="3"/>
  <c r="BD136" i="3"/>
  <c r="AS136" i="3" s="1"/>
  <c r="D139" i="3"/>
  <c r="CR139" i="3"/>
  <c r="BF139" i="3"/>
  <c r="AS139" i="3" s="1"/>
  <c r="CQ169" i="3"/>
  <c r="BD169" i="3"/>
  <c r="CP169" i="3"/>
  <c r="BC169" i="3"/>
  <c r="D169" i="3"/>
  <c r="CS169" i="3"/>
  <c r="BF169" i="3"/>
  <c r="C199" i="3"/>
  <c r="CP199" i="3" s="1"/>
  <c r="CQ199" i="3"/>
  <c r="CP53" i="3"/>
  <c r="CP55" i="3"/>
  <c r="C97" i="3"/>
  <c r="C99" i="3" s="1"/>
  <c r="C105" i="3" s="1"/>
  <c r="D127" i="3"/>
  <c r="CR127" i="3"/>
  <c r="BF127" i="3"/>
  <c r="AS127" i="3" s="1"/>
  <c r="D131" i="3"/>
  <c r="CR131" i="3"/>
  <c r="BF131" i="3"/>
  <c r="AS131" i="3" s="1"/>
  <c r="CS134" i="3"/>
  <c r="BG134" i="3"/>
  <c r="CQ134" i="3"/>
  <c r="BE134" i="3"/>
  <c r="D136" i="3"/>
  <c r="D140" i="3"/>
  <c r="CR140" i="3"/>
  <c r="BF140" i="3"/>
  <c r="AS140" i="3" s="1"/>
  <c r="CQ167" i="3"/>
  <c r="BD167" i="3"/>
  <c r="CP167" i="3"/>
  <c r="BC167" i="3"/>
  <c r="D167" i="3"/>
  <c r="BF167" i="3"/>
  <c r="CS167" i="3"/>
  <c r="BB206" i="3"/>
  <c r="CP206" i="3"/>
  <c r="CP10" i="3"/>
  <c r="BA11" i="3"/>
  <c r="M11" i="3" s="1"/>
  <c r="BA12" i="3"/>
  <c r="M12" i="3" s="1"/>
  <c r="C104" i="3"/>
  <c r="CP109" i="3"/>
  <c r="CP110" i="3"/>
  <c r="CP111" i="3"/>
  <c r="C117" i="3"/>
  <c r="CP117" i="3" s="1"/>
  <c r="D124" i="3"/>
  <c r="CR124" i="3"/>
  <c r="BF124" i="3"/>
  <c r="AS124" i="3" s="1"/>
  <c r="D128" i="3"/>
  <c r="CR128" i="3"/>
  <c r="BF128" i="3"/>
  <c r="AS128" i="3" s="1"/>
  <c r="D132" i="3"/>
  <c r="CR132" i="3"/>
  <c r="BF132" i="3"/>
  <c r="AS132" i="3" s="1"/>
  <c r="BD134" i="3"/>
  <c r="AS134" i="3" s="1"/>
  <c r="CP136" i="3"/>
  <c r="D141" i="3"/>
  <c r="CR141" i="3"/>
  <c r="BF141" i="3"/>
  <c r="AS141" i="3" s="1"/>
  <c r="CQ165" i="3"/>
  <c r="BD165" i="3"/>
  <c r="CP165" i="3"/>
  <c r="BC165" i="3"/>
  <c r="AT165" i="3" s="1"/>
  <c r="D165" i="3"/>
  <c r="CS165" i="3"/>
  <c r="BF165" i="3"/>
  <c r="CR174" i="3"/>
  <c r="CQ176" i="3"/>
  <c r="BD176" i="3"/>
  <c r="CS176" i="3"/>
  <c r="BC176" i="3"/>
  <c r="AT176" i="3" s="1"/>
  <c r="D176" i="3"/>
  <c r="BF176" i="3"/>
  <c r="BB205" i="3"/>
  <c r="CP205" i="3"/>
  <c r="W210" i="3"/>
  <c r="BD235" i="3"/>
  <c r="CQ235" i="3"/>
  <c r="BD247" i="3"/>
  <c r="CQ247" i="3"/>
  <c r="BF123" i="3"/>
  <c r="CQ142" i="3"/>
  <c r="BE142" i="3"/>
  <c r="CP142" i="3"/>
  <c r="CQ162" i="3"/>
  <c r="BD162" i="3"/>
  <c r="CP162" i="3"/>
  <c r="BC162" i="3"/>
  <c r="CQ166" i="3"/>
  <c r="BD166" i="3"/>
  <c r="CP166" i="3"/>
  <c r="BC166" i="3"/>
  <c r="D166" i="3"/>
  <c r="CQ170" i="3"/>
  <c r="BD170" i="3"/>
  <c r="CP170" i="3"/>
  <c r="BC170" i="3"/>
  <c r="AT170" i="3" s="1"/>
  <c r="D170" i="3"/>
  <c r="C244" i="3"/>
  <c r="D163" i="3"/>
  <c r="CQ164" i="3"/>
  <c r="BD164" i="3"/>
  <c r="CP164" i="3"/>
  <c r="BC164" i="3"/>
  <c r="D164" i="3"/>
  <c r="CQ168" i="3"/>
  <c r="BD168" i="3"/>
  <c r="CP168" i="3"/>
  <c r="BC168" i="3"/>
  <c r="D168" i="3"/>
  <c r="CP173" i="3"/>
  <c r="BD173" i="3"/>
  <c r="CQ173" i="3"/>
  <c r="BC173" i="3"/>
  <c r="AT173" i="3" s="1"/>
  <c r="D173" i="3"/>
  <c r="CS173" i="3"/>
  <c r="AT175" i="3"/>
  <c r="AT189" i="3"/>
  <c r="BD239" i="3"/>
  <c r="CQ239" i="3"/>
  <c r="BE143" i="3"/>
  <c r="BE144" i="3"/>
  <c r="BE145" i="3"/>
  <c r="BE146" i="3"/>
  <c r="BE147" i="3"/>
  <c r="BE148" i="3"/>
  <c r="BE149" i="3"/>
  <c r="BE150" i="3"/>
  <c r="BE151" i="3"/>
  <c r="BE152" i="3"/>
  <c r="BE153" i="3"/>
  <c r="BE154" i="3"/>
  <c r="BE155" i="3"/>
  <c r="BE156" i="3"/>
  <c r="BC161" i="3"/>
  <c r="CP161" i="3"/>
  <c r="CP174" i="3"/>
  <c r="BC174" i="3"/>
  <c r="AT174" i="3" s="1"/>
  <c r="BF174" i="3"/>
  <c r="CQ175" i="3"/>
  <c r="BD175" i="3"/>
  <c r="D175" i="3"/>
  <c r="BF175" i="3"/>
  <c r="BF142" i="3"/>
  <c r="BF143" i="3"/>
  <c r="BF144" i="3"/>
  <c r="BF145" i="3"/>
  <c r="BF146" i="3"/>
  <c r="BF147" i="3"/>
  <c r="BF148" i="3"/>
  <c r="BF149" i="3"/>
  <c r="BF150" i="3"/>
  <c r="BF151" i="3"/>
  <c r="BF152" i="3"/>
  <c r="BF153" i="3"/>
  <c r="BF154" i="3"/>
  <c r="BF155" i="3"/>
  <c r="BF156" i="3"/>
  <c r="BD161" i="3"/>
  <c r="CQ174" i="3"/>
  <c r="CP175" i="3"/>
  <c r="BC218" i="3"/>
  <c r="AR218" i="3" s="1"/>
  <c r="C223" i="3"/>
  <c r="C227" i="3"/>
  <c r="C235" i="3"/>
  <c r="C239" i="3"/>
  <c r="C247" i="3"/>
  <c r="BD177" i="3"/>
  <c r="AT177" i="3" s="1"/>
  <c r="BD178" i="3"/>
  <c r="AT178" i="3" s="1"/>
  <c r="BD179" i="3"/>
  <c r="AT179" i="3" s="1"/>
  <c r="BD180" i="3"/>
  <c r="AT180" i="3" s="1"/>
  <c r="BD181" i="3"/>
  <c r="AT181" i="3" s="1"/>
  <c r="BD182" i="3"/>
  <c r="AT182" i="3" s="1"/>
  <c r="BD183" i="3"/>
  <c r="AT183" i="3" s="1"/>
  <c r="BD184" i="3"/>
  <c r="AT184" i="3" s="1"/>
  <c r="BD185" i="3"/>
  <c r="AT185" i="3" s="1"/>
  <c r="BD186" i="3"/>
  <c r="AT186" i="3" s="1"/>
  <c r="BD187" i="3"/>
  <c r="AT187" i="3" s="1"/>
  <c r="BD188" i="3"/>
  <c r="AT188" i="3" s="1"/>
  <c r="BD189" i="3"/>
  <c r="BD190" i="3"/>
  <c r="AT190" i="3" s="1"/>
  <c r="BD191" i="3"/>
  <c r="AT191" i="3" s="1"/>
  <c r="BD192" i="3"/>
  <c r="AT192" i="3" s="1"/>
  <c r="BD193" i="3"/>
  <c r="AT193" i="3" s="1"/>
  <c r="BD194" i="3"/>
  <c r="AT194" i="3" s="1"/>
  <c r="C200" i="3"/>
  <c r="CP200" i="3" s="1"/>
  <c r="BD210" i="3"/>
  <c r="CR210" i="3"/>
  <c r="BD211" i="3"/>
  <c r="W211" i="3" s="1"/>
  <c r="CR211" i="3"/>
  <c r="BD212" i="3"/>
  <c r="W212" i="3" s="1"/>
  <c r="CR212" i="3"/>
  <c r="BD213" i="3"/>
  <c r="W213" i="3" s="1"/>
  <c r="CR213" i="3"/>
  <c r="CP247" i="2"/>
  <c r="E247" i="2"/>
  <c r="D247" i="2"/>
  <c r="C247" i="2" s="1"/>
  <c r="BC247" i="2" s="1"/>
  <c r="E246" i="2"/>
  <c r="D246" i="2"/>
  <c r="E245" i="2"/>
  <c r="D245" i="2"/>
  <c r="C245" i="2" s="1"/>
  <c r="BC245" i="2" s="1"/>
  <c r="E244" i="2"/>
  <c r="D244" i="2"/>
  <c r="C244" i="2" s="1"/>
  <c r="CP239" i="2"/>
  <c r="E239" i="2"/>
  <c r="D239" i="2"/>
  <c r="C239" i="2" s="1"/>
  <c r="BC239" i="2" s="1"/>
  <c r="E238" i="2"/>
  <c r="D238" i="2"/>
  <c r="E237" i="2"/>
  <c r="D237" i="2"/>
  <c r="C237" i="2" s="1"/>
  <c r="E236" i="2"/>
  <c r="D236" i="2"/>
  <c r="E235" i="2"/>
  <c r="D235" i="2"/>
  <c r="C235" i="2" s="1"/>
  <c r="BC235" i="2" s="1"/>
  <c r="E234" i="2"/>
  <c r="D234" i="2"/>
  <c r="E233" i="2"/>
  <c r="D233" i="2"/>
  <c r="C233" i="2" s="1"/>
  <c r="BC233" i="2" s="1"/>
  <c r="CP228" i="2"/>
  <c r="BC228" i="2"/>
  <c r="AR228" i="2" s="1"/>
  <c r="E228" i="2"/>
  <c r="D228" i="2"/>
  <c r="C228" i="2"/>
  <c r="CP227" i="2"/>
  <c r="BC227" i="2"/>
  <c r="AR227" i="2" s="1"/>
  <c r="E227" i="2"/>
  <c r="D227" i="2"/>
  <c r="CP226" i="2"/>
  <c r="BC226" i="2"/>
  <c r="AR226" i="2" s="1"/>
  <c r="E226" i="2"/>
  <c r="D226" i="2"/>
  <c r="C226" i="2"/>
  <c r="CP225" i="2"/>
  <c r="BC225" i="2"/>
  <c r="AR225" i="2" s="1"/>
  <c r="E225" i="2"/>
  <c r="D225" i="2"/>
  <c r="C225" i="2" s="1"/>
  <c r="CP224" i="2"/>
  <c r="BC224" i="2"/>
  <c r="AR224" i="2" s="1"/>
  <c r="E224" i="2"/>
  <c r="D224" i="2"/>
  <c r="C224" i="2"/>
  <c r="CP223" i="2"/>
  <c r="BC223" i="2"/>
  <c r="AR223" i="2" s="1"/>
  <c r="E223" i="2"/>
  <c r="D223" i="2"/>
  <c r="CP222" i="2"/>
  <c r="BC222" i="2"/>
  <c r="AR222" i="2" s="1"/>
  <c r="E222" i="2"/>
  <c r="D222" i="2"/>
  <c r="C222" i="2"/>
  <c r="CP221" i="2"/>
  <c r="BC221" i="2"/>
  <c r="AR221" i="2" s="1"/>
  <c r="E221" i="2"/>
  <c r="D221" i="2"/>
  <c r="C221" i="2" s="1"/>
  <c r="CP220" i="2"/>
  <c r="BC220" i="2"/>
  <c r="AR220" i="2" s="1"/>
  <c r="E220" i="2"/>
  <c r="D220" i="2"/>
  <c r="C220" i="2"/>
  <c r="CP219" i="2"/>
  <c r="BC219" i="2"/>
  <c r="AR219" i="2" s="1"/>
  <c r="E219" i="2"/>
  <c r="C219" i="2"/>
  <c r="AQ218" i="2"/>
  <c r="AP218" i="2"/>
  <c r="AO218" i="2"/>
  <c r="BC218" i="2" s="1"/>
  <c r="AR218" i="2" s="1"/>
  <c r="AN218" i="2"/>
  <c r="AM218" i="2"/>
  <c r="AL218" i="2"/>
  <c r="AK218" i="2"/>
  <c r="AJ218" i="2"/>
  <c r="AI218" i="2"/>
  <c r="AH218" i="2"/>
  <c r="AG218" i="2"/>
  <c r="AF218" i="2"/>
  <c r="AE218" i="2"/>
  <c r="AD218" i="2"/>
  <c r="AC218" i="2"/>
  <c r="AB218" i="2"/>
  <c r="AA218" i="2"/>
  <c r="Z218" i="2"/>
  <c r="Y218" i="2"/>
  <c r="X218" i="2"/>
  <c r="W218" i="2"/>
  <c r="V218" i="2"/>
  <c r="U218" i="2"/>
  <c r="T218" i="2"/>
  <c r="S218" i="2"/>
  <c r="R218" i="2"/>
  <c r="Q218" i="2"/>
  <c r="P218" i="2"/>
  <c r="O218" i="2"/>
  <c r="N218" i="2"/>
  <c r="M218" i="2"/>
  <c r="L218" i="2"/>
  <c r="K218" i="2"/>
  <c r="J218" i="2"/>
  <c r="I218" i="2"/>
  <c r="H218" i="2"/>
  <c r="G218" i="2"/>
  <c r="E218" i="2" s="1"/>
  <c r="F218" i="2"/>
  <c r="D218" i="2"/>
  <c r="C218" i="2" s="1"/>
  <c r="CP213" i="2"/>
  <c r="BD213" i="2"/>
  <c r="C213" i="2"/>
  <c r="CP212" i="2"/>
  <c r="BE212" i="2"/>
  <c r="BD212" i="2"/>
  <c r="C212" i="2"/>
  <c r="C211" i="2"/>
  <c r="CR211" i="2" s="1"/>
  <c r="C210" i="2"/>
  <c r="CR206" i="2"/>
  <c r="E206" i="2"/>
  <c r="D206" i="2"/>
  <c r="CQ206" i="2" s="1"/>
  <c r="C206" i="2"/>
  <c r="BB206" i="2" s="1"/>
  <c r="CQ205" i="2"/>
  <c r="E205" i="2"/>
  <c r="CR205" i="2" s="1"/>
  <c r="D205" i="2"/>
  <c r="CR204" i="2"/>
  <c r="E204" i="2"/>
  <c r="D204" i="2"/>
  <c r="CR200" i="2"/>
  <c r="E200" i="2"/>
  <c r="D200" i="2"/>
  <c r="E199" i="2"/>
  <c r="CR199" i="2" s="1"/>
  <c r="D199" i="2"/>
  <c r="CR198" i="2"/>
  <c r="CQ198" i="2"/>
  <c r="E198" i="2"/>
  <c r="D198" i="2"/>
  <c r="C198" i="2"/>
  <c r="CP198" i="2" s="1"/>
  <c r="CQ194" i="2"/>
  <c r="BF194" i="2"/>
  <c r="BD194" i="2"/>
  <c r="F194" i="2"/>
  <c r="E194" i="2"/>
  <c r="CS193" i="2"/>
  <c r="CP193" i="2"/>
  <c r="BF193" i="2"/>
  <c r="BD193" i="2"/>
  <c r="BC193" i="2"/>
  <c r="F193" i="2"/>
  <c r="CQ193" i="2" s="1"/>
  <c r="E193" i="2"/>
  <c r="CR192" i="2"/>
  <c r="CQ192" i="2"/>
  <c r="BE192" i="2"/>
  <c r="F192" i="2"/>
  <c r="E192" i="2"/>
  <c r="CS191" i="2"/>
  <c r="CP191" i="2"/>
  <c r="BF191" i="2"/>
  <c r="BD191" i="2"/>
  <c r="BC191" i="2"/>
  <c r="F191" i="2"/>
  <c r="CQ191" i="2" s="1"/>
  <c r="E191" i="2"/>
  <c r="CP190" i="2"/>
  <c r="BD190" i="2"/>
  <c r="F190" i="2"/>
  <c r="E190" i="2"/>
  <c r="CS189" i="2"/>
  <c r="CP189" i="2"/>
  <c r="BF189" i="2"/>
  <c r="BD189" i="2"/>
  <c r="BC189" i="2"/>
  <c r="F189" i="2"/>
  <c r="CQ189" i="2" s="1"/>
  <c r="E189" i="2"/>
  <c r="CQ188" i="2"/>
  <c r="BF188" i="2"/>
  <c r="F188" i="2"/>
  <c r="E188" i="2"/>
  <c r="CS187" i="2"/>
  <c r="CP187" i="2"/>
  <c r="BF187" i="2"/>
  <c r="BD187" i="2"/>
  <c r="BC187" i="2"/>
  <c r="F187" i="2"/>
  <c r="CQ187" i="2" s="1"/>
  <c r="E187" i="2"/>
  <c r="BE187" i="2" s="1"/>
  <c r="D187" i="2"/>
  <c r="CP186" i="2"/>
  <c r="BF186" i="2"/>
  <c r="F186" i="2"/>
  <c r="E186" i="2"/>
  <c r="CS185" i="2"/>
  <c r="CR185" i="2"/>
  <c r="CP185" i="2"/>
  <c r="BF185" i="2"/>
  <c r="BD185" i="2"/>
  <c r="BC185" i="2"/>
  <c r="F185" i="2"/>
  <c r="CQ185" i="2" s="1"/>
  <c r="E185" i="2"/>
  <c r="CQ184" i="2"/>
  <c r="F184" i="2"/>
  <c r="E184" i="2"/>
  <c r="CS183" i="2"/>
  <c r="CP183" i="2"/>
  <c r="BF183" i="2"/>
  <c r="BD183" i="2"/>
  <c r="BC183" i="2"/>
  <c r="F183" i="2"/>
  <c r="CQ183" i="2" s="1"/>
  <c r="E183" i="2"/>
  <c r="BE183" i="2" s="1"/>
  <c r="D183" i="2"/>
  <c r="CT183" i="2" s="1"/>
  <c r="CP182" i="2"/>
  <c r="BF182" i="2"/>
  <c r="BD182" i="2"/>
  <c r="F182" i="2"/>
  <c r="E182" i="2"/>
  <c r="CR181" i="2"/>
  <c r="BE181" i="2"/>
  <c r="BC181" i="2"/>
  <c r="F181" i="2"/>
  <c r="E181" i="2"/>
  <c r="D181" i="2"/>
  <c r="BG181" i="2" s="1"/>
  <c r="F180" i="2"/>
  <c r="E180" i="2"/>
  <c r="CR179" i="2"/>
  <c r="BF179" i="2"/>
  <c r="BE179" i="2"/>
  <c r="F179" i="2"/>
  <c r="E179" i="2"/>
  <c r="CS178" i="2"/>
  <c r="CQ178" i="2"/>
  <c r="CP178" i="2"/>
  <c r="BD178" i="2"/>
  <c r="BC178" i="2"/>
  <c r="F178" i="2"/>
  <c r="BF178" i="2" s="1"/>
  <c r="E178" i="2"/>
  <c r="CR178" i="2" s="1"/>
  <c r="D178" i="2"/>
  <c r="CR177" i="2"/>
  <c r="BE177" i="2"/>
  <c r="F177" i="2"/>
  <c r="E177" i="2"/>
  <c r="BE176" i="2"/>
  <c r="F176" i="2"/>
  <c r="CS176" i="2" s="1"/>
  <c r="E176" i="2"/>
  <c r="CR175" i="2"/>
  <c r="BE175" i="2"/>
  <c r="F175" i="2"/>
  <c r="CS174" i="2"/>
  <c r="CP174" i="2"/>
  <c r="BG174" i="2"/>
  <c r="BF174" i="2"/>
  <c r="BD174" i="2"/>
  <c r="BC174" i="2"/>
  <c r="AT174" i="2"/>
  <c r="F174" i="2"/>
  <c r="CQ174" i="2" s="1"/>
  <c r="E174" i="2"/>
  <c r="BE174" i="2" s="1"/>
  <c r="D174" i="2"/>
  <c r="CT174" i="2" s="1"/>
  <c r="CT173" i="2"/>
  <c r="BF173" i="2"/>
  <c r="BE173" i="2"/>
  <c r="F173" i="2"/>
  <c r="E173" i="2"/>
  <c r="D173" i="2" s="1"/>
  <c r="BG173" i="2" s="1"/>
  <c r="CS172" i="2"/>
  <c r="CP172" i="2"/>
  <c r="BF172" i="2"/>
  <c r="BD172" i="2"/>
  <c r="BC172" i="2"/>
  <c r="F172" i="2"/>
  <c r="CQ172" i="2" s="1"/>
  <c r="E172" i="2"/>
  <c r="BE172" i="2" s="1"/>
  <c r="D172" i="2"/>
  <c r="BG171" i="2"/>
  <c r="BF171" i="2"/>
  <c r="BE171" i="2"/>
  <c r="BD171" i="2"/>
  <c r="BC171" i="2"/>
  <c r="CR170" i="2"/>
  <c r="BE170" i="2"/>
  <c r="F170" i="2"/>
  <c r="E170" i="2"/>
  <c r="CS169" i="2"/>
  <c r="CQ169" i="2"/>
  <c r="CP169" i="2"/>
  <c r="BD169" i="2"/>
  <c r="BC169" i="2"/>
  <c r="F169" i="2"/>
  <c r="BF169" i="2" s="1"/>
  <c r="E169" i="2"/>
  <c r="CR169" i="2" s="1"/>
  <c r="D169" i="2"/>
  <c r="CR168" i="2"/>
  <c r="BE168" i="2"/>
  <c r="F168" i="2"/>
  <c r="E168" i="2"/>
  <c r="CS167" i="2"/>
  <c r="BE167" i="2"/>
  <c r="BC167" i="2"/>
  <c r="F167" i="2"/>
  <c r="E167" i="2"/>
  <c r="CS166" i="2"/>
  <c r="CR166" i="2"/>
  <c r="BF166" i="2"/>
  <c r="BE166" i="2"/>
  <c r="BC166" i="2"/>
  <c r="F166" i="2"/>
  <c r="E166" i="2"/>
  <c r="D166" i="2"/>
  <c r="CR165" i="2"/>
  <c r="BE165" i="2"/>
  <c r="F165" i="2"/>
  <c r="E165" i="2"/>
  <c r="CS164" i="2"/>
  <c r="F164" i="2"/>
  <c r="BF164" i="2" s="1"/>
  <c r="E164" i="2"/>
  <c r="CR164" i="2" s="1"/>
  <c r="CR163" i="2"/>
  <c r="CQ163" i="2"/>
  <c r="BE163" i="2"/>
  <c r="BC163" i="2"/>
  <c r="F163" i="2"/>
  <c r="E163" i="2"/>
  <c r="D163" i="2"/>
  <c r="CS162" i="2"/>
  <c r="CQ162" i="2"/>
  <c r="CP162" i="2"/>
  <c r="BD162" i="2"/>
  <c r="BC162" i="2"/>
  <c r="F162" i="2"/>
  <c r="BF162" i="2" s="1"/>
  <c r="E162" i="2"/>
  <c r="CR162" i="2" s="1"/>
  <c r="D162" i="2"/>
  <c r="CT162" i="2" s="1"/>
  <c r="CS161" i="2"/>
  <c r="CQ161" i="2"/>
  <c r="BF161" i="2"/>
  <c r="BC161" i="2"/>
  <c r="DU160" i="2"/>
  <c r="DQ160" i="2"/>
  <c r="DM160" i="2"/>
  <c r="DL160" i="2"/>
  <c r="DI160" i="2"/>
  <c r="DE160" i="2"/>
  <c r="CW160" i="2"/>
  <c r="CV160" i="2"/>
  <c r="CT160" i="2"/>
  <c r="CS160" i="2"/>
  <c r="CR160" i="2"/>
  <c r="CQ160" i="2"/>
  <c r="CP160" i="2"/>
  <c r="CG160" i="2"/>
  <c r="CF160" i="2"/>
  <c r="CE160" i="2"/>
  <c r="CD160" i="2"/>
  <c r="CC160" i="2"/>
  <c r="CB160" i="2"/>
  <c r="DW160" i="2" s="1"/>
  <c r="CA160" i="2"/>
  <c r="DV160" i="2" s="1"/>
  <c r="BZ160" i="2"/>
  <c r="BY160" i="2"/>
  <c r="DT160" i="2" s="1"/>
  <c r="BX160" i="2"/>
  <c r="BW160" i="2"/>
  <c r="DR160" i="2" s="1"/>
  <c r="BV160" i="2"/>
  <c r="BU160" i="2"/>
  <c r="DP160" i="2" s="1"/>
  <c r="BT160" i="2"/>
  <c r="DO160" i="2" s="1"/>
  <c r="BS160" i="2"/>
  <c r="DN160" i="2" s="1"/>
  <c r="BR160" i="2"/>
  <c r="BQ160" i="2"/>
  <c r="BP160" i="2"/>
  <c r="DK160" i="2" s="1"/>
  <c r="BO160" i="2"/>
  <c r="DJ160" i="2" s="1"/>
  <c r="BN160" i="2"/>
  <c r="BM160" i="2"/>
  <c r="DH160" i="2" s="1"/>
  <c r="BL160" i="2"/>
  <c r="DG160" i="2" s="1"/>
  <c r="BK160" i="2"/>
  <c r="DF160" i="2" s="1"/>
  <c r="BJ160" i="2"/>
  <c r="BI160" i="2"/>
  <c r="DD160" i="2" s="1"/>
  <c r="BH160" i="2"/>
  <c r="DC160" i="2" s="1"/>
  <c r="BG160" i="2"/>
  <c r="BF160" i="2"/>
  <c r="BE160" i="2"/>
  <c r="BD160" i="2"/>
  <c r="BC160" i="2"/>
  <c r="BB160" i="2"/>
  <c r="BA160" i="2"/>
  <c r="AZ160" i="2"/>
  <c r="F160" i="2"/>
  <c r="CP161" i="2" s="1"/>
  <c r="E160" i="2"/>
  <c r="CR161" i="2" s="1"/>
  <c r="D160" i="2"/>
  <c r="CS156" i="2"/>
  <c r="CQ156" i="2"/>
  <c r="CP156" i="2"/>
  <c r="BG156" i="2"/>
  <c r="BE156" i="2"/>
  <c r="BD156" i="2"/>
  <c r="F156" i="2"/>
  <c r="E156" i="2"/>
  <c r="D156" i="2"/>
  <c r="CS155" i="2"/>
  <c r="CQ155" i="2"/>
  <c r="CP155" i="2"/>
  <c r="BG155" i="2"/>
  <c r="BE155" i="2"/>
  <c r="BD155" i="2"/>
  <c r="F155" i="2"/>
  <c r="E155" i="2"/>
  <c r="D155" i="2"/>
  <c r="CS154" i="2"/>
  <c r="CQ154" i="2"/>
  <c r="CP154" i="2"/>
  <c r="BG154" i="2"/>
  <c r="BE154" i="2"/>
  <c r="BD154" i="2"/>
  <c r="F154" i="2"/>
  <c r="E154" i="2"/>
  <c r="D154" i="2"/>
  <c r="CS153" i="2"/>
  <c r="CQ153" i="2"/>
  <c r="CP153" i="2"/>
  <c r="BG153" i="2"/>
  <c r="BE153" i="2"/>
  <c r="BD153" i="2"/>
  <c r="F153" i="2"/>
  <c r="E153" i="2"/>
  <c r="D153" i="2"/>
  <c r="CS152" i="2"/>
  <c r="CQ152" i="2"/>
  <c r="CP152" i="2"/>
  <c r="BG152" i="2"/>
  <c r="BE152" i="2"/>
  <c r="BD152" i="2"/>
  <c r="F152" i="2"/>
  <c r="E152" i="2"/>
  <c r="D152" i="2"/>
  <c r="CS151" i="2"/>
  <c r="CQ151" i="2"/>
  <c r="CP151" i="2"/>
  <c r="BG151" i="2"/>
  <c r="BE151" i="2"/>
  <c r="BD151" i="2"/>
  <c r="F151" i="2"/>
  <c r="E151" i="2"/>
  <c r="D151" i="2"/>
  <c r="CS150" i="2"/>
  <c r="CQ150" i="2"/>
  <c r="CP150" i="2"/>
  <c r="BG150" i="2"/>
  <c r="BE150" i="2"/>
  <c r="BD150" i="2"/>
  <c r="F150" i="2"/>
  <c r="E150" i="2"/>
  <c r="D150" i="2"/>
  <c r="CS149" i="2"/>
  <c r="CQ149" i="2"/>
  <c r="CP149" i="2"/>
  <c r="BG149" i="2"/>
  <c r="BE149" i="2"/>
  <c r="BD149" i="2"/>
  <c r="F149" i="2"/>
  <c r="E149" i="2"/>
  <c r="D149" i="2"/>
  <c r="CS148" i="2"/>
  <c r="CQ148" i="2"/>
  <c r="CP148" i="2"/>
  <c r="BG148" i="2"/>
  <c r="BE148" i="2"/>
  <c r="BD148" i="2"/>
  <c r="F148" i="2"/>
  <c r="E148" i="2"/>
  <c r="D148" i="2"/>
  <c r="CS147" i="2"/>
  <c r="CQ147" i="2"/>
  <c r="CP147" i="2"/>
  <c r="BG147" i="2"/>
  <c r="BE147" i="2"/>
  <c r="BD147" i="2"/>
  <c r="F147" i="2"/>
  <c r="E147" i="2"/>
  <c r="D147" i="2"/>
  <c r="CS146" i="2"/>
  <c r="CQ146" i="2"/>
  <c r="CP146" i="2"/>
  <c r="BG146" i="2"/>
  <c r="BE146" i="2"/>
  <c r="BD146" i="2"/>
  <c r="F146" i="2"/>
  <c r="E146" i="2"/>
  <c r="D146" i="2"/>
  <c r="CS145" i="2"/>
  <c r="CQ145" i="2"/>
  <c r="CP145" i="2"/>
  <c r="BG145" i="2"/>
  <c r="BE145" i="2"/>
  <c r="BD145" i="2"/>
  <c r="F145" i="2"/>
  <c r="E145" i="2"/>
  <c r="D145" i="2"/>
  <c r="CS144" i="2"/>
  <c r="CQ144" i="2"/>
  <c r="CP144" i="2"/>
  <c r="BG144" i="2"/>
  <c r="BE144" i="2"/>
  <c r="BD144" i="2"/>
  <c r="F144" i="2"/>
  <c r="E144" i="2"/>
  <c r="D144" i="2"/>
  <c r="CS143" i="2"/>
  <c r="CQ143" i="2"/>
  <c r="CP143" i="2"/>
  <c r="BG143" i="2"/>
  <c r="BE143" i="2"/>
  <c r="BD143" i="2"/>
  <c r="F143" i="2"/>
  <c r="E143" i="2"/>
  <c r="D143" i="2"/>
  <c r="CS142" i="2"/>
  <c r="CQ142" i="2"/>
  <c r="CP142" i="2"/>
  <c r="BG142" i="2"/>
  <c r="BE142" i="2"/>
  <c r="BD142" i="2"/>
  <c r="F142" i="2"/>
  <c r="E142" i="2"/>
  <c r="D142" i="2"/>
  <c r="CS141" i="2"/>
  <c r="CQ141" i="2"/>
  <c r="CP141" i="2"/>
  <c r="BG141" i="2"/>
  <c r="BE141" i="2"/>
  <c r="BD141" i="2"/>
  <c r="F141" i="2"/>
  <c r="E141" i="2"/>
  <c r="D141" i="2"/>
  <c r="CS140" i="2"/>
  <c r="CQ140" i="2"/>
  <c r="CP140" i="2"/>
  <c r="BG140" i="2"/>
  <c r="BE140" i="2"/>
  <c r="BD140" i="2"/>
  <c r="F140" i="2"/>
  <c r="E140" i="2"/>
  <c r="D140" i="2"/>
  <c r="CS139" i="2"/>
  <c r="CQ139" i="2"/>
  <c r="CP139" i="2"/>
  <c r="BG139" i="2"/>
  <c r="BE139" i="2"/>
  <c r="BD139" i="2"/>
  <c r="F139" i="2"/>
  <c r="E139" i="2"/>
  <c r="D139" i="2"/>
  <c r="CS138" i="2"/>
  <c r="CQ138" i="2"/>
  <c r="CP138" i="2"/>
  <c r="BG138" i="2"/>
  <c r="BE138" i="2"/>
  <c r="BD138" i="2"/>
  <c r="F138" i="2"/>
  <c r="E138" i="2"/>
  <c r="D138" i="2"/>
  <c r="CS137" i="2"/>
  <c r="CR137" i="2"/>
  <c r="CQ137" i="2"/>
  <c r="CP137" i="2"/>
  <c r="BG137" i="2"/>
  <c r="BF137" i="2"/>
  <c r="BE137" i="2"/>
  <c r="BD137" i="2"/>
  <c r="AS137" i="2"/>
  <c r="F137" i="2"/>
  <c r="D137" i="2"/>
  <c r="CS136" i="2"/>
  <c r="CR136" i="2"/>
  <c r="CP136" i="2"/>
  <c r="BF136" i="2"/>
  <c r="BD136" i="2"/>
  <c r="F136" i="2"/>
  <c r="E136" i="2"/>
  <c r="D136" i="2"/>
  <c r="CS135" i="2"/>
  <c r="CR135" i="2"/>
  <c r="BF135" i="2"/>
  <c r="F135" i="2"/>
  <c r="E135" i="2"/>
  <c r="CS134" i="2"/>
  <c r="CR134" i="2"/>
  <c r="CP134" i="2"/>
  <c r="BF134" i="2"/>
  <c r="BD134" i="2"/>
  <c r="F134" i="2"/>
  <c r="E134" i="2"/>
  <c r="D134" i="2"/>
  <c r="CS133" i="2"/>
  <c r="CR133" i="2"/>
  <c r="BG133" i="2"/>
  <c r="BF133" i="2"/>
  <c r="AS133" i="2"/>
  <c r="CS132" i="2"/>
  <c r="CQ132" i="2"/>
  <c r="CP132" i="2"/>
  <c r="BG132" i="2"/>
  <c r="BE132" i="2"/>
  <c r="BD132" i="2"/>
  <c r="F132" i="2"/>
  <c r="E132" i="2"/>
  <c r="D132" i="2"/>
  <c r="CS131" i="2"/>
  <c r="CQ131" i="2"/>
  <c r="CP131" i="2"/>
  <c r="BG131" i="2"/>
  <c r="BE131" i="2"/>
  <c r="BD131" i="2"/>
  <c r="F131" i="2"/>
  <c r="E131" i="2"/>
  <c r="D131" i="2"/>
  <c r="CS130" i="2"/>
  <c r="CQ130" i="2"/>
  <c r="CP130" i="2"/>
  <c r="BG130" i="2"/>
  <c r="BE130" i="2"/>
  <c r="BD130" i="2"/>
  <c r="F130" i="2"/>
  <c r="E130" i="2"/>
  <c r="D130" i="2"/>
  <c r="CS129" i="2"/>
  <c r="CQ129" i="2"/>
  <c r="CP129" i="2"/>
  <c r="BG129" i="2"/>
  <c r="BE129" i="2"/>
  <c r="BD129" i="2"/>
  <c r="F129" i="2"/>
  <c r="E129" i="2"/>
  <c r="D129" i="2"/>
  <c r="CS128" i="2"/>
  <c r="CQ128" i="2"/>
  <c r="CP128" i="2"/>
  <c r="BG128" i="2"/>
  <c r="BE128" i="2"/>
  <c r="BD128" i="2"/>
  <c r="F128" i="2"/>
  <c r="E128" i="2"/>
  <c r="D128" i="2"/>
  <c r="CS127" i="2"/>
  <c r="CQ127" i="2"/>
  <c r="CP127" i="2"/>
  <c r="BG127" i="2"/>
  <c r="BE127" i="2"/>
  <c r="BD127" i="2"/>
  <c r="F127" i="2"/>
  <c r="E127" i="2"/>
  <c r="D127" i="2"/>
  <c r="CS126" i="2"/>
  <c r="CQ126" i="2"/>
  <c r="CP126" i="2"/>
  <c r="BG126" i="2"/>
  <c r="BE126" i="2"/>
  <c r="BD126" i="2"/>
  <c r="F126" i="2"/>
  <c r="E126" i="2"/>
  <c r="D126" i="2"/>
  <c r="CS125" i="2"/>
  <c r="CQ125" i="2"/>
  <c r="CP125" i="2"/>
  <c r="BG125" i="2"/>
  <c r="BE125" i="2"/>
  <c r="BD125" i="2"/>
  <c r="F125" i="2"/>
  <c r="E125" i="2"/>
  <c r="D125" i="2"/>
  <c r="CS124" i="2"/>
  <c r="CQ124" i="2"/>
  <c r="CP124" i="2"/>
  <c r="BG124" i="2"/>
  <c r="BE124" i="2"/>
  <c r="BD124" i="2"/>
  <c r="F124" i="2"/>
  <c r="E124" i="2"/>
  <c r="D124" i="2"/>
  <c r="CQ123" i="2"/>
  <c r="BD123" i="2"/>
  <c r="DV122" i="2"/>
  <c r="DU122" i="2"/>
  <c r="DT122" i="2"/>
  <c r="DP122" i="2"/>
  <c r="DN122" i="2"/>
  <c r="DL122" i="2"/>
  <c r="DJ122" i="2"/>
  <c r="DI122" i="2"/>
  <c r="DH122" i="2"/>
  <c r="DF122" i="2"/>
  <c r="DE122" i="2"/>
  <c r="CZ122" i="2"/>
  <c r="CX122" i="2"/>
  <c r="CV122" i="2"/>
  <c r="CU122" i="2"/>
  <c r="CT122" i="2"/>
  <c r="CS122" i="2"/>
  <c r="CR122" i="2"/>
  <c r="CQ122" i="2"/>
  <c r="CG122" i="2"/>
  <c r="CF122" i="2"/>
  <c r="CE122" i="2"/>
  <c r="CD122" i="2"/>
  <c r="CC122" i="2"/>
  <c r="CB122" i="2"/>
  <c r="CA122" i="2"/>
  <c r="BZ122" i="2"/>
  <c r="DW122" i="2" s="1"/>
  <c r="BY122" i="2"/>
  <c r="BX122" i="2"/>
  <c r="BW122" i="2"/>
  <c r="BV122" i="2"/>
  <c r="DS122" i="2" s="1"/>
  <c r="BU122" i="2"/>
  <c r="DR122" i="2" s="1"/>
  <c r="BT122" i="2"/>
  <c r="DQ122" i="2" s="1"/>
  <c r="BS122" i="2"/>
  <c r="BR122" i="2"/>
  <c r="DO122" i="2" s="1"/>
  <c r="BQ122" i="2"/>
  <c r="BP122" i="2"/>
  <c r="DM122" i="2" s="1"/>
  <c r="BO122" i="2"/>
  <c r="BN122" i="2"/>
  <c r="DK122" i="2" s="1"/>
  <c r="BM122" i="2"/>
  <c r="BL122" i="2"/>
  <c r="BK122" i="2"/>
  <c r="BJ122" i="2"/>
  <c r="DG122" i="2" s="1"/>
  <c r="BI122" i="2"/>
  <c r="BH122" i="2"/>
  <c r="BG122" i="2"/>
  <c r="BF122" i="2"/>
  <c r="BE122" i="2"/>
  <c r="BD122" i="2"/>
  <c r="BC122" i="2"/>
  <c r="BB122" i="2"/>
  <c r="CY122" i="2" s="1"/>
  <c r="BA122" i="2"/>
  <c r="AZ122" i="2"/>
  <c r="F122" i="2"/>
  <c r="CP123" i="2" s="1"/>
  <c r="E122" i="2"/>
  <c r="N118" i="2"/>
  <c r="H118" i="2"/>
  <c r="N117" i="2"/>
  <c r="M117" i="2"/>
  <c r="L117" i="2"/>
  <c r="K117" i="2"/>
  <c r="K118" i="2" s="1"/>
  <c r="J117" i="2"/>
  <c r="I117" i="2"/>
  <c r="H117" i="2"/>
  <c r="G117" i="2"/>
  <c r="G118" i="2" s="1"/>
  <c r="F117" i="2"/>
  <c r="E117" i="2"/>
  <c r="E116" i="2"/>
  <c r="C116" i="2" s="1"/>
  <c r="D116" i="2"/>
  <c r="E115" i="2"/>
  <c r="D115" i="2"/>
  <c r="C115" i="2"/>
  <c r="CP115" i="2" s="1"/>
  <c r="E114" i="2"/>
  <c r="D114" i="2"/>
  <c r="C114" i="2"/>
  <c r="BB114" i="2" s="1"/>
  <c r="O114" i="2" s="1"/>
  <c r="E113" i="2"/>
  <c r="C113" i="2" s="1"/>
  <c r="D113" i="2"/>
  <c r="D117" i="2" s="1"/>
  <c r="N112" i="2"/>
  <c r="M112" i="2"/>
  <c r="L112" i="2"/>
  <c r="L118" i="2" s="1"/>
  <c r="K112" i="2"/>
  <c r="J112" i="2"/>
  <c r="J118" i="2" s="1"/>
  <c r="I112" i="2"/>
  <c r="H112" i="2"/>
  <c r="G112" i="2"/>
  <c r="F112" i="2"/>
  <c r="F118" i="2" s="1"/>
  <c r="BB111" i="2"/>
  <c r="O111" i="2" s="1"/>
  <c r="E111" i="2"/>
  <c r="D111" i="2"/>
  <c r="C111" i="2"/>
  <c r="CP111" i="2" s="1"/>
  <c r="E110" i="2"/>
  <c r="D110" i="2"/>
  <c r="C110" i="2" s="1"/>
  <c r="E109" i="2"/>
  <c r="E112" i="2" s="1"/>
  <c r="D109" i="2"/>
  <c r="D112" i="2" s="1"/>
  <c r="D118" i="2" s="1"/>
  <c r="C109" i="2"/>
  <c r="M105" i="2"/>
  <c r="J105" i="2"/>
  <c r="I105" i="2"/>
  <c r="F105" i="2"/>
  <c r="M104" i="2"/>
  <c r="L104" i="2"/>
  <c r="K104" i="2"/>
  <c r="J104" i="2"/>
  <c r="I104" i="2"/>
  <c r="H104" i="2"/>
  <c r="G104" i="2"/>
  <c r="F104" i="2"/>
  <c r="E103" i="2"/>
  <c r="D103" i="2"/>
  <c r="C103" i="2"/>
  <c r="E102" i="2"/>
  <c r="D102" i="2"/>
  <c r="C102" i="2"/>
  <c r="E101" i="2"/>
  <c r="C101" i="2" s="1"/>
  <c r="D101" i="2"/>
  <c r="E100" i="2"/>
  <c r="E104" i="2" s="1"/>
  <c r="D100" i="2"/>
  <c r="C100" i="2" s="1"/>
  <c r="C104" i="2" s="1"/>
  <c r="M99" i="2"/>
  <c r="L99" i="2"/>
  <c r="K99" i="2"/>
  <c r="K105" i="2" s="1"/>
  <c r="J99" i="2"/>
  <c r="I99" i="2"/>
  <c r="H99" i="2"/>
  <c r="G99" i="2"/>
  <c r="G105" i="2" s="1"/>
  <c r="F99" i="2"/>
  <c r="E98" i="2"/>
  <c r="D98" i="2"/>
  <c r="C98" i="2"/>
  <c r="E97" i="2"/>
  <c r="C97" i="2" s="1"/>
  <c r="D97" i="2"/>
  <c r="E96" i="2"/>
  <c r="E99" i="2" s="1"/>
  <c r="E105" i="2" s="1"/>
  <c r="D96" i="2"/>
  <c r="AI92" i="2"/>
  <c r="E92" i="2"/>
  <c r="C92" i="2" s="1"/>
  <c r="D92" i="2"/>
  <c r="E91" i="2"/>
  <c r="D91" i="2"/>
  <c r="C91" i="2" s="1"/>
  <c r="E90" i="2"/>
  <c r="D90" i="2"/>
  <c r="C90" i="2"/>
  <c r="E89" i="2"/>
  <c r="D89" i="2"/>
  <c r="C89" i="2"/>
  <c r="E88" i="2"/>
  <c r="C88" i="2" s="1"/>
  <c r="D88" i="2"/>
  <c r="CP83" i="2"/>
  <c r="BB83" i="2"/>
  <c r="F83" i="2" s="1"/>
  <c r="E78" i="2"/>
  <c r="D78" i="2"/>
  <c r="C78" i="2"/>
  <c r="EB78" i="2" s="1"/>
  <c r="DR77" i="2"/>
  <c r="E77" i="2"/>
  <c r="D77" i="2"/>
  <c r="C77" i="2" s="1"/>
  <c r="CB77" i="2" s="1"/>
  <c r="AK77" i="2" s="1"/>
  <c r="DQ76" i="2"/>
  <c r="DP76" i="2"/>
  <c r="DO76" i="2"/>
  <c r="DN76" i="2"/>
  <c r="DM76" i="2"/>
  <c r="DL76" i="2"/>
  <c r="DK76" i="2"/>
  <c r="DJ76" i="2"/>
  <c r="DI76" i="2"/>
  <c r="DH76" i="2"/>
  <c r="DG76" i="2"/>
  <c r="DF76" i="2"/>
  <c r="DE76" i="2"/>
  <c r="DD76" i="2"/>
  <c r="DC76" i="2"/>
  <c r="DB76" i="2"/>
  <c r="DA76" i="2"/>
  <c r="CZ76" i="2"/>
  <c r="CY76" i="2"/>
  <c r="CX76" i="2"/>
  <c r="CW76" i="2"/>
  <c r="CV76" i="2"/>
  <c r="CU76" i="2"/>
  <c r="CT76" i="2"/>
  <c r="CS76" i="2"/>
  <c r="CR76" i="2"/>
  <c r="CQ76" i="2"/>
  <c r="CP76" i="2"/>
  <c r="CA76" i="2"/>
  <c r="BZ76" i="2"/>
  <c r="BY76" i="2"/>
  <c r="BX76" i="2"/>
  <c r="BW76" i="2"/>
  <c r="BV76" i="2"/>
  <c r="BU76" i="2"/>
  <c r="BT76" i="2"/>
  <c r="BS76" i="2"/>
  <c r="BR76" i="2"/>
  <c r="BQ76" i="2"/>
  <c r="BP76" i="2"/>
  <c r="BO76" i="2"/>
  <c r="BN76" i="2"/>
  <c r="BM76" i="2"/>
  <c r="BL76" i="2"/>
  <c r="BK76" i="2"/>
  <c r="BJ76" i="2"/>
  <c r="BI76" i="2"/>
  <c r="BH76" i="2"/>
  <c r="BG76" i="2"/>
  <c r="BF76" i="2"/>
  <c r="BE76" i="2"/>
  <c r="BD76" i="2"/>
  <c r="BC76" i="2"/>
  <c r="BB76" i="2"/>
  <c r="BA76" i="2"/>
  <c r="AK76" i="2" s="1"/>
  <c r="AZ76" i="2"/>
  <c r="E76" i="2"/>
  <c r="D76" i="2"/>
  <c r="C76" i="2" s="1"/>
  <c r="DQ75" i="2"/>
  <c r="DP75" i="2"/>
  <c r="DN75" i="2"/>
  <c r="DM75" i="2"/>
  <c r="DL75" i="2"/>
  <c r="DJ75" i="2"/>
  <c r="DI75" i="2"/>
  <c r="DH75" i="2"/>
  <c r="DF75" i="2"/>
  <c r="DE75" i="2"/>
  <c r="DD75" i="2"/>
  <c r="DB75" i="2"/>
  <c r="DA75" i="2"/>
  <c r="CZ75" i="2"/>
  <c r="CX75" i="2"/>
  <c r="CW75" i="2"/>
  <c r="CV75" i="2"/>
  <c r="CU75" i="2"/>
  <c r="CT75" i="2"/>
  <c r="CS75" i="2"/>
  <c r="CR75" i="2"/>
  <c r="CP75" i="2"/>
  <c r="CA75" i="2"/>
  <c r="BZ75" i="2"/>
  <c r="BY75" i="2"/>
  <c r="BX75" i="2"/>
  <c r="BW75" i="2"/>
  <c r="BV75" i="2"/>
  <c r="BU75" i="2"/>
  <c r="BT75" i="2"/>
  <c r="BS75" i="2"/>
  <c r="DO75" i="2" s="1"/>
  <c r="BR75" i="2"/>
  <c r="BQ75" i="2"/>
  <c r="BP75" i="2"/>
  <c r="BO75" i="2"/>
  <c r="DK75" i="2" s="1"/>
  <c r="BN75" i="2"/>
  <c r="BM75" i="2"/>
  <c r="BL75" i="2"/>
  <c r="BK75" i="2"/>
  <c r="DG75" i="2" s="1"/>
  <c r="BJ75" i="2"/>
  <c r="BI75" i="2"/>
  <c r="BH75" i="2"/>
  <c r="BG75" i="2"/>
  <c r="DC75" i="2" s="1"/>
  <c r="BF75" i="2"/>
  <c r="BE75" i="2"/>
  <c r="BD75" i="2"/>
  <c r="BC75" i="2"/>
  <c r="CY75" i="2" s="1"/>
  <c r="BB75" i="2"/>
  <c r="BA75" i="2"/>
  <c r="AZ75" i="2"/>
  <c r="E75" i="2"/>
  <c r="D75" i="2"/>
  <c r="C75" i="2"/>
  <c r="DR75" i="2" s="1"/>
  <c r="E70" i="2"/>
  <c r="C70" i="2" s="1"/>
  <c r="D70" i="2"/>
  <c r="E69" i="2"/>
  <c r="D69" i="2"/>
  <c r="C69" i="2" s="1"/>
  <c r="DQ68" i="2"/>
  <c r="DP68" i="2"/>
  <c r="DO68" i="2"/>
  <c r="DN68" i="2"/>
  <c r="DM68" i="2"/>
  <c r="DL68" i="2"/>
  <c r="DK68" i="2"/>
  <c r="DJ68" i="2"/>
  <c r="DI68" i="2"/>
  <c r="DH68" i="2"/>
  <c r="DG68" i="2"/>
  <c r="DF68" i="2"/>
  <c r="DE68" i="2"/>
  <c r="DD68" i="2"/>
  <c r="DC68" i="2"/>
  <c r="DB68" i="2"/>
  <c r="DA68" i="2"/>
  <c r="CZ68" i="2"/>
  <c r="CY68" i="2"/>
  <c r="CX68" i="2"/>
  <c r="CW68" i="2"/>
  <c r="CV68" i="2"/>
  <c r="CU68" i="2"/>
  <c r="CT68" i="2"/>
  <c r="CS68" i="2"/>
  <c r="CR68" i="2"/>
  <c r="CQ68" i="2"/>
  <c r="CP68" i="2"/>
  <c r="CA68" i="2"/>
  <c r="BZ68" i="2"/>
  <c r="BY68" i="2"/>
  <c r="BX68" i="2"/>
  <c r="BW68" i="2"/>
  <c r="BV68" i="2"/>
  <c r="BU68" i="2"/>
  <c r="BT68" i="2"/>
  <c r="BS68" i="2"/>
  <c r="BR68" i="2"/>
  <c r="BQ68" i="2"/>
  <c r="BP68" i="2"/>
  <c r="BO68" i="2"/>
  <c r="BN68" i="2"/>
  <c r="BM68" i="2"/>
  <c r="BL68" i="2"/>
  <c r="BK68" i="2"/>
  <c r="BJ68" i="2"/>
  <c r="BI68" i="2"/>
  <c r="BH68" i="2"/>
  <c r="BG68" i="2"/>
  <c r="BF68" i="2"/>
  <c r="BE68" i="2"/>
  <c r="BD68" i="2"/>
  <c r="BC68" i="2"/>
  <c r="BB68" i="2"/>
  <c r="BA68" i="2"/>
  <c r="AH68" i="2" s="1"/>
  <c r="AZ68" i="2"/>
  <c r="E68" i="2"/>
  <c r="D68" i="2"/>
  <c r="C68" i="2" s="1"/>
  <c r="DQ67" i="2"/>
  <c r="DP67" i="2"/>
  <c r="DO67" i="2"/>
  <c r="DN67" i="2"/>
  <c r="DM67" i="2"/>
  <c r="DL67" i="2"/>
  <c r="DK67" i="2"/>
  <c r="DJ67" i="2"/>
  <c r="DI67" i="2"/>
  <c r="DH67" i="2"/>
  <c r="DG67" i="2"/>
  <c r="DF67" i="2"/>
  <c r="DE67" i="2"/>
  <c r="DD67" i="2"/>
  <c r="DC67" i="2"/>
  <c r="DB67" i="2"/>
  <c r="DA67" i="2"/>
  <c r="CZ67" i="2"/>
  <c r="CY67" i="2"/>
  <c r="CX67" i="2"/>
  <c r="CW67" i="2"/>
  <c r="CV67" i="2"/>
  <c r="CU67" i="2"/>
  <c r="CT67" i="2"/>
  <c r="CS67" i="2"/>
  <c r="CR67" i="2"/>
  <c r="CQ67" i="2"/>
  <c r="CP67" i="2"/>
  <c r="CA67" i="2"/>
  <c r="BZ67" i="2"/>
  <c r="BY67" i="2"/>
  <c r="BX67" i="2"/>
  <c r="BW67" i="2"/>
  <c r="BV67" i="2"/>
  <c r="BU67" i="2"/>
  <c r="BT67" i="2"/>
  <c r="BS67" i="2"/>
  <c r="BR67" i="2"/>
  <c r="BQ67" i="2"/>
  <c r="BP67" i="2"/>
  <c r="BO67" i="2"/>
  <c r="BN67" i="2"/>
  <c r="BM67" i="2"/>
  <c r="BL67" i="2"/>
  <c r="BK67" i="2"/>
  <c r="BJ67" i="2"/>
  <c r="BI67" i="2"/>
  <c r="BH67" i="2"/>
  <c r="BG67" i="2"/>
  <c r="BF67" i="2"/>
  <c r="BE67" i="2"/>
  <c r="BD67" i="2"/>
  <c r="BC67" i="2"/>
  <c r="BB67" i="2"/>
  <c r="BA67" i="2"/>
  <c r="AH67" i="2" s="1"/>
  <c r="AZ67" i="2"/>
  <c r="E67" i="2"/>
  <c r="D67" i="2"/>
  <c r="C67" i="2" s="1"/>
  <c r="C62" i="2"/>
  <c r="CP61" i="2"/>
  <c r="BB61" i="2"/>
  <c r="I61" i="2" s="1"/>
  <c r="C61" i="2"/>
  <c r="CP60" i="2"/>
  <c r="BB60" i="2"/>
  <c r="I60" i="2" s="1"/>
  <c r="C60" i="2"/>
  <c r="CP59" i="2"/>
  <c r="BB59" i="2"/>
  <c r="I59" i="2" s="1"/>
  <c r="C59" i="2"/>
  <c r="CP55" i="2"/>
  <c r="C55" i="2"/>
  <c r="BB54" i="2"/>
  <c r="BA54" i="2"/>
  <c r="L54" i="2" s="1"/>
  <c r="C54" i="2"/>
  <c r="CQ54" i="2" s="1"/>
  <c r="C53" i="2"/>
  <c r="CP53" i="2" s="1"/>
  <c r="BB52" i="2"/>
  <c r="BA52" i="2"/>
  <c r="L52" i="2" s="1"/>
  <c r="C52" i="2"/>
  <c r="CQ52" i="2" s="1"/>
  <c r="CQ48" i="2"/>
  <c r="BA48" i="2"/>
  <c r="F48" i="2" s="1"/>
  <c r="C48" i="2"/>
  <c r="C42" i="2"/>
  <c r="CP42" i="2" s="1"/>
  <c r="C41" i="2"/>
  <c r="CP41" i="2" s="1"/>
  <c r="C40" i="2"/>
  <c r="CP40" i="2" s="1"/>
  <c r="C39" i="2"/>
  <c r="CP39" i="2" s="1"/>
  <c r="C38" i="2"/>
  <c r="CP38" i="2" s="1"/>
  <c r="C37" i="2"/>
  <c r="CP37" i="2" s="1"/>
  <c r="C36" i="2"/>
  <c r="CP36" i="2" s="1"/>
  <c r="C35" i="2"/>
  <c r="CP35" i="2" s="1"/>
  <c r="C34" i="2"/>
  <c r="CP34" i="2" s="1"/>
  <c r="L33" i="2"/>
  <c r="K33" i="2"/>
  <c r="J33" i="2"/>
  <c r="I33" i="2"/>
  <c r="H33" i="2"/>
  <c r="G33" i="2"/>
  <c r="F33" i="2"/>
  <c r="C33" i="2" s="1"/>
  <c r="CP33" i="2" s="1"/>
  <c r="E33" i="2"/>
  <c r="D33" i="2"/>
  <c r="CP29" i="2"/>
  <c r="BA29" i="2"/>
  <c r="D29" i="2"/>
  <c r="CP28" i="2"/>
  <c r="BA28" i="2"/>
  <c r="D28" i="2" s="1"/>
  <c r="CP27" i="2"/>
  <c r="BA27" i="2"/>
  <c r="D27" i="2"/>
  <c r="CP26" i="2"/>
  <c r="BA26" i="2"/>
  <c r="D26" i="2"/>
  <c r="CP25" i="2"/>
  <c r="BA25" i="2"/>
  <c r="D25" i="2"/>
  <c r="CP24" i="2"/>
  <c r="BA24" i="2"/>
  <c r="D24" i="2" s="1"/>
  <c r="CP23" i="2"/>
  <c r="BA23" i="2"/>
  <c r="D23" i="2"/>
  <c r="CP22" i="2"/>
  <c r="BA22" i="2"/>
  <c r="D22" i="2"/>
  <c r="CP21" i="2"/>
  <c r="BA21" i="2"/>
  <c r="D21" i="2"/>
  <c r="CP20" i="2"/>
  <c r="BA20" i="2"/>
  <c r="D20" i="2" s="1"/>
  <c r="CP19" i="2"/>
  <c r="BA19" i="2"/>
  <c r="D19" i="2"/>
  <c r="C15" i="2"/>
  <c r="C14" i="2"/>
  <c r="C13" i="2"/>
  <c r="C12" i="2"/>
  <c r="C11" i="2"/>
  <c r="BB10" i="2"/>
  <c r="BA10" i="2"/>
  <c r="M10" i="2" s="1"/>
  <c r="C10" i="2"/>
  <c r="A5" i="2"/>
  <c r="A4" i="2"/>
  <c r="A3" i="2"/>
  <c r="A2" i="2"/>
  <c r="BB118" i="5" l="1"/>
  <c r="O118" i="5" s="1"/>
  <c r="A335" i="5" s="1"/>
  <c r="CP118" i="5"/>
  <c r="BB117" i="4"/>
  <c r="O117" i="4" s="1"/>
  <c r="CP117" i="4"/>
  <c r="C118" i="4"/>
  <c r="A335" i="3"/>
  <c r="BC239" i="3"/>
  <c r="AR239" i="3" s="1"/>
  <c r="CP239" i="3"/>
  <c r="AS152" i="3"/>
  <c r="AS154" i="3"/>
  <c r="AS150" i="3"/>
  <c r="AS146" i="3"/>
  <c r="AT168" i="3"/>
  <c r="AT166" i="3"/>
  <c r="AT162" i="3"/>
  <c r="AT167" i="3"/>
  <c r="AT169" i="3"/>
  <c r="AT163" i="3"/>
  <c r="BC247" i="3"/>
  <c r="AI247" i="3" s="1"/>
  <c r="CP247" i="3"/>
  <c r="AT160" i="3"/>
  <c r="AS153" i="3"/>
  <c r="AS149" i="3"/>
  <c r="AS145" i="3"/>
  <c r="AT164" i="3"/>
  <c r="AS142" i="3"/>
  <c r="BB118" i="3"/>
  <c r="O118" i="3" s="1"/>
  <c r="L55" i="3"/>
  <c r="AS156" i="3"/>
  <c r="AS148" i="3"/>
  <c r="AS144" i="3"/>
  <c r="BC244" i="3"/>
  <c r="AI244" i="3" s="1"/>
  <c r="CP244" i="3"/>
  <c r="C118" i="3"/>
  <c r="CP118" i="3" s="1"/>
  <c r="BB112" i="3"/>
  <c r="O112" i="3" s="1"/>
  <c r="BC235" i="3"/>
  <c r="AR235" i="3" s="1"/>
  <c r="CP235" i="3"/>
  <c r="AS155" i="3"/>
  <c r="AS151" i="3"/>
  <c r="AS147" i="3"/>
  <c r="AS143" i="3"/>
  <c r="AS122" i="3"/>
  <c r="CP112" i="3"/>
  <c r="L53" i="3"/>
  <c r="A300" i="3" s="1"/>
  <c r="AS145" i="2"/>
  <c r="CU160" i="2"/>
  <c r="AT161" i="2"/>
  <c r="DS160" i="2"/>
  <c r="AT183" i="2"/>
  <c r="BB55" i="2"/>
  <c r="BA55" i="2"/>
  <c r="L55" i="2" s="1"/>
  <c r="CQ55" i="2"/>
  <c r="CP92" i="2"/>
  <c r="H105" i="2"/>
  <c r="L105" i="2"/>
  <c r="D104" i="2"/>
  <c r="E118" i="2"/>
  <c r="CP116" i="2"/>
  <c r="BB116" i="2"/>
  <c r="O116" i="2" s="1"/>
  <c r="AS123" i="2"/>
  <c r="CT161" i="2"/>
  <c r="BG161" i="2"/>
  <c r="AT181" i="2"/>
  <c r="AS125" i="2"/>
  <c r="AS147" i="2"/>
  <c r="CT163" i="2"/>
  <c r="BG163" i="2"/>
  <c r="BB53" i="2"/>
  <c r="BA53" i="2"/>
  <c r="CQ53" i="2"/>
  <c r="C96" i="2"/>
  <c r="C99" i="2" s="1"/>
  <c r="C105" i="2" s="1"/>
  <c r="D99" i="2"/>
  <c r="D105" i="2" s="1"/>
  <c r="BB110" i="2"/>
  <c r="O110" i="2" s="1"/>
  <c r="CP110" i="2"/>
  <c r="CP113" i="2"/>
  <c r="C117" i="2"/>
  <c r="BB113" i="2"/>
  <c r="O113" i="2" s="1"/>
  <c r="CP114" i="2"/>
  <c r="CR123" i="2"/>
  <c r="BF123" i="2"/>
  <c r="D122" i="2"/>
  <c r="BE164" i="2"/>
  <c r="CP165" i="2"/>
  <c r="BD165" i="2"/>
  <c r="AT166" i="2"/>
  <c r="CP168" i="2"/>
  <c r="BD168" i="2"/>
  <c r="BF168" i="2"/>
  <c r="CS168" i="2"/>
  <c r="CP170" i="2"/>
  <c r="BD170" i="2"/>
  <c r="CT172" i="2"/>
  <c r="BG172" i="2"/>
  <c r="CP175" i="2"/>
  <c r="BD175" i="2"/>
  <c r="D175" i="2"/>
  <c r="CQ175" i="2"/>
  <c r="CP176" i="2"/>
  <c r="CR180" i="2"/>
  <c r="D180" i="2"/>
  <c r="D184" i="2"/>
  <c r="CR184" i="2"/>
  <c r="BD234" i="2"/>
  <c r="CQ234" i="2"/>
  <c r="BD246" i="2"/>
  <c r="CQ246" i="2"/>
  <c r="CB75" i="2"/>
  <c r="AK75" i="2" s="1"/>
  <c r="CQ75" i="2" s="1"/>
  <c r="CB78" i="2"/>
  <c r="AK78" i="2" s="1"/>
  <c r="C112" i="2"/>
  <c r="C118" i="2" s="1"/>
  <c r="CP118" i="2" s="1"/>
  <c r="BB109" i="2"/>
  <c r="O109" i="2" s="1"/>
  <c r="BB115" i="2"/>
  <c r="O115" i="2" s="1"/>
  <c r="BB117" i="2"/>
  <c r="O117" i="2" s="1"/>
  <c r="BE123" i="2"/>
  <c r="CS123" i="2"/>
  <c r="CR125" i="2"/>
  <c r="BF125" i="2"/>
  <c r="CR127" i="2"/>
  <c r="BF127" i="2"/>
  <c r="AS127" i="2" s="1"/>
  <c r="CR129" i="2"/>
  <c r="BF129" i="2"/>
  <c r="AS129" i="2" s="1"/>
  <c r="CR131" i="2"/>
  <c r="BF131" i="2"/>
  <c r="AS131" i="2" s="1"/>
  <c r="CQ135" i="2"/>
  <c r="BE135" i="2"/>
  <c r="BG135" i="2"/>
  <c r="CR139" i="2"/>
  <c r="BF139" i="2"/>
  <c r="AS139" i="2" s="1"/>
  <c r="CR141" i="2"/>
  <c r="BF141" i="2"/>
  <c r="AS141" i="2" s="1"/>
  <c r="CR143" i="2"/>
  <c r="BF143" i="2"/>
  <c r="AS143" i="2" s="1"/>
  <c r="CR145" i="2"/>
  <c r="BF145" i="2"/>
  <c r="CR147" i="2"/>
  <c r="BF147" i="2"/>
  <c r="CR149" i="2"/>
  <c r="BF149" i="2"/>
  <c r="AS149" i="2" s="1"/>
  <c r="CR151" i="2"/>
  <c r="BF151" i="2"/>
  <c r="AS151" i="2" s="1"/>
  <c r="CR153" i="2"/>
  <c r="BF153" i="2"/>
  <c r="AS153" i="2" s="1"/>
  <c r="CR155" i="2"/>
  <c r="BF155" i="2"/>
  <c r="AS155" i="2" s="1"/>
  <c r="CT166" i="2"/>
  <c r="BG166" i="2"/>
  <c r="CT169" i="2"/>
  <c r="BG169" i="2"/>
  <c r="BC170" i="2"/>
  <c r="BC175" i="2"/>
  <c r="BC176" i="2"/>
  <c r="CP177" i="2"/>
  <c r="BD177" i="2"/>
  <c r="BF177" i="2"/>
  <c r="CS177" i="2"/>
  <c r="CP179" i="2"/>
  <c r="BD179" i="2"/>
  <c r="CQ179" i="2"/>
  <c r="BF180" i="2"/>
  <c r="CQ180" i="2"/>
  <c r="BD180" i="2"/>
  <c r="CP180" i="2"/>
  <c r="CT181" i="2"/>
  <c r="CR183" i="2"/>
  <c r="CS184" i="2"/>
  <c r="BC184" i="2"/>
  <c r="CP184" i="2"/>
  <c r="BD184" i="2"/>
  <c r="D188" i="2"/>
  <c r="BE188" i="2"/>
  <c r="BE191" i="2"/>
  <c r="D191" i="2"/>
  <c r="CR191" i="2"/>
  <c r="CS192" i="2"/>
  <c r="BC192" i="2"/>
  <c r="CP192" i="2"/>
  <c r="BF192" i="2"/>
  <c r="CQ200" i="2"/>
  <c r="C200" i="2"/>
  <c r="CP200" i="2" s="1"/>
  <c r="C204" i="2"/>
  <c r="CQ204" i="2"/>
  <c r="CQ210" i="2"/>
  <c r="BC210" i="2"/>
  <c r="CR210" i="2"/>
  <c r="BD210" i="2"/>
  <c r="BD211" i="2"/>
  <c r="BD236" i="2"/>
  <c r="CQ236" i="2"/>
  <c r="BD238" i="2"/>
  <c r="CQ238" i="2"/>
  <c r="BD245" i="2"/>
  <c r="AI245" i="2" s="1"/>
  <c r="CQ245" i="2"/>
  <c r="CP10" i="2"/>
  <c r="BA11" i="2"/>
  <c r="M11" i="2" s="1"/>
  <c r="BA12" i="2"/>
  <c r="M12" i="2" s="1"/>
  <c r="BA13" i="2"/>
  <c r="M13" i="2" s="1"/>
  <c r="BA14" i="2"/>
  <c r="M14" i="2" s="1"/>
  <c r="BA15" i="2"/>
  <c r="M15" i="2" s="1"/>
  <c r="CP52" i="2"/>
  <c r="CP54" i="2"/>
  <c r="CP109" i="2"/>
  <c r="AS122" i="2"/>
  <c r="BG123" i="2"/>
  <c r="CP135" i="2"/>
  <c r="BE162" i="2"/>
  <c r="CP163" i="2"/>
  <c r="BD163" i="2"/>
  <c r="BF163" i="2"/>
  <c r="CS163" i="2"/>
  <c r="BC164" i="2"/>
  <c r="CP164" i="2"/>
  <c r="D165" i="2"/>
  <c r="BC165" i="2"/>
  <c r="CQ165" i="2"/>
  <c r="CR167" i="2"/>
  <c r="D167" i="2"/>
  <c r="D168" i="2"/>
  <c r="BC168" i="2"/>
  <c r="CQ168" i="2"/>
  <c r="BE169" i="2"/>
  <c r="D170" i="2"/>
  <c r="CS170" i="2"/>
  <c r="CS173" i="2"/>
  <c r="BC173" i="2"/>
  <c r="CQ173" i="2"/>
  <c r="BD173" i="2"/>
  <c r="CP173" i="2"/>
  <c r="CS175" i="2"/>
  <c r="CT178" i="2"/>
  <c r="BG178" i="2"/>
  <c r="BC179" i="2"/>
  <c r="BC180" i="2"/>
  <c r="CS180" i="2"/>
  <c r="CQ181" i="2"/>
  <c r="CP181" i="2"/>
  <c r="BD181" i="2"/>
  <c r="CS181" i="2"/>
  <c r="BF181" i="2"/>
  <c r="BE184" i="2"/>
  <c r="BE185" i="2"/>
  <c r="D185" i="2"/>
  <c r="CS188" i="2"/>
  <c r="BC188" i="2"/>
  <c r="CP188" i="2"/>
  <c r="CR188" i="2"/>
  <c r="BD192" i="2"/>
  <c r="BE210" i="2"/>
  <c r="CP211" i="2"/>
  <c r="CP233" i="2"/>
  <c r="BC237" i="2"/>
  <c r="CP237" i="2"/>
  <c r="BC244" i="2"/>
  <c r="CP244" i="2"/>
  <c r="CP245" i="2"/>
  <c r="CQ10" i="2"/>
  <c r="CP11" i="2"/>
  <c r="CP12" i="2"/>
  <c r="CP13" i="2"/>
  <c r="CP14" i="2"/>
  <c r="CP15" i="2"/>
  <c r="I118" i="2"/>
  <c r="M118" i="2"/>
  <c r="CP117" i="2"/>
  <c r="CW122" i="2"/>
  <c r="CR124" i="2"/>
  <c r="BF124" i="2"/>
  <c r="AS124" i="2" s="1"/>
  <c r="CR126" i="2"/>
  <c r="BF126" i="2"/>
  <c r="AS126" i="2" s="1"/>
  <c r="CR128" i="2"/>
  <c r="BF128" i="2"/>
  <c r="AS128" i="2" s="1"/>
  <c r="CR130" i="2"/>
  <c r="BF130" i="2"/>
  <c r="AS130" i="2" s="1"/>
  <c r="CR132" i="2"/>
  <c r="BF132" i="2"/>
  <c r="AS132" i="2" s="1"/>
  <c r="CQ134" i="2"/>
  <c r="BE134" i="2"/>
  <c r="BG134" i="2"/>
  <c r="DD122" i="2" s="1"/>
  <c r="D135" i="2"/>
  <c r="BD135" i="2"/>
  <c r="AS135" i="2" s="1"/>
  <c r="CQ136" i="2"/>
  <c r="BE136" i="2"/>
  <c r="AS136" i="2" s="1"/>
  <c r="BG136" i="2"/>
  <c r="CR138" i="2"/>
  <c r="BF138" i="2"/>
  <c r="AS138" i="2" s="1"/>
  <c r="CR140" i="2"/>
  <c r="BF140" i="2"/>
  <c r="AS140" i="2" s="1"/>
  <c r="CR142" i="2"/>
  <c r="BF142" i="2"/>
  <c r="AS142" i="2" s="1"/>
  <c r="CR144" i="2"/>
  <c r="BF144" i="2"/>
  <c r="AS144" i="2" s="1"/>
  <c r="CR146" i="2"/>
  <c r="BF146" i="2"/>
  <c r="AS146" i="2" s="1"/>
  <c r="CR148" i="2"/>
  <c r="BF148" i="2"/>
  <c r="AS148" i="2" s="1"/>
  <c r="CR150" i="2"/>
  <c r="BF150" i="2"/>
  <c r="AS150" i="2" s="1"/>
  <c r="CR152" i="2"/>
  <c r="BF152" i="2"/>
  <c r="AS152" i="2" s="1"/>
  <c r="CR154" i="2"/>
  <c r="BF154" i="2"/>
  <c r="AS154" i="2" s="1"/>
  <c r="CR156" i="2"/>
  <c r="BF156" i="2"/>
  <c r="AS156" i="2" s="1"/>
  <c r="BE161" i="2"/>
  <c r="AT160" i="2" s="1"/>
  <c r="BG162" i="2"/>
  <c r="D164" i="2"/>
  <c r="BD164" i="2"/>
  <c r="CQ164" i="2"/>
  <c r="CP166" i="2"/>
  <c r="BD166" i="2"/>
  <c r="CQ166" i="2"/>
  <c r="BF167" i="2"/>
  <c r="CQ167" i="2"/>
  <c r="BD167" i="2"/>
  <c r="CP167" i="2"/>
  <c r="BF170" i="2"/>
  <c r="AT172" i="2"/>
  <c r="CR172" i="2"/>
  <c r="CR173" i="2"/>
  <c r="BF175" i="2"/>
  <c r="CR176" i="2"/>
  <c r="D176" i="2"/>
  <c r="D177" i="2"/>
  <c r="BC177" i="2"/>
  <c r="CQ177" i="2"/>
  <c r="BE178" i="2"/>
  <c r="D179" i="2"/>
  <c r="CS179" i="2"/>
  <c r="BE180" i="2"/>
  <c r="CS182" i="2"/>
  <c r="BC182" i="2"/>
  <c r="CQ182" i="2"/>
  <c r="BG183" i="2"/>
  <c r="BF184" i="2"/>
  <c r="CS186" i="2"/>
  <c r="BC186" i="2"/>
  <c r="BD186" i="2"/>
  <c r="CQ186" i="2"/>
  <c r="AT187" i="2"/>
  <c r="CR187" i="2"/>
  <c r="BD188" i="2"/>
  <c r="BE189" i="2"/>
  <c r="D189" i="2"/>
  <c r="CR189" i="2"/>
  <c r="CS190" i="2"/>
  <c r="BC190" i="2"/>
  <c r="BF190" i="2"/>
  <c r="CQ190" i="2"/>
  <c r="CP206" i="2"/>
  <c r="CP210" i="2"/>
  <c r="CP235" i="2"/>
  <c r="BD237" i="2"/>
  <c r="CQ237" i="2"/>
  <c r="BF165" i="2"/>
  <c r="CS165" i="2"/>
  <c r="AT169" i="2"/>
  <c r="CQ170" i="2"/>
  <c r="BF176" i="2"/>
  <c r="CQ176" i="2"/>
  <c r="BD176" i="2"/>
  <c r="CT187" i="2"/>
  <c r="BG187" i="2"/>
  <c r="CQ211" i="2"/>
  <c r="BC211" i="2"/>
  <c r="W211" i="2" s="1"/>
  <c r="BE211" i="2"/>
  <c r="BD161" i="2"/>
  <c r="CR174" i="2"/>
  <c r="D192" i="2"/>
  <c r="BE193" i="2"/>
  <c r="D193" i="2"/>
  <c r="CR193" i="2"/>
  <c r="CS194" i="2"/>
  <c r="BC194" i="2"/>
  <c r="CP194" i="2"/>
  <c r="CQ212" i="2"/>
  <c r="BC212" i="2"/>
  <c r="W212" i="2" s="1"/>
  <c r="CR212" i="2"/>
  <c r="CR213" i="2"/>
  <c r="CQ213" i="2"/>
  <c r="BC213" i="2"/>
  <c r="W213" i="2" s="1"/>
  <c r="BE213" i="2"/>
  <c r="C223" i="2"/>
  <c r="BD233" i="2"/>
  <c r="AR233" i="2" s="1"/>
  <c r="CQ233" i="2"/>
  <c r="C236" i="2"/>
  <c r="BD244" i="2"/>
  <c r="CQ244" i="2"/>
  <c r="D182" i="2"/>
  <c r="BE182" i="2"/>
  <c r="CR182" i="2"/>
  <c r="D186" i="2"/>
  <c r="BE186" i="2"/>
  <c r="CR186" i="2"/>
  <c r="D190" i="2"/>
  <c r="BE190" i="2"/>
  <c r="CR190" i="2"/>
  <c r="D194" i="2"/>
  <c r="BE194" i="2"/>
  <c r="CR194" i="2"/>
  <c r="CQ199" i="2"/>
  <c r="C199" i="2"/>
  <c r="CP199" i="2" s="1"/>
  <c r="C205" i="2"/>
  <c r="CP218" i="2"/>
  <c r="C227" i="2"/>
  <c r="C234" i="2"/>
  <c r="BD235" i="2"/>
  <c r="AR235" i="2" s="1"/>
  <c r="CQ235" i="2"/>
  <c r="C238" i="2"/>
  <c r="BD239" i="2"/>
  <c r="AR239" i="2" s="1"/>
  <c r="CQ239" i="2"/>
  <c r="C246" i="2"/>
  <c r="BD247" i="2"/>
  <c r="AI247" i="2" s="1"/>
  <c r="CQ247" i="2"/>
  <c r="AH247" i="1"/>
  <c r="AG247" i="1"/>
  <c r="AF247" i="1"/>
  <c r="AE247" i="1"/>
  <c r="AD247" i="1"/>
  <c r="AC247" i="1"/>
  <c r="AB247" i="1"/>
  <c r="AA247" i="1"/>
  <c r="Z247" i="1"/>
  <c r="Y247" i="1"/>
  <c r="X247" i="1"/>
  <c r="W247" i="1"/>
  <c r="V247" i="1"/>
  <c r="U247" i="1"/>
  <c r="T247" i="1"/>
  <c r="S247" i="1"/>
  <c r="R247" i="1"/>
  <c r="Q247" i="1"/>
  <c r="P247" i="1"/>
  <c r="O247" i="1"/>
  <c r="N247" i="1"/>
  <c r="M247" i="1"/>
  <c r="L247" i="1"/>
  <c r="K247" i="1"/>
  <c r="J247" i="1"/>
  <c r="I247" i="1"/>
  <c r="H247" i="1"/>
  <c r="G247" i="1"/>
  <c r="E247" i="1" s="1"/>
  <c r="BD247" i="1" s="1"/>
  <c r="F247" i="1"/>
  <c r="AH246" i="1"/>
  <c r="AG246" i="1"/>
  <c r="AF246" i="1"/>
  <c r="AE246" i="1"/>
  <c r="AD246" i="1"/>
  <c r="AC246" i="1"/>
  <c r="AB246" i="1"/>
  <c r="AA246" i="1"/>
  <c r="Z246" i="1"/>
  <c r="Y246" i="1"/>
  <c r="X246" i="1"/>
  <c r="W246" i="1"/>
  <c r="V246" i="1"/>
  <c r="U246" i="1"/>
  <c r="T246" i="1"/>
  <c r="S246" i="1"/>
  <c r="R246" i="1"/>
  <c r="Q246" i="1"/>
  <c r="P246" i="1"/>
  <c r="O246" i="1"/>
  <c r="N246" i="1"/>
  <c r="M246" i="1"/>
  <c r="L246" i="1"/>
  <c r="K246" i="1"/>
  <c r="J246" i="1"/>
  <c r="I246" i="1"/>
  <c r="H246" i="1"/>
  <c r="G246" i="1"/>
  <c r="F246" i="1"/>
  <c r="AH245" i="1"/>
  <c r="AG245" i="1"/>
  <c r="AF245" i="1"/>
  <c r="AE245" i="1"/>
  <c r="AD245" i="1"/>
  <c r="AC245" i="1"/>
  <c r="AB245" i="1"/>
  <c r="AA245" i="1"/>
  <c r="Z245" i="1"/>
  <c r="Y245" i="1"/>
  <c r="X245" i="1"/>
  <c r="W245" i="1"/>
  <c r="V245" i="1"/>
  <c r="U245" i="1"/>
  <c r="T245" i="1"/>
  <c r="S245" i="1"/>
  <c r="R245" i="1"/>
  <c r="Q245" i="1"/>
  <c r="P245" i="1"/>
  <c r="O245" i="1"/>
  <c r="N245" i="1"/>
  <c r="M245" i="1"/>
  <c r="L245" i="1"/>
  <c r="K245" i="1"/>
  <c r="J245" i="1"/>
  <c r="I245" i="1"/>
  <c r="H245" i="1"/>
  <c r="G245" i="1"/>
  <c r="F245" i="1"/>
  <c r="AH244" i="1"/>
  <c r="AG244" i="1"/>
  <c r="AF244" i="1"/>
  <c r="AE244" i="1"/>
  <c r="AD244" i="1"/>
  <c r="AC244" i="1"/>
  <c r="AB244" i="1"/>
  <c r="AA244" i="1"/>
  <c r="Z244" i="1"/>
  <c r="Y244" i="1"/>
  <c r="X244" i="1"/>
  <c r="W244" i="1"/>
  <c r="V244" i="1"/>
  <c r="U244" i="1"/>
  <c r="T244" i="1"/>
  <c r="S244" i="1"/>
  <c r="R244" i="1"/>
  <c r="Q244" i="1"/>
  <c r="P244" i="1"/>
  <c r="O244" i="1"/>
  <c r="N244" i="1"/>
  <c r="M244" i="1"/>
  <c r="L244" i="1"/>
  <c r="K244" i="1"/>
  <c r="J244" i="1"/>
  <c r="I244" i="1"/>
  <c r="H244" i="1"/>
  <c r="G244" i="1"/>
  <c r="F244" i="1"/>
  <c r="AQ239" i="1"/>
  <c r="AP239" i="1"/>
  <c r="AO239" i="1"/>
  <c r="AN239" i="1"/>
  <c r="AM239" i="1"/>
  <c r="AL239" i="1"/>
  <c r="AK239" i="1"/>
  <c r="AJ239" i="1"/>
  <c r="AI239" i="1"/>
  <c r="AH239" i="1"/>
  <c r="AG239" i="1"/>
  <c r="AF239" i="1"/>
  <c r="AE239" i="1"/>
  <c r="AD239" i="1"/>
  <c r="AC239" i="1"/>
  <c r="AB239" i="1"/>
  <c r="AA239" i="1"/>
  <c r="Z239" i="1"/>
  <c r="Y239" i="1"/>
  <c r="X239" i="1"/>
  <c r="W239" i="1"/>
  <c r="V239" i="1"/>
  <c r="U239" i="1"/>
  <c r="T239" i="1"/>
  <c r="S239" i="1"/>
  <c r="R239" i="1"/>
  <c r="Q239" i="1"/>
  <c r="P239" i="1"/>
  <c r="O239" i="1"/>
  <c r="N239" i="1"/>
  <c r="M239" i="1"/>
  <c r="L239" i="1"/>
  <c r="K239" i="1"/>
  <c r="J239" i="1"/>
  <c r="I239" i="1"/>
  <c r="H239" i="1"/>
  <c r="G239" i="1"/>
  <c r="F239" i="1"/>
  <c r="AQ238" i="1"/>
  <c r="AP238" i="1"/>
  <c r="AO238" i="1"/>
  <c r="AN238" i="1"/>
  <c r="AM238" i="1"/>
  <c r="AL238" i="1"/>
  <c r="AK238" i="1"/>
  <c r="AJ238" i="1"/>
  <c r="AI238" i="1"/>
  <c r="AH238" i="1"/>
  <c r="AG238" i="1"/>
  <c r="AF238" i="1"/>
  <c r="AE238" i="1"/>
  <c r="AD238" i="1"/>
  <c r="AC238" i="1"/>
  <c r="AB238" i="1"/>
  <c r="AA238" i="1"/>
  <c r="Z238" i="1"/>
  <c r="Y238" i="1"/>
  <c r="X238" i="1"/>
  <c r="W238" i="1"/>
  <c r="V238" i="1"/>
  <c r="U238" i="1"/>
  <c r="T238" i="1"/>
  <c r="S238" i="1"/>
  <c r="R238" i="1"/>
  <c r="Q238" i="1"/>
  <c r="P238" i="1"/>
  <c r="O238" i="1"/>
  <c r="N238" i="1"/>
  <c r="M238" i="1"/>
  <c r="L238" i="1"/>
  <c r="K238" i="1"/>
  <c r="J238" i="1"/>
  <c r="I238" i="1"/>
  <c r="H238" i="1"/>
  <c r="G238" i="1"/>
  <c r="F238" i="1"/>
  <c r="AQ237" i="1"/>
  <c r="AP237" i="1"/>
  <c r="AO237" i="1"/>
  <c r="AN237" i="1"/>
  <c r="AM237" i="1"/>
  <c r="AL237" i="1"/>
  <c r="AK237" i="1"/>
  <c r="AJ237" i="1"/>
  <c r="AI237" i="1"/>
  <c r="AH237" i="1"/>
  <c r="AG237" i="1"/>
  <c r="AF237" i="1"/>
  <c r="AE237" i="1"/>
  <c r="AD237" i="1"/>
  <c r="AC237" i="1"/>
  <c r="AB237" i="1"/>
  <c r="AA237" i="1"/>
  <c r="Z237" i="1"/>
  <c r="Y237" i="1"/>
  <c r="X237" i="1"/>
  <c r="W237" i="1"/>
  <c r="V237" i="1"/>
  <c r="U237" i="1"/>
  <c r="T237" i="1"/>
  <c r="S237" i="1"/>
  <c r="R237" i="1"/>
  <c r="Q237" i="1"/>
  <c r="P237" i="1"/>
  <c r="O237" i="1"/>
  <c r="N237" i="1"/>
  <c r="M237" i="1"/>
  <c r="L237" i="1"/>
  <c r="K237" i="1"/>
  <c r="J237" i="1"/>
  <c r="I237" i="1"/>
  <c r="H237" i="1"/>
  <c r="G237" i="1"/>
  <c r="F237" i="1"/>
  <c r="AQ236" i="1"/>
  <c r="AP236" i="1"/>
  <c r="AO236" i="1"/>
  <c r="AN236" i="1"/>
  <c r="AM236" i="1"/>
  <c r="AL236" i="1"/>
  <c r="AK236" i="1"/>
  <c r="AJ236" i="1"/>
  <c r="AI236" i="1"/>
  <c r="AH236" i="1"/>
  <c r="AG236" i="1"/>
  <c r="AF236" i="1"/>
  <c r="AE236" i="1"/>
  <c r="AD236" i="1"/>
  <c r="AC236" i="1"/>
  <c r="AB236" i="1"/>
  <c r="AA236" i="1"/>
  <c r="Z236" i="1"/>
  <c r="Y236" i="1"/>
  <c r="X236" i="1"/>
  <c r="W236" i="1"/>
  <c r="V236" i="1"/>
  <c r="U236" i="1"/>
  <c r="T236" i="1"/>
  <c r="S236" i="1"/>
  <c r="R236" i="1"/>
  <c r="Q236" i="1"/>
  <c r="P236" i="1"/>
  <c r="O236" i="1"/>
  <c r="N236" i="1"/>
  <c r="M236" i="1"/>
  <c r="L236" i="1"/>
  <c r="K236" i="1"/>
  <c r="J236" i="1"/>
  <c r="I236" i="1"/>
  <c r="H236" i="1"/>
  <c r="G236" i="1"/>
  <c r="F236" i="1"/>
  <c r="AQ235" i="1"/>
  <c r="AP235" i="1"/>
  <c r="AO235" i="1"/>
  <c r="AN235" i="1"/>
  <c r="AM235" i="1"/>
  <c r="AL235" i="1"/>
  <c r="AK235" i="1"/>
  <c r="AJ235" i="1"/>
  <c r="AI235" i="1"/>
  <c r="AH235" i="1"/>
  <c r="AG235" i="1"/>
  <c r="AF235" i="1"/>
  <c r="AE235" i="1"/>
  <c r="AD235" i="1"/>
  <c r="AC235" i="1"/>
  <c r="AB235" i="1"/>
  <c r="AA235" i="1"/>
  <c r="Z235" i="1"/>
  <c r="Y235" i="1"/>
  <c r="X235" i="1"/>
  <c r="W235" i="1"/>
  <c r="V235" i="1"/>
  <c r="U235" i="1"/>
  <c r="T235" i="1"/>
  <c r="S235" i="1"/>
  <c r="R235" i="1"/>
  <c r="Q235" i="1"/>
  <c r="P235" i="1"/>
  <c r="O235" i="1"/>
  <c r="N235" i="1"/>
  <c r="M235" i="1"/>
  <c r="L235" i="1"/>
  <c r="K235" i="1"/>
  <c r="J235" i="1"/>
  <c r="I235" i="1"/>
  <c r="H235" i="1"/>
  <c r="G235" i="1"/>
  <c r="F235" i="1"/>
  <c r="AQ234" i="1"/>
  <c r="AP234" i="1"/>
  <c r="AO234" i="1"/>
  <c r="AN234" i="1"/>
  <c r="AM234" i="1"/>
  <c r="AL234" i="1"/>
  <c r="AK234" i="1"/>
  <c r="AJ234" i="1"/>
  <c r="AI234" i="1"/>
  <c r="AH234" i="1"/>
  <c r="AG234" i="1"/>
  <c r="AF234" i="1"/>
  <c r="AE234" i="1"/>
  <c r="AD234" i="1"/>
  <c r="AC234" i="1"/>
  <c r="AB234" i="1"/>
  <c r="AA234" i="1"/>
  <c r="Z234" i="1"/>
  <c r="Y234" i="1"/>
  <c r="X234" i="1"/>
  <c r="W234" i="1"/>
  <c r="V234" i="1"/>
  <c r="U234" i="1"/>
  <c r="T234" i="1"/>
  <c r="S234" i="1"/>
  <c r="R234" i="1"/>
  <c r="Q234" i="1"/>
  <c r="P234" i="1"/>
  <c r="O234" i="1"/>
  <c r="N234" i="1"/>
  <c r="M234" i="1"/>
  <c r="L234" i="1"/>
  <c r="K234" i="1"/>
  <c r="J234" i="1"/>
  <c r="I234" i="1"/>
  <c r="H234" i="1"/>
  <c r="G234" i="1"/>
  <c r="F234" i="1"/>
  <c r="AQ233" i="1"/>
  <c r="AP233" i="1"/>
  <c r="AO233" i="1"/>
  <c r="AN233" i="1"/>
  <c r="AM233" i="1"/>
  <c r="AL233" i="1"/>
  <c r="AK233" i="1"/>
  <c r="AJ233" i="1"/>
  <c r="AI233" i="1"/>
  <c r="AH233" i="1"/>
  <c r="AG233" i="1"/>
  <c r="AF233" i="1"/>
  <c r="AE233" i="1"/>
  <c r="AD233" i="1"/>
  <c r="AC233" i="1"/>
  <c r="AB233" i="1"/>
  <c r="AA233" i="1"/>
  <c r="Z233" i="1"/>
  <c r="Y233" i="1"/>
  <c r="X233" i="1"/>
  <c r="W233" i="1"/>
  <c r="V233" i="1"/>
  <c r="U233" i="1"/>
  <c r="T233" i="1"/>
  <c r="S233" i="1"/>
  <c r="R233" i="1"/>
  <c r="Q233" i="1"/>
  <c r="P233" i="1"/>
  <c r="O233" i="1"/>
  <c r="N233" i="1"/>
  <c r="M233" i="1"/>
  <c r="L233" i="1"/>
  <c r="K233" i="1"/>
  <c r="J233" i="1"/>
  <c r="I233" i="1"/>
  <c r="H233" i="1"/>
  <c r="G233" i="1"/>
  <c r="F233" i="1"/>
  <c r="AQ228" i="1"/>
  <c r="AP228" i="1"/>
  <c r="AO228" i="1"/>
  <c r="AN228" i="1"/>
  <c r="AM228" i="1"/>
  <c r="AL228" i="1"/>
  <c r="AK228" i="1"/>
  <c r="AJ228" i="1"/>
  <c r="AI228" i="1"/>
  <c r="AH228" i="1"/>
  <c r="AG228" i="1"/>
  <c r="AF228" i="1"/>
  <c r="AE228" i="1"/>
  <c r="AD228" i="1"/>
  <c r="AC228" i="1"/>
  <c r="AB228" i="1"/>
  <c r="AA228" i="1"/>
  <c r="Z228" i="1"/>
  <c r="Y228" i="1"/>
  <c r="X228" i="1"/>
  <c r="W228" i="1"/>
  <c r="V228" i="1"/>
  <c r="U228" i="1"/>
  <c r="T228" i="1"/>
  <c r="S228" i="1"/>
  <c r="R228" i="1"/>
  <c r="Q228" i="1"/>
  <c r="P228" i="1"/>
  <c r="O228" i="1"/>
  <c r="N228" i="1"/>
  <c r="M228" i="1"/>
  <c r="L228" i="1"/>
  <c r="K228" i="1"/>
  <c r="J228" i="1"/>
  <c r="I228" i="1"/>
  <c r="H228" i="1"/>
  <c r="G228" i="1"/>
  <c r="F228" i="1"/>
  <c r="AQ227" i="1"/>
  <c r="AP227" i="1"/>
  <c r="AO227" i="1"/>
  <c r="AN227" i="1"/>
  <c r="AM227" i="1"/>
  <c r="AL227" i="1"/>
  <c r="AK227" i="1"/>
  <c r="AJ227" i="1"/>
  <c r="AI227" i="1"/>
  <c r="AH227" i="1"/>
  <c r="AG227" i="1"/>
  <c r="AF227" i="1"/>
  <c r="AE227" i="1"/>
  <c r="AD227" i="1"/>
  <c r="AC227" i="1"/>
  <c r="AB227" i="1"/>
  <c r="AA227" i="1"/>
  <c r="Z227" i="1"/>
  <c r="Y227" i="1"/>
  <c r="X227" i="1"/>
  <c r="W227" i="1"/>
  <c r="V227" i="1"/>
  <c r="U227" i="1"/>
  <c r="T227" i="1"/>
  <c r="S227" i="1"/>
  <c r="R227" i="1"/>
  <c r="Q227" i="1"/>
  <c r="P227" i="1"/>
  <c r="O227" i="1"/>
  <c r="N227" i="1"/>
  <c r="M227" i="1"/>
  <c r="L227" i="1"/>
  <c r="K227" i="1"/>
  <c r="J227" i="1"/>
  <c r="I227" i="1"/>
  <c r="H227" i="1"/>
  <c r="G227" i="1"/>
  <c r="F227" i="1"/>
  <c r="AQ226" i="1"/>
  <c r="AP226" i="1"/>
  <c r="AO226" i="1"/>
  <c r="AN226" i="1"/>
  <c r="AM226" i="1"/>
  <c r="AL226" i="1"/>
  <c r="AK226" i="1"/>
  <c r="AJ226" i="1"/>
  <c r="AI226" i="1"/>
  <c r="AH226" i="1"/>
  <c r="AG226" i="1"/>
  <c r="AF226" i="1"/>
  <c r="AE226" i="1"/>
  <c r="AD226" i="1"/>
  <c r="AC226" i="1"/>
  <c r="AB226" i="1"/>
  <c r="AA226" i="1"/>
  <c r="Z226" i="1"/>
  <c r="Y226" i="1"/>
  <c r="X226" i="1"/>
  <c r="W226" i="1"/>
  <c r="V226" i="1"/>
  <c r="U226" i="1"/>
  <c r="T226" i="1"/>
  <c r="S226" i="1"/>
  <c r="R226" i="1"/>
  <c r="Q226" i="1"/>
  <c r="P226" i="1"/>
  <c r="O226" i="1"/>
  <c r="N226" i="1"/>
  <c r="M226" i="1"/>
  <c r="L226" i="1"/>
  <c r="K226" i="1"/>
  <c r="J226" i="1"/>
  <c r="I226" i="1"/>
  <c r="H226" i="1"/>
  <c r="G226" i="1"/>
  <c r="F226" i="1"/>
  <c r="AQ225" i="1"/>
  <c r="AP225" i="1"/>
  <c r="AO225" i="1"/>
  <c r="AN225" i="1"/>
  <c r="AM225" i="1"/>
  <c r="AL225" i="1"/>
  <c r="AK225" i="1"/>
  <c r="AJ225" i="1"/>
  <c r="AI225" i="1"/>
  <c r="AH225" i="1"/>
  <c r="AG225" i="1"/>
  <c r="AF225" i="1"/>
  <c r="AE225" i="1"/>
  <c r="AD225" i="1"/>
  <c r="AC225" i="1"/>
  <c r="AB225" i="1"/>
  <c r="AA225" i="1"/>
  <c r="Z225" i="1"/>
  <c r="Y225" i="1"/>
  <c r="X225" i="1"/>
  <c r="W225" i="1"/>
  <c r="V225" i="1"/>
  <c r="U225" i="1"/>
  <c r="T225" i="1"/>
  <c r="S225" i="1"/>
  <c r="R225" i="1"/>
  <c r="Q225" i="1"/>
  <c r="P225" i="1"/>
  <c r="O225" i="1"/>
  <c r="N225" i="1"/>
  <c r="M225" i="1"/>
  <c r="L225" i="1"/>
  <c r="K225" i="1"/>
  <c r="J225" i="1"/>
  <c r="I225" i="1"/>
  <c r="H225" i="1"/>
  <c r="G225" i="1"/>
  <c r="F225" i="1"/>
  <c r="AQ224" i="1"/>
  <c r="AP224" i="1"/>
  <c r="AO224" i="1"/>
  <c r="AN224" i="1"/>
  <c r="AM224" i="1"/>
  <c r="AL224" i="1"/>
  <c r="AK224" i="1"/>
  <c r="AJ224" i="1"/>
  <c r="AI224" i="1"/>
  <c r="AH224" i="1"/>
  <c r="AG224" i="1"/>
  <c r="AF224" i="1"/>
  <c r="AE224" i="1"/>
  <c r="AD224" i="1"/>
  <c r="AC224" i="1"/>
  <c r="AB224" i="1"/>
  <c r="AA224" i="1"/>
  <c r="Z224" i="1"/>
  <c r="Y224" i="1"/>
  <c r="X224" i="1"/>
  <c r="W224" i="1"/>
  <c r="V224" i="1"/>
  <c r="U224" i="1"/>
  <c r="T224" i="1"/>
  <c r="S224" i="1"/>
  <c r="R224" i="1"/>
  <c r="Q224" i="1"/>
  <c r="P224" i="1"/>
  <c r="O224" i="1"/>
  <c r="N224" i="1"/>
  <c r="M224" i="1"/>
  <c r="L224" i="1"/>
  <c r="K224" i="1"/>
  <c r="J224" i="1"/>
  <c r="I224" i="1"/>
  <c r="H224" i="1"/>
  <c r="G224" i="1"/>
  <c r="F224" i="1"/>
  <c r="AQ223" i="1"/>
  <c r="AP223" i="1"/>
  <c r="AO223" i="1"/>
  <c r="AN223" i="1"/>
  <c r="AM223" i="1"/>
  <c r="AL223" i="1"/>
  <c r="AK223" i="1"/>
  <c r="AJ223" i="1"/>
  <c r="AI223" i="1"/>
  <c r="AH223" i="1"/>
  <c r="AG223" i="1"/>
  <c r="AF223" i="1"/>
  <c r="AE223" i="1"/>
  <c r="AD223" i="1"/>
  <c r="AC223" i="1"/>
  <c r="AB223" i="1"/>
  <c r="AA223" i="1"/>
  <c r="Z223" i="1"/>
  <c r="Y223" i="1"/>
  <c r="X223" i="1"/>
  <c r="W223" i="1"/>
  <c r="V223" i="1"/>
  <c r="U223" i="1"/>
  <c r="T223" i="1"/>
  <c r="S223" i="1"/>
  <c r="R223" i="1"/>
  <c r="Q223" i="1"/>
  <c r="P223" i="1"/>
  <c r="O223" i="1"/>
  <c r="N223" i="1"/>
  <c r="M223" i="1"/>
  <c r="L223" i="1"/>
  <c r="K223" i="1"/>
  <c r="J223" i="1"/>
  <c r="I223" i="1"/>
  <c r="H223" i="1"/>
  <c r="G223" i="1"/>
  <c r="F223" i="1"/>
  <c r="AQ222" i="1"/>
  <c r="AP222" i="1"/>
  <c r="AO222" i="1"/>
  <c r="AN222" i="1"/>
  <c r="AM222" i="1"/>
  <c r="AL222" i="1"/>
  <c r="AK222" i="1"/>
  <c r="AJ222" i="1"/>
  <c r="AI222" i="1"/>
  <c r="AH222" i="1"/>
  <c r="AG222" i="1"/>
  <c r="AF222" i="1"/>
  <c r="AE222" i="1"/>
  <c r="AD222" i="1"/>
  <c r="AC222" i="1"/>
  <c r="AB222" i="1"/>
  <c r="AA222" i="1"/>
  <c r="Z222" i="1"/>
  <c r="Y222" i="1"/>
  <c r="X222" i="1"/>
  <c r="W222" i="1"/>
  <c r="V222" i="1"/>
  <c r="U222" i="1"/>
  <c r="T222" i="1"/>
  <c r="S222" i="1"/>
  <c r="R222" i="1"/>
  <c r="Q222" i="1"/>
  <c r="P222" i="1"/>
  <c r="O222" i="1"/>
  <c r="N222" i="1"/>
  <c r="M222" i="1"/>
  <c r="L222" i="1"/>
  <c r="K222" i="1"/>
  <c r="J222" i="1"/>
  <c r="I222" i="1"/>
  <c r="H222" i="1"/>
  <c r="G222" i="1"/>
  <c r="F222" i="1"/>
  <c r="AQ221" i="1"/>
  <c r="AP221" i="1"/>
  <c r="AO221" i="1"/>
  <c r="AN221" i="1"/>
  <c r="AM221" i="1"/>
  <c r="AL221" i="1"/>
  <c r="AK221" i="1"/>
  <c r="AJ221" i="1"/>
  <c r="AI221" i="1"/>
  <c r="AH221" i="1"/>
  <c r="AG221" i="1"/>
  <c r="AF221" i="1"/>
  <c r="AE221" i="1"/>
  <c r="AD221" i="1"/>
  <c r="AC221" i="1"/>
  <c r="AB221" i="1"/>
  <c r="AA221" i="1"/>
  <c r="Z221" i="1"/>
  <c r="Y221" i="1"/>
  <c r="X221" i="1"/>
  <c r="W221" i="1"/>
  <c r="V221" i="1"/>
  <c r="U221" i="1"/>
  <c r="T221" i="1"/>
  <c r="S221" i="1"/>
  <c r="R221" i="1"/>
  <c r="Q221" i="1"/>
  <c r="P221" i="1"/>
  <c r="O221" i="1"/>
  <c r="N221" i="1"/>
  <c r="M221" i="1"/>
  <c r="L221" i="1"/>
  <c r="K221" i="1"/>
  <c r="J221" i="1"/>
  <c r="I221" i="1"/>
  <c r="H221" i="1"/>
  <c r="G221" i="1"/>
  <c r="F221" i="1"/>
  <c r="AQ220" i="1"/>
  <c r="AP220" i="1"/>
  <c r="AO220" i="1"/>
  <c r="AN220" i="1"/>
  <c r="AM220" i="1"/>
  <c r="AL220" i="1"/>
  <c r="AK220" i="1"/>
  <c r="AJ220" i="1"/>
  <c r="AI220" i="1"/>
  <c r="AH220" i="1"/>
  <c r="AG220" i="1"/>
  <c r="AF220" i="1"/>
  <c r="AE220" i="1"/>
  <c r="AD220" i="1"/>
  <c r="AC220" i="1"/>
  <c r="AB220" i="1"/>
  <c r="AA220" i="1"/>
  <c r="Z220" i="1"/>
  <c r="Y220" i="1"/>
  <c r="X220" i="1"/>
  <c r="W220" i="1"/>
  <c r="V220" i="1"/>
  <c r="U220" i="1"/>
  <c r="T220" i="1"/>
  <c r="S220" i="1"/>
  <c r="R220" i="1"/>
  <c r="Q220" i="1"/>
  <c r="P220" i="1"/>
  <c r="O220" i="1"/>
  <c r="N220" i="1"/>
  <c r="M220" i="1"/>
  <c r="L220" i="1"/>
  <c r="K220" i="1"/>
  <c r="J220" i="1"/>
  <c r="I220" i="1"/>
  <c r="H220" i="1"/>
  <c r="G220" i="1"/>
  <c r="F220" i="1"/>
  <c r="AQ219" i="1"/>
  <c r="AP219" i="1"/>
  <c r="AO219" i="1"/>
  <c r="AN219" i="1"/>
  <c r="AM219" i="1"/>
  <c r="AL219" i="1"/>
  <c r="AK219" i="1"/>
  <c r="AJ219" i="1"/>
  <c r="AI219" i="1"/>
  <c r="AH219" i="1"/>
  <c r="AG219" i="1"/>
  <c r="AF219" i="1"/>
  <c r="AE219" i="1"/>
  <c r="AD219" i="1"/>
  <c r="AC219" i="1"/>
  <c r="AB219" i="1"/>
  <c r="AA219" i="1"/>
  <c r="Z219" i="1"/>
  <c r="Y219" i="1"/>
  <c r="X219" i="1"/>
  <c r="W219" i="1"/>
  <c r="V219" i="1"/>
  <c r="U219" i="1"/>
  <c r="T219" i="1"/>
  <c r="S219" i="1"/>
  <c r="R219" i="1"/>
  <c r="Q219" i="1"/>
  <c r="P219" i="1"/>
  <c r="O219" i="1"/>
  <c r="N219" i="1"/>
  <c r="M219" i="1"/>
  <c r="L219" i="1"/>
  <c r="K219" i="1"/>
  <c r="J219" i="1"/>
  <c r="I219" i="1"/>
  <c r="H219" i="1"/>
  <c r="G219" i="1"/>
  <c r="F219" i="1"/>
  <c r="V213" i="1"/>
  <c r="U213" i="1"/>
  <c r="T213" i="1"/>
  <c r="S213" i="1"/>
  <c r="R213" i="1"/>
  <c r="Q213" i="1"/>
  <c r="P213" i="1"/>
  <c r="O213" i="1"/>
  <c r="N213" i="1"/>
  <c r="M213" i="1"/>
  <c r="L213" i="1"/>
  <c r="K213" i="1"/>
  <c r="J213" i="1"/>
  <c r="I213" i="1"/>
  <c r="H213" i="1"/>
  <c r="G213" i="1"/>
  <c r="F213" i="1"/>
  <c r="E213" i="1"/>
  <c r="D213" i="1"/>
  <c r="V212" i="1"/>
  <c r="U212" i="1"/>
  <c r="T212" i="1"/>
  <c r="S212" i="1"/>
  <c r="R212" i="1"/>
  <c r="Q212" i="1"/>
  <c r="P212" i="1"/>
  <c r="O212" i="1"/>
  <c r="N212" i="1"/>
  <c r="M212" i="1"/>
  <c r="L212" i="1"/>
  <c r="K212" i="1"/>
  <c r="J212" i="1"/>
  <c r="I212" i="1"/>
  <c r="H212" i="1"/>
  <c r="G212" i="1"/>
  <c r="F212" i="1"/>
  <c r="E212" i="1"/>
  <c r="D212" i="1"/>
  <c r="V211" i="1"/>
  <c r="U211" i="1"/>
  <c r="T211" i="1"/>
  <c r="S211" i="1"/>
  <c r="R211" i="1"/>
  <c r="Q211" i="1"/>
  <c r="P211" i="1"/>
  <c r="O211" i="1"/>
  <c r="N211" i="1"/>
  <c r="M211" i="1"/>
  <c r="L211" i="1"/>
  <c r="K211" i="1"/>
  <c r="J211" i="1"/>
  <c r="I211" i="1"/>
  <c r="H211" i="1"/>
  <c r="G211" i="1"/>
  <c r="F211" i="1"/>
  <c r="E211" i="1"/>
  <c r="D211" i="1"/>
  <c r="V210" i="1"/>
  <c r="U210" i="1"/>
  <c r="T210" i="1"/>
  <c r="S210" i="1"/>
  <c r="R210" i="1"/>
  <c r="Q210" i="1"/>
  <c r="P210" i="1"/>
  <c r="O210" i="1"/>
  <c r="N210" i="1"/>
  <c r="M210" i="1"/>
  <c r="L210" i="1"/>
  <c r="K210" i="1"/>
  <c r="J210" i="1"/>
  <c r="I210" i="1"/>
  <c r="H210" i="1"/>
  <c r="G210" i="1"/>
  <c r="F210" i="1"/>
  <c r="E210" i="1"/>
  <c r="D210" i="1"/>
  <c r="AL206" i="1"/>
  <c r="AK206" i="1"/>
  <c r="AJ206" i="1"/>
  <c r="AI206" i="1"/>
  <c r="AH206" i="1"/>
  <c r="AG206" i="1"/>
  <c r="AF206" i="1"/>
  <c r="AE206" i="1"/>
  <c r="AD206" i="1"/>
  <c r="AC206" i="1"/>
  <c r="AB206" i="1"/>
  <c r="AA206" i="1"/>
  <c r="Z206" i="1"/>
  <c r="Y206" i="1"/>
  <c r="X206" i="1"/>
  <c r="W206" i="1"/>
  <c r="V206" i="1"/>
  <c r="U206" i="1"/>
  <c r="T206" i="1"/>
  <c r="S206" i="1"/>
  <c r="R206" i="1"/>
  <c r="Q206" i="1"/>
  <c r="P206" i="1"/>
  <c r="O206" i="1"/>
  <c r="N206" i="1"/>
  <c r="M206" i="1"/>
  <c r="L206" i="1"/>
  <c r="K206" i="1"/>
  <c r="J206" i="1"/>
  <c r="I206" i="1"/>
  <c r="H206" i="1"/>
  <c r="G206" i="1"/>
  <c r="F206" i="1"/>
  <c r="AL205" i="1"/>
  <c r="AK205" i="1"/>
  <c r="AJ205" i="1"/>
  <c r="AI205" i="1"/>
  <c r="AH205" i="1"/>
  <c r="AG205" i="1"/>
  <c r="AF205" i="1"/>
  <c r="AE205" i="1"/>
  <c r="AD205" i="1"/>
  <c r="AC205" i="1"/>
  <c r="AB205" i="1"/>
  <c r="AA205" i="1"/>
  <c r="Z205" i="1"/>
  <c r="Y205" i="1"/>
  <c r="X205" i="1"/>
  <c r="W205" i="1"/>
  <c r="V205" i="1"/>
  <c r="U205" i="1"/>
  <c r="T205" i="1"/>
  <c r="S205" i="1"/>
  <c r="R205" i="1"/>
  <c r="Q205" i="1"/>
  <c r="P205" i="1"/>
  <c r="O205" i="1"/>
  <c r="N205" i="1"/>
  <c r="M205" i="1"/>
  <c r="L205" i="1"/>
  <c r="K205" i="1"/>
  <c r="J205" i="1"/>
  <c r="I205" i="1"/>
  <c r="H205" i="1"/>
  <c r="G205" i="1"/>
  <c r="F205" i="1"/>
  <c r="AL204" i="1"/>
  <c r="BB204" i="1" s="1"/>
  <c r="AK204" i="1"/>
  <c r="AJ204" i="1"/>
  <c r="AI204" i="1"/>
  <c r="AH204" i="1"/>
  <c r="AG204" i="1"/>
  <c r="AF204" i="1"/>
  <c r="AE204" i="1"/>
  <c r="AD204" i="1"/>
  <c r="AC204" i="1"/>
  <c r="AB204" i="1"/>
  <c r="AA204" i="1"/>
  <c r="Z204" i="1"/>
  <c r="Y204" i="1"/>
  <c r="X204" i="1"/>
  <c r="W204" i="1"/>
  <c r="V204" i="1"/>
  <c r="U204" i="1"/>
  <c r="T204" i="1"/>
  <c r="S204" i="1"/>
  <c r="R204" i="1"/>
  <c r="Q204" i="1"/>
  <c r="P204" i="1"/>
  <c r="O204" i="1"/>
  <c r="N204" i="1"/>
  <c r="M204" i="1"/>
  <c r="L204" i="1"/>
  <c r="K204" i="1"/>
  <c r="J204" i="1"/>
  <c r="I204" i="1"/>
  <c r="H204" i="1"/>
  <c r="G204" i="1"/>
  <c r="F204" i="1"/>
  <c r="AK200" i="1"/>
  <c r="AJ200" i="1"/>
  <c r="AI200" i="1"/>
  <c r="AH200" i="1"/>
  <c r="AG200" i="1"/>
  <c r="AF200" i="1"/>
  <c r="AE200" i="1"/>
  <c r="AD200" i="1"/>
  <c r="AC200" i="1"/>
  <c r="AB200" i="1"/>
  <c r="AA200" i="1"/>
  <c r="Z200" i="1"/>
  <c r="Y200" i="1"/>
  <c r="X200" i="1"/>
  <c r="W200" i="1"/>
  <c r="V200" i="1"/>
  <c r="U200" i="1"/>
  <c r="T200" i="1"/>
  <c r="S200" i="1"/>
  <c r="R200" i="1"/>
  <c r="Q200" i="1"/>
  <c r="P200" i="1"/>
  <c r="O200" i="1"/>
  <c r="N200" i="1"/>
  <c r="M200" i="1"/>
  <c r="L200" i="1"/>
  <c r="K200" i="1"/>
  <c r="J200" i="1"/>
  <c r="I200" i="1"/>
  <c r="H200" i="1"/>
  <c r="G200" i="1"/>
  <c r="F200" i="1"/>
  <c r="AK199" i="1"/>
  <c r="AJ199" i="1"/>
  <c r="AI199" i="1"/>
  <c r="AH199" i="1"/>
  <c r="AG199" i="1"/>
  <c r="AF199" i="1"/>
  <c r="AE199" i="1"/>
  <c r="AD199" i="1"/>
  <c r="AC199" i="1"/>
  <c r="AB199" i="1"/>
  <c r="AA199" i="1"/>
  <c r="Z199" i="1"/>
  <c r="Y199" i="1"/>
  <c r="X199" i="1"/>
  <c r="W199" i="1"/>
  <c r="V199" i="1"/>
  <c r="U199" i="1"/>
  <c r="T199" i="1"/>
  <c r="S199" i="1"/>
  <c r="R199" i="1"/>
  <c r="Q199" i="1"/>
  <c r="P199" i="1"/>
  <c r="O199" i="1"/>
  <c r="N199" i="1"/>
  <c r="M199" i="1"/>
  <c r="L199" i="1"/>
  <c r="K199" i="1"/>
  <c r="J199" i="1"/>
  <c r="I199" i="1"/>
  <c r="H199" i="1"/>
  <c r="G199" i="1"/>
  <c r="F199" i="1"/>
  <c r="AS194" i="1"/>
  <c r="AR194" i="1"/>
  <c r="AQ194" i="1"/>
  <c r="AP194" i="1"/>
  <c r="AO194" i="1"/>
  <c r="AN194" i="1"/>
  <c r="AM194" i="1"/>
  <c r="AL194" i="1"/>
  <c r="AK194" i="1"/>
  <c r="AJ194" i="1"/>
  <c r="AI194" i="1"/>
  <c r="AH194" i="1"/>
  <c r="AG194" i="1"/>
  <c r="AF194" i="1"/>
  <c r="AE194" i="1"/>
  <c r="AD194" i="1"/>
  <c r="AC194" i="1"/>
  <c r="AB194" i="1"/>
  <c r="AA194" i="1"/>
  <c r="Z194" i="1"/>
  <c r="Y194" i="1"/>
  <c r="X194" i="1"/>
  <c r="W194" i="1"/>
  <c r="V194" i="1"/>
  <c r="U194" i="1"/>
  <c r="T194" i="1"/>
  <c r="S194" i="1"/>
  <c r="R194" i="1"/>
  <c r="Q194" i="1"/>
  <c r="P194" i="1"/>
  <c r="O194" i="1"/>
  <c r="N194" i="1"/>
  <c r="M194" i="1"/>
  <c r="L194" i="1"/>
  <c r="K194" i="1"/>
  <c r="J194" i="1"/>
  <c r="I194" i="1"/>
  <c r="H194" i="1"/>
  <c r="G194" i="1"/>
  <c r="AS193" i="1"/>
  <c r="AR193" i="1"/>
  <c r="AQ193" i="1"/>
  <c r="AP193" i="1"/>
  <c r="AO193" i="1"/>
  <c r="AN193" i="1"/>
  <c r="AM193" i="1"/>
  <c r="AL193" i="1"/>
  <c r="AK193" i="1"/>
  <c r="AJ193" i="1"/>
  <c r="AI193" i="1"/>
  <c r="AH193" i="1"/>
  <c r="AG193" i="1"/>
  <c r="AF193" i="1"/>
  <c r="AE193" i="1"/>
  <c r="AD193" i="1"/>
  <c r="AC193" i="1"/>
  <c r="AB193" i="1"/>
  <c r="AA193" i="1"/>
  <c r="Z193" i="1"/>
  <c r="Y193" i="1"/>
  <c r="X193" i="1"/>
  <c r="W193" i="1"/>
  <c r="V193" i="1"/>
  <c r="U193" i="1"/>
  <c r="T193" i="1"/>
  <c r="S193" i="1"/>
  <c r="R193" i="1"/>
  <c r="Q193" i="1"/>
  <c r="P193" i="1"/>
  <c r="O193" i="1"/>
  <c r="N193" i="1"/>
  <c r="M193" i="1"/>
  <c r="L193" i="1"/>
  <c r="K193" i="1"/>
  <c r="J193" i="1"/>
  <c r="I193" i="1"/>
  <c r="H193" i="1"/>
  <c r="G193" i="1"/>
  <c r="AS192" i="1"/>
  <c r="AR192" i="1"/>
  <c r="AQ192" i="1"/>
  <c r="AP192" i="1"/>
  <c r="AO192" i="1"/>
  <c r="AN192" i="1"/>
  <c r="AM192" i="1"/>
  <c r="AL192" i="1"/>
  <c r="AK192" i="1"/>
  <c r="AJ192" i="1"/>
  <c r="AI192" i="1"/>
  <c r="AH192" i="1"/>
  <c r="AG192" i="1"/>
  <c r="AF192" i="1"/>
  <c r="AE192" i="1"/>
  <c r="AD192" i="1"/>
  <c r="AC192" i="1"/>
  <c r="AB192" i="1"/>
  <c r="AA192" i="1"/>
  <c r="Z192" i="1"/>
  <c r="Y192" i="1"/>
  <c r="X192" i="1"/>
  <c r="W192" i="1"/>
  <c r="V192" i="1"/>
  <c r="U192" i="1"/>
  <c r="T192" i="1"/>
  <c r="S192" i="1"/>
  <c r="R192" i="1"/>
  <c r="Q192" i="1"/>
  <c r="P192" i="1"/>
  <c r="O192" i="1"/>
  <c r="N192" i="1"/>
  <c r="M192" i="1"/>
  <c r="L192" i="1"/>
  <c r="K192" i="1"/>
  <c r="J192" i="1"/>
  <c r="I192" i="1"/>
  <c r="H192" i="1"/>
  <c r="G192" i="1"/>
  <c r="AS191" i="1"/>
  <c r="AR191" i="1"/>
  <c r="AQ191" i="1"/>
  <c r="AP191" i="1"/>
  <c r="AO191" i="1"/>
  <c r="AN191" i="1"/>
  <c r="AM191" i="1"/>
  <c r="AL191" i="1"/>
  <c r="AK191" i="1"/>
  <c r="AJ191" i="1"/>
  <c r="AI191" i="1"/>
  <c r="AH191" i="1"/>
  <c r="AG191" i="1"/>
  <c r="AF191" i="1"/>
  <c r="AE191" i="1"/>
  <c r="AD191" i="1"/>
  <c r="AC191" i="1"/>
  <c r="AB191" i="1"/>
  <c r="AA191" i="1"/>
  <c r="Z191" i="1"/>
  <c r="Y191" i="1"/>
  <c r="X191" i="1"/>
  <c r="W191" i="1"/>
  <c r="V191" i="1"/>
  <c r="U191" i="1"/>
  <c r="T191" i="1"/>
  <c r="S191" i="1"/>
  <c r="R191" i="1"/>
  <c r="Q191" i="1"/>
  <c r="P191" i="1"/>
  <c r="O191" i="1"/>
  <c r="N191" i="1"/>
  <c r="M191" i="1"/>
  <c r="L191" i="1"/>
  <c r="K191" i="1"/>
  <c r="J191" i="1"/>
  <c r="I191" i="1"/>
  <c r="H191" i="1"/>
  <c r="G191" i="1"/>
  <c r="AS190" i="1"/>
  <c r="AR190" i="1"/>
  <c r="AQ190" i="1"/>
  <c r="AP190" i="1"/>
  <c r="AO190" i="1"/>
  <c r="AN190" i="1"/>
  <c r="AM190" i="1"/>
  <c r="AL190" i="1"/>
  <c r="AK190" i="1"/>
  <c r="AJ190" i="1"/>
  <c r="AI190" i="1"/>
  <c r="AH190" i="1"/>
  <c r="AG190" i="1"/>
  <c r="AF190" i="1"/>
  <c r="AE190" i="1"/>
  <c r="AD190" i="1"/>
  <c r="AC190" i="1"/>
  <c r="AB190" i="1"/>
  <c r="AA190" i="1"/>
  <c r="Z190" i="1"/>
  <c r="Y190" i="1"/>
  <c r="X190" i="1"/>
  <c r="W190" i="1"/>
  <c r="V190" i="1"/>
  <c r="U190" i="1"/>
  <c r="T190" i="1"/>
  <c r="S190" i="1"/>
  <c r="R190" i="1"/>
  <c r="Q190" i="1"/>
  <c r="P190" i="1"/>
  <c r="O190" i="1"/>
  <c r="N190" i="1"/>
  <c r="M190" i="1"/>
  <c r="L190" i="1"/>
  <c r="K190" i="1"/>
  <c r="J190" i="1"/>
  <c r="I190" i="1"/>
  <c r="H190" i="1"/>
  <c r="G190" i="1"/>
  <c r="AS189" i="1"/>
  <c r="AR189" i="1"/>
  <c r="AQ189" i="1"/>
  <c r="AP189" i="1"/>
  <c r="AO189" i="1"/>
  <c r="AN189" i="1"/>
  <c r="AM189" i="1"/>
  <c r="AL189" i="1"/>
  <c r="AK189" i="1"/>
  <c r="AJ189" i="1"/>
  <c r="AI189" i="1"/>
  <c r="AH189" i="1"/>
  <c r="AG189" i="1"/>
  <c r="AF189" i="1"/>
  <c r="AE189" i="1"/>
  <c r="AD189" i="1"/>
  <c r="AC189" i="1"/>
  <c r="AB189" i="1"/>
  <c r="AA189" i="1"/>
  <c r="Z189" i="1"/>
  <c r="Y189" i="1"/>
  <c r="X189" i="1"/>
  <c r="W189" i="1"/>
  <c r="V189" i="1"/>
  <c r="U189" i="1"/>
  <c r="T189" i="1"/>
  <c r="S189" i="1"/>
  <c r="R189" i="1"/>
  <c r="Q189" i="1"/>
  <c r="P189" i="1"/>
  <c r="O189" i="1"/>
  <c r="N189" i="1"/>
  <c r="M189" i="1"/>
  <c r="L189" i="1"/>
  <c r="K189" i="1"/>
  <c r="J189" i="1"/>
  <c r="I189" i="1"/>
  <c r="H189" i="1"/>
  <c r="G189" i="1"/>
  <c r="AS188" i="1"/>
  <c r="AR188" i="1"/>
  <c r="AQ188" i="1"/>
  <c r="AP188" i="1"/>
  <c r="AO188" i="1"/>
  <c r="AN188" i="1"/>
  <c r="AM188" i="1"/>
  <c r="AL188" i="1"/>
  <c r="AK188" i="1"/>
  <c r="AJ188" i="1"/>
  <c r="AI188" i="1"/>
  <c r="AH188" i="1"/>
  <c r="AG188" i="1"/>
  <c r="AF188" i="1"/>
  <c r="AE188" i="1"/>
  <c r="AD188" i="1"/>
  <c r="AC188" i="1"/>
  <c r="AB188" i="1"/>
  <c r="AA188" i="1"/>
  <c r="Z188" i="1"/>
  <c r="Y188" i="1"/>
  <c r="X188" i="1"/>
  <c r="W188" i="1"/>
  <c r="V188" i="1"/>
  <c r="U188" i="1"/>
  <c r="T188" i="1"/>
  <c r="S188" i="1"/>
  <c r="R188" i="1"/>
  <c r="Q188" i="1"/>
  <c r="P188" i="1"/>
  <c r="O188" i="1"/>
  <c r="N188" i="1"/>
  <c r="M188" i="1"/>
  <c r="L188" i="1"/>
  <c r="K188" i="1"/>
  <c r="J188" i="1"/>
  <c r="I188" i="1"/>
  <c r="H188" i="1"/>
  <c r="G188" i="1"/>
  <c r="AS187" i="1"/>
  <c r="AR187" i="1"/>
  <c r="AQ187" i="1"/>
  <c r="AP187" i="1"/>
  <c r="AO187" i="1"/>
  <c r="AN187" i="1"/>
  <c r="AM187" i="1"/>
  <c r="AL187" i="1"/>
  <c r="AK187" i="1"/>
  <c r="AJ187" i="1"/>
  <c r="AI187" i="1"/>
  <c r="AH187" i="1"/>
  <c r="AG187" i="1"/>
  <c r="AF187" i="1"/>
  <c r="AE187" i="1"/>
  <c r="AD187" i="1"/>
  <c r="AC187" i="1"/>
  <c r="AB187" i="1"/>
  <c r="AA187" i="1"/>
  <c r="Z187" i="1"/>
  <c r="Y187" i="1"/>
  <c r="X187" i="1"/>
  <c r="W187" i="1"/>
  <c r="V187" i="1"/>
  <c r="U187" i="1"/>
  <c r="T187" i="1"/>
  <c r="S187" i="1"/>
  <c r="R187" i="1"/>
  <c r="Q187" i="1"/>
  <c r="P187" i="1"/>
  <c r="O187" i="1"/>
  <c r="N187" i="1"/>
  <c r="M187" i="1"/>
  <c r="L187" i="1"/>
  <c r="K187" i="1"/>
  <c r="J187" i="1"/>
  <c r="I187" i="1"/>
  <c r="H187" i="1"/>
  <c r="G187" i="1"/>
  <c r="AS186" i="1"/>
  <c r="AR186" i="1"/>
  <c r="AQ186" i="1"/>
  <c r="AP186" i="1"/>
  <c r="AO186" i="1"/>
  <c r="AN186" i="1"/>
  <c r="AM186" i="1"/>
  <c r="AL186" i="1"/>
  <c r="AK186" i="1"/>
  <c r="AJ186" i="1"/>
  <c r="AI186" i="1"/>
  <c r="AH186" i="1"/>
  <c r="AG186" i="1"/>
  <c r="AF186" i="1"/>
  <c r="AE186" i="1"/>
  <c r="AD186" i="1"/>
  <c r="AC186" i="1"/>
  <c r="AB186" i="1"/>
  <c r="AA186" i="1"/>
  <c r="Z186" i="1"/>
  <c r="Y186" i="1"/>
  <c r="X186" i="1"/>
  <c r="W186" i="1"/>
  <c r="V186" i="1"/>
  <c r="U186" i="1"/>
  <c r="T186" i="1"/>
  <c r="S186" i="1"/>
  <c r="R186" i="1"/>
  <c r="Q186" i="1"/>
  <c r="P186" i="1"/>
  <c r="O186" i="1"/>
  <c r="N186" i="1"/>
  <c r="M186" i="1"/>
  <c r="L186" i="1"/>
  <c r="K186" i="1"/>
  <c r="J186" i="1"/>
  <c r="I186" i="1"/>
  <c r="H186" i="1"/>
  <c r="G186" i="1"/>
  <c r="AS185" i="1"/>
  <c r="AR185" i="1"/>
  <c r="AQ185" i="1"/>
  <c r="AP185" i="1"/>
  <c r="AO185" i="1"/>
  <c r="AN185" i="1"/>
  <c r="AM185" i="1"/>
  <c r="AL185" i="1"/>
  <c r="AK185" i="1"/>
  <c r="AJ185" i="1"/>
  <c r="AI185" i="1"/>
  <c r="AH185" i="1"/>
  <c r="AG185" i="1"/>
  <c r="AF185" i="1"/>
  <c r="AE185" i="1"/>
  <c r="AD185" i="1"/>
  <c r="AC185" i="1"/>
  <c r="AB185" i="1"/>
  <c r="AA185" i="1"/>
  <c r="Z185" i="1"/>
  <c r="Y185" i="1"/>
  <c r="X185" i="1"/>
  <c r="W185" i="1"/>
  <c r="V185" i="1"/>
  <c r="U185" i="1"/>
  <c r="T185" i="1"/>
  <c r="S185" i="1"/>
  <c r="R185" i="1"/>
  <c r="Q185" i="1"/>
  <c r="P185" i="1"/>
  <c r="O185" i="1"/>
  <c r="N185" i="1"/>
  <c r="M185" i="1"/>
  <c r="L185" i="1"/>
  <c r="K185" i="1"/>
  <c r="J185" i="1"/>
  <c r="I185" i="1"/>
  <c r="H185" i="1"/>
  <c r="G185" i="1"/>
  <c r="AS184" i="1"/>
  <c r="AR184" i="1"/>
  <c r="AQ184" i="1"/>
  <c r="AP184" i="1"/>
  <c r="AO184" i="1"/>
  <c r="AN184" i="1"/>
  <c r="AM184" i="1"/>
  <c r="AL184" i="1"/>
  <c r="AK184" i="1"/>
  <c r="AJ184" i="1"/>
  <c r="AI184" i="1"/>
  <c r="AH184" i="1"/>
  <c r="AG184" i="1"/>
  <c r="AF184" i="1"/>
  <c r="AE184" i="1"/>
  <c r="AD184" i="1"/>
  <c r="AC184" i="1"/>
  <c r="AB184" i="1"/>
  <c r="AA184" i="1"/>
  <c r="Z184" i="1"/>
  <c r="Y184" i="1"/>
  <c r="X184" i="1"/>
  <c r="W184" i="1"/>
  <c r="V184" i="1"/>
  <c r="U184" i="1"/>
  <c r="T184" i="1"/>
  <c r="S184" i="1"/>
  <c r="R184" i="1"/>
  <c r="Q184" i="1"/>
  <c r="P184" i="1"/>
  <c r="O184" i="1"/>
  <c r="N184" i="1"/>
  <c r="M184" i="1"/>
  <c r="L184" i="1"/>
  <c r="K184" i="1"/>
  <c r="J184" i="1"/>
  <c r="I184" i="1"/>
  <c r="H184" i="1"/>
  <c r="G184" i="1"/>
  <c r="AS183" i="1"/>
  <c r="AR183" i="1"/>
  <c r="AQ183" i="1"/>
  <c r="AP183" i="1"/>
  <c r="AO183" i="1"/>
  <c r="AN183" i="1"/>
  <c r="AM183" i="1"/>
  <c r="AL183" i="1"/>
  <c r="AK183" i="1"/>
  <c r="AJ183" i="1"/>
  <c r="AI183" i="1"/>
  <c r="AH183" i="1"/>
  <c r="AG183" i="1"/>
  <c r="AF183" i="1"/>
  <c r="AE183" i="1"/>
  <c r="AD183" i="1"/>
  <c r="AC183" i="1"/>
  <c r="AB183" i="1"/>
  <c r="AA183" i="1"/>
  <c r="Z183" i="1"/>
  <c r="Y183" i="1"/>
  <c r="X183" i="1"/>
  <c r="W183" i="1"/>
  <c r="V183" i="1"/>
  <c r="U183" i="1"/>
  <c r="T183" i="1"/>
  <c r="S183" i="1"/>
  <c r="R183" i="1"/>
  <c r="Q183" i="1"/>
  <c r="P183" i="1"/>
  <c r="O183" i="1"/>
  <c r="N183" i="1"/>
  <c r="M183" i="1"/>
  <c r="L183" i="1"/>
  <c r="K183" i="1"/>
  <c r="J183" i="1"/>
  <c r="I183" i="1"/>
  <c r="H183" i="1"/>
  <c r="G183" i="1"/>
  <c r="AS182" i="1"/>
  <c r="AR182" i="1"/>
  <c r="AQ182" i="1"/>
  <c r="AP182" i="1"/>
  <c r="AO182" i="1"/>
  <c r="AN182" i="1"/>
  <c r="AM182" i="1"/>
  <c r="AL182" i="1"/>
  <c r="AK182" i="1"/>
  <c r="AJ182" i="1"/>
  <c r="AI182" i="1"/>
  <c r="AH182" i="1"/>
  <c r="AG182" i="1"/>
  <c r="AF182" i="1"/>
  <c r="AE182" i="1"/>
  <c r="AD182" i="1"/>
  <c r="AC182" i="1"/>
  <c r="AB182" i="1"/>
  <c r="AA182" i="1"/>
  <c r="Z182" i="1"/>
  <c r="Y182" i="1"/>
  <c r="X182" i="1"/>
  <c r="W182" i="1"/>
  <c r="V182" i="1"/>
  <c r="U182" i="1"/>
  <c r="T182" i="1"/>
  <c r="S182" i="1"/>
  <c r="R182" i="1"/>
  <c r="Q182" i="1"/>
  <c r="P182" i="1"/>
  <c r="O182" i="1"/>
  <c r="N182" i="1"/>
  <c r="M182" i="1"/>
  <c r="L182" i="1"/>
  <c r="K182" i="1"/>
  <c r="J182" i="1"/>
  <c r="I182" i="1"/>
  <c r="H182" i="1"/>
  <c r="G182" i="1"/>
  <c r="AS181" i="1"/>
  <c r="AR181" i="1"/>
  <c r="AQ181" i="1"/>
  <c r="AP181" i="1"/>
  <c r="AO181" i="1"/>
  <c r="AN181" i="1"/>
  <c r="AM181" i="1"/>
  <c r="AL181" i="1"/>
  <c r="AK181" i="1"/>
  <c r="AJ181" i="1"/>
  <c r="AI181" i="1"/>
  <c r="AH181" i="1"/>
  <c r="AG181" i="1"/>
  <c r="AF181" i="1"/>
  <c r="AE181" i="1"/>
  <c r="AD181" i="1"/>
  <c r="AC181" i="1"/>
  <c r="AB181" i="1"/>
  <c r="AA181" i="1"/>
  <c r="Z181" i="1"/>
  <c r="Y181" i="1"/>
  <c r="X181" i="1"/>
  <c r="W181" i="1"/>
  <c r="V181" i="1"/>
  <c r="U181" i="1"/>
  <c r="T181" i="1"/>
  <c r="S181" i="1"/>
  <c r="R181" i="1"/>
  <c r="Q181" i="1"/>
  <c r="P181" i="1"/>
  <c r="O181" i="1"/>
  <c r="N181" i="1"/>
  <c r="M181" i="1"/>
  <c r="L181" i="1"/>
  <c r="K181" i="1"/>
  <c r="J181" i="1"/>
  <c r="I181" i="1"/>
  <c r="H181" i="1"/>
  <c r="G181" i="1"/>
  <c r="AS180" i="1"/>
  <c r="AR180" i="1"/>
  <c r="AQ180" i="1"/>
  <c r="AP180" i="1"/>
  <c r="AO180" i="1"/>
  <c r="AN180" i="1"/>
  <c r="AM180" i="1"/>
  <c r="AL180" i="1"/>
  <c r="AK180" i="1"/>
  <c r="AJ180" i="1"/>
  <c r="AI180" i="1"/>
  <c r="AH180" i="1"/>
  <c r="AG180" i="1"/>
  <c r="AF180" i="1"/>
  <c r="AE180" i="1"/>
  <c r="AD180" i="1"/>
  <c r="AC180" i="1"/>
  <c r="AB180" i="1"/>
  <c r="AA180" i="1"/>
  <c r="Z180" i="1"/>
  <c r="Y180" i="1"/>
  <c r="X180" i="1"/>
  <c r="W180" i="1"/>
  <c r="V180" i="1"/>
  <c r="U180" i="1"/>
  <c r="T180" i="1"/>
  <c r="S180" i="1"/>
  <c r="R180" i="1"/>
  <c r="Q180" i="1"/>
  <c r="P180" i="1"/>
  <c r="O180" i="1"/>
  <c r="N180" i="1"/>
  <c r="M180" i="1"/>
  <c r="L180" i="1"/>
  <c r="K180" i="1"/>
  <c r="J180" i="1"/>
  <c r="I180" i="1"/>
  <c r="H180" i="1"/>
  <c r="G180" i="1"/>
  <c r="AS179" i="1"/>
  <c r="AR179" i="1"/>
  <c r="AQ179" i="1"/>
  <c r="AP179" i="1"/>
  <c r="AO179" i="1"/>
  <c r="AN179" i="1"/>
  <c r="AM179" i="1"/>
  <c r="AL179" i="1"/>
  <c r="AK179" i="1"/>
  <c r="AJ179" i="1"/>
  <c r="AI179" i="1"/>
  <c r="AH179" i="1"/>
  <c r="AG179" i="1"/>
  <c r="AF179" i="1"/>
  <c r="AE179" i="1"/>
  <c r="AD179" i="1"/>
  <c r="AC179" i="1"/>
  <c r="AB179" i="1"/>
  <c r="AA179" i="1"/>
  <c r="Z179" i="1"/>
  <c r="Y179" i="1"/>
  <c r="X179" i="1"/>
  <c r="W179" i="1"/>
  <c r="V179" i="1"/>
  <c r="U179" i="1"/>
  <c r="T179" i="1"/>
  <c r="S179" i="1"/>
  <c r="R179" i="1"/>
  <c r="Q179" i="1"/>
  <c r="P179" i="1"/>
  <c r="O179" i="1"/>
  <c r="N179" i="1"/>
  <c r="M179" i="1"/>
  <c r="L179" i="1"/>
  <c r="K179" i="1"/>
  <c r="J179" i="1"/>
  <c r="I179" i="1"/>
  <c r="H179" i="1"/>
  <c r="G179" i="1"/>
  <c r="AS178" i="1"/>
  <c r="AR178" i="1"/>
  <c r="AQ178" i="1"/>
  <c r="AP178" i="1"/>
  <c r="AO178" i="1"/>
  <c r="AN178" i="1"/>
  <c r="AM178" i="1"/>
  <c r="AL178" i="1"/>
  <c r="AK178" i="1"/>
  <c r="AJ178" i="1"/>
  <c r="AI178" i="1"/>
  <c r="AH178" i="1"/>
  <c r="AG178" i="1"/>
  <c r="AF178" i="1"/>
  <c r="AE178" i="1"/>
  <c r="AD178" i="1"/>
  <c r="AC178" i="1"/>
  <c r="AB178" i="1"/>
  <c r="AA178" i="1"/>
  <c r="Z178" i="1"/>
  <c r="Y178" i="1"/>
  <c r="X178" i="1"/>
  <c r="W178" i="1"/>
  <c r="V178" i="1"/>
  <c r="U178" i="1"/>
  <c r="T178" i="1"/>
  <c r="S178" i="1"/>
  <c r="R178" i="1"/>
  <c r="Q178" i="1"/>
  <c r="P178" i="1"/>
  <c r="O178" i="1"/>
  <c r="N178" i="1"/>
  <c r="M178" i="1"/>
  <c r="L178" i="1"/>
  <c r="K178" i="1"/>
  <c r="J178" i="1"/>
  <c r="I178" i="1"/>
  <c r="H178" i="1"/>
  <c r="G178" i="1"/>
  <c r="AS177" i="1"/>
  <c r="AR177" i="1"/>
  <c r="AQ177" i="1"/>
  <c r="AP177" i="1"/>
  <c r="AO177" i="1"/>
  <c r="AN177" i="1"/>
  <c r="AM177" i="1"/>
  <c r="AL177" i="1"/>
  <c r="AK177" i="1"/>
  <c r="AJ177" i="1"/>
  <c r="AI177" i="1"/>
  <c r="AH177" i="1"/>
  <c r="AG177" i="1"/>
  <c r="AF177" i="1"/>
  <c r="AE177" i="1"/>
  <c r="AD177" i="1"/>
  <c r="AC177" i="1"/>
  <c r="AB177" i="1"/>
  <c r="AA177" i="1"/>
  <c r="Z177" i="1"/>
  <c r="Y177" i="1"/>
  <c r="X177" i="1"/>
  <c r="W177" i="1"/>
  <c r="V177" i="1"/>
  <c r="U177" i="1"/>
  <c r="T177" i="1"/>
  <c r="S177" i="1"/>
  <c r="R177" i="1"/>
  <c r="Q177" i="1"/>
  <c r="P177" i="1"/>
  <c r="O177" i="1"/>
  <c r="N177" i="1"/>
  <c r="M177" i="1"/>
  <c r="L177" i="1"/>
  <c r="K177" i="1"/>
  <c r="J177" i="1"/>
  <c r="I177" i="1"/>
  <c r="H177" i="1"/>
  <c r="G177" i="1"/>
  <c r="AS176" i="1"/>
  <c r="AR176" i="1"/>
  <c r="AQ176" i="1"/>
  <c r="AP176" i="1"/>
  <c r="AO176" i="1"/>
  <c r="AN176" i="1"/>
  <c r="AM176" i="1"/>
  <c r="AL176" i="1"/>
  <c r="AK176" i="1"/>
  <c r="AJ176" i="1"/>
  <c r="AI176" i="1"/>
  <c r="AH176" i="1"/>
  <c r="AG176" i="1"/>
  <c r="AF176" i="1"/>
  <c r="AE176" i="1"/>
  <c r="AD176" i="1"/>
  <c r="AC176" i="1"/>
  <c r="AB176" i="1"/>
  <c r="AA176" i="1"/>
  <c r="Z176" i="1"/>
  <c r="Y176" i="1"/>
  <c r="X176" i="1"/>
  <c r="W176" i="1"/>
  <c r="V176" i="1"/>
  <c r="U176" i="1"/>
  <c r="T176" i="1"/>
  <c r="S176" i="1"/>
  <c r="R176" i="1"/>
  <c r="Q176" i="1"/>
  <c r="P176" i="1"/>
  <c r="O176" i="1"/>
  <c r="N176" i="1"/>
  <c r="M176" i="1"/>
  <c r="L176" i="1"/>
  <c r="K176" i="1"/>
  <c r="J176" i="1"/>
  <c r="I176" i="1"/>
  <c r="H176" i="1"/>
  <c r="G176" i="1"/>
  <c r="AS175" i="1"/>
  <c r="AR175" i="1"/>
  <c r="BE175" i="1" s="1"/>
  <c r="AQ175" i="1"/>
  <c r="AP175" i="1"/>
  <c r="AO175" i="1"/>
  <c r="AN175" i="1"/>
  <c r="AM175" i="1"/>
  <c r="AL175" i="1"/>
  <c r="AK175" i="1"/>
  <c r="AJ175" i="1"/>
  <c r="AI175" i="1"/>
  <c r="AH175" i="1"/>
  <c r="AG175" i="1"/>
  <c r="AF175" i="1"/>
  <c r="AE175" i="1"/>
  <c r="AD175" i="1"/>
  <c r="AC175" i="1"/>
  <c r="AB175" i="1"/>
  <c r="AA175" i="1"/>
  <c r="Z175" i="1"/>
  <c r="Y175" i="1"/>
  <c r="X175" i="1"/>
  <c r="W175" i="1"/>
  <c r="V175" i="1"/>
  <c r="U175" i="1"/>
  <c r="T175" i="1"/>
  <c r="S175" i="1"/>
  <c r="R175" i="1"/>
  <c r="Q175" i="1"/>
  <c r="P175" i="1"/>
  <c r="O175" i="1"/>
  <c r="N175" i="1"/>
  <c r="M175" i="1"/>
  <c r="L175" i="1"/>
  <c r="K175" i="1"/>
  <c r="J175" i="1"/>
  <c r="I175" i="1"/>
  <c r="H175" i="1"/>
  <c r="G175" i="1"/>
  <c r="AS174" i="1"/>
  <c r="AR174" i="1"/>
  <c r="AQ174" i="1"/>
  <c r="AP174" i="1"/>
  <c r="AO174" i="1"/>
  <c r="AN174" i="1"/>
  <c r="AM174" i="1"/>
  <c r="AL174" i="1"/>
  <c r="AK174" i="1"/>
  <c r="AJ174" i="1"/>
  <c r="AI174" i="1"/>
  <c r="AH174" i="1"/>
  <c r="AG174" i="1"/>
  <c r="AF174" i="1"/>
  <c r="AE174" i="1"/>
  <c r="AD174" i="1"/>
  <c r="AC174" i="1"/>
  <c r="AB174" i="1"/>
  <c r="AA174" i="1"/>
  <c r="Z174" i="1"/>
  <c r="Y174" i="1"/>
  <c r="X174" i="1"/>
  <c r="W174" i="1"/>
  <c r="V174" i="1"/>
  <c r="U174" i="1"/>
  <c r="T174" i="1"/>
  <c r="S174" i="1"/>
  <c r="R174" i="1"/>
  <c r="Q174" i="1"/>
  <c r="P174" i="1"/>
  <c r="O174" i="1"/>
  <c r="N174" i="1"/>
  <c r="M174" i="1"/>
  <c r="L174" i="1"/>
  <c r="K174" i="1"/>
  <c r="J174" i="1"/>
  <c r="I174" i="1"/>
  <c r="H174" i="1"/>
  <c r="G174" i="1"/>
  <c r="AS173" i="1"/>
  <c r="AR173" i="1"/>
  <c r="AQ173" i="1"/>
  <c r="AP173" i="1"/>
  <c r="AO173" i="1"/>
  <c r="AN173" i="1"/>
  <c r="AM173" i="1"/>
  <c r="AL173" i="1"/>
  <c r="AK173" i="1"/>
  <c r="AJ173" i="1"/>
  <c r="AI173" i="1"/>
  <c r="AH173" i="1"/>
  <c r="AG173" i="1"/>
  <c r="AF173" i="1"/>
  <c r="AE173" i="1"/>
  <c r="AD173" i="1"/>
  <c r="AC173" i="1"/>
  <c r="AB173" i="1"/>
  <c r="AA173" i="1"/>
  <c r="Z173" i="1"/>
  <c r="Y173" i="1"/>
  <c r="X173" i="1"/>
  <c r="W173" i="1"/>
  <c r="V173" i="1"/>
  <c r="U173" i="1"/>
  <c r="T173" i="1"/>
  <c r="S173" i="1"/>
  <c r="R173" i="1"/>
  <c r="Q173" i="1"/>
  <c r="P173" i="1"/>
  <c r="O173" i="1"/>
  <c r="N173" i="1"/>
  <c r="M173" i="1"/>
  <c r="L173" i="1"/>
  <c r="K173" i="1"/>
  <c r="J173" i="1"/>
  <c r="I173" i="1"/>
  <c r="H173" i="1"/>
  <c r="G173" i="1"/>
  <c r="AS172" i="1"/>
  <c r="AR172" i="1"/>
  <c r="AQ172" i="1"/>
  <c r="AP172" i="1"/>
  <c r="AO172" i="1"/>
  <c r="AN172" i="1"/>
  <c r="AM172" i="1"/>
  <c r="AL172" i="1"/>
  <c r="AK172" i="1"/>
  <c r="AJ172" i="1"/>
  <c r="AI172" i="1"/>
  <c r="AH172" i="1"/>
  <c r="AG172" i="1"/>
  <c r="AF172" i="1"/>
  <c r="AE172" i="1"/>
  <c r="AD172" i="1"/>
  <c r="AC172" i="1"/>
  <c r="AB172" i="1"/>
  <c r="AA172" i="1"/>
  <c r="Z172" i="1"/>
  <c r="Y172" i="1"/>
  <c r="X172" i="1"/>
  <c r="W172" i="1"/>
  <c r="V172" i="1"/>
  <c r="U172" i="1"/>
  <c r="T172" i="1"/>
  <c r="S172" i="1"/>
  <c r="R172" i="1"/>
  <c r="Q172" i="1"/>
  <c r="P172" i="1"/>
  <c r="O172" i="1"/>
  <c r="N172" i="1"/>
  <c r="M172" i="1"/>
  <c r="L172" i="1"/>
  <c r="K172" i="1"/>
  <c r="J172" i="1"/>
  <c r="I172" i="1"/>
  <c r="H172" i="1"/>
  <c r="G172" i="1"/>
  <c r="AS171" i="1"/>
  <c r="BF171" i="1" s="1"/>
  <c r="AR171" i="1"/>
  <c r="BE171" i="1" s="1"/>
  <c r="AQ171" i="1"/>
  <c r="BD171" i="1" s="1"/>
  <c r="AP171" i="1"/>
  <c r="BC171" i="1" s="1"/>
  <c r="AO171" i="1"/>
  <c r="AN171" i="1"/>
  <c r="AM171" i="1"/>
  <c r="AL171" i="1"/>
  <c r="AK171" i="1"/>
  <c r="AJ171" i="1"/>
  <c r="AI171" i="1"/>
  <c r="AH171" i="1"/>
  <c r="AG171" i="1"/>
  <c r="AF171" i="1"/>
  <c r="AE171" i="1"/>
  <c r="AD171" i="1"/>
  <c r="AC171" i="1"/>
  <c r="AB171" i="1"/>
  <c r="AA171" i="1"/>
  <c r="Z171" i="1"/>
  <c r="Y171" i="1"/>
  <c r="X171" i="1"/>
  <c r="W171" i="1"/>
  <c r="V171" i="1"/>
  <c r="U171" i="1"/>
  <c r="T171" i="1"/>
  <c r="S171" i="1"/>
  <c r="R171" i="1"/>
  <c r="Q171" i="1"/>
  <c r="P171" i="1"/>
  <c r="O171" i="1"/>
  <c r="N171" i="1"/>
  <c r="M171" i="1"/>
  <c r="L171" i="1"/>
  <c r="K171" i="1"/>
  <c r="J171" i="1"/>
  <c r="I171" i="1"/>
  <c r="H171" i="1"/>
  <c r="G171" i="1"/>
  <c r="AS170" i="1"/>
  <c r="AR170" i="1"/>
  <c r="AQ170" i="1"/>
  <c r="AP170" i="1"/>
  <c r="AO170" i="1"/>
  <c r="AN170" i="1"/>
  <c r="AM170" i="1"/>
  <c r="AL170" i="1"/>
  <c r="AK170" i="1"/>
  <c r="AJ170" i="1"/>
  <c r="AI170" i="1"/>
  <c r="AH170" i="1"/>
  <c r="AG170" i="1"/>
  <c r="AF170" i="1"/>
  <c r="AE170" i="1"/>
  <c r="AD170" i="1"/>
  <c r="AC170" i="1"/>
  <c r="AB170" i="1"/>
  <c r="AA170" i="1"/>
  <c r="Z170" i="1"/>
  <c r="Y170" i="1"/>
  <c r="X170" i="1"/>
  <c r="W170" i="1"/>
  <c r="V170" i="1"/>
  <c r="U170" i="1"/>
  <c r="T170" i="1"/>
  <c r="S170" i="1"/>
  <c r="R170" i="1"/>
  <c r="Q170" i="1"/>
  <c r="P170" i="1"/>
  <c r="O170" i="1"/>
  <c r="N170" i="1"/>
  <c r="M170" i="1"/>
  <c r="L170" i="1"/>
  <c r="K170" i="1"/>
  <c r="J170" i="1"/>
  <c r="I170" i="1"/>
  <c r="H170" i="1"/>
  <c r="G170" i="1"/>
  <c r="AS169" i="1"/>
  <c r="AR169" i="1"/>
  <c r="AQ169" i="1"/>
  <c r="AP169" i="1"/>
  <c r="AO169" i="1"/>
  <c r="AN169" i="1"/>
  <c r="AM169" i="1"/>
  <c r="AL169" i="1"/>
  <c r="AK169" i="1"/>
  <c r="AJ169" i="1"/>
  <c r="AI169" i="1"/>
  <c r="AH169" i="1"/>
  <c r="AG169" i="1"/>
  <c r="AF169" i="1"/>
  <c r="AE169" i="1"/>
  <c r="AD169" i="1"/>
  <c r="AC169" i="1"/>
  <c r="AB169" i="1"/>
  <c r="AA169" i="1"/>
  <c r="Z169" i="1"/>
  <c r="Y169" i="1"/>
  <c r="X169" i="1"/>
  <c r="W169" i="1"/>
  <c r="V169" i="1"/>
  <c r="U169" i="1"/>
  <c r="T169" i="1"/>
  <c r="S169" i="1"/>
  <c r="R169" i="1"/>
  <c r="Q169" i="1"/>
  <c r="P169" i="1"/>
  <c r="O169" i="1"/>
  <c r="N169" i="1"/>
  <c r="M169" i="1"/>
  <c r="L169" i="1"/>
  <c r="K169" i="1"/>
  <c r="J169" i="1"/>
  <c r="I169" i="1"/>
  <c r="H169" i="1"/>
  <c r="G169" i="1"/>
  <c r="AS168" i="1"/>
  <c r="AR168" i="1"/>
  <c r="AQ168" i="1"/>
  <c r="AP168" i="1"/>
  <c r="AO168" i="1"/>
  <c r="AN168" i="1"/>
  <c r="AM168" i="1"/>
  <c r="AL168" i="1"/>
  <c r="AK168" i="1"/>
  <c r="AJ168" i="1"/>
  <c r="AI168" i="1"/>
  <c r="AH168" i="1"/>
  <c r="AG168" i="1"/>
  <c r="AF168" i="1"/>
  <c r="AE168" i="1"/>
  <c r="AD168" i="1"/>
  <c r="AC168" i="1"/>
  <c r="AB168" i="1"/>
  <c r="AA168" i="1"/>
  <c r="Z168" i="1"/>
  <c r="Y168" i="1"/>
  <c r="X168" i="1"/>
  <c r="W168" i="1"/>
  <c r="V168" i="1"/>
  <c r="U168" i="1"/>
  <c r="T168" i="1"/>
  <c r="S168" i="1"/>
  <c r="R168" i="1"/>
  <c r="Q168" i="1"/>
  <c r="P168" i="1"/>
  <c r="O168" i="1"/>
  <c r="N168" i="1"/>
  <c r="M168" i="1"/>
  <c r="L168" i="1"/>
  <c r="K168" i="1"/>
  <c r="J168" i="1"/>
  <c r="I168" i="1"/>
  <c r="H168" i="1"/>
  <c r="G168" i="1"/>
  <c r="AS167" i="1"/>
  <c r="AR167" i="1"/>
  <c r="AQ167" i="1"/>
  <c r="AP167" i="1"/>
  <c r="AO167" i="1"/>
  <c r="AN167" i="1"/>
  <c r="AM167" i="1"/>
  <c r="AL167" i="1"/>
  <c r="AK167" i="1"/>
  <c r="AJ167" i="1"/>
  <c r="AI167" i="1"/>
  <c r="AH167" i="1"/>
  <c r="AG167" i="1"/>
  <c r="AF167" i="1"/>
  <c r="AE167" i="1"/>
  <c r="AD167" i="1"/>
  <c r="AC167" i="1"/>
  <c r="AB167" i="1"/>
  <c r="AA167" i="1"/>
  <c r="Z167" i="1"/>
  <c r="Y167" i="1"/>
  <c r="X167" i="1"/>
  <c r="W167" i="1"/>
  <c r="V167" i="1"/>
  <c r="U167" i="1"/>
  <c r="T167" i="1"/>
  <c r="S167" i="1"/>
  <c r="R167" i="1"/>
  <c r="Q167" i="1"/>
  <c r="P167" i="1"/>
  <c r="O167" i="1"/>
  <c r="N167" i="1"/>
  <c r="M167" i="1"/>
  <c r="L167" i="1"/>
  <c r="K167" i="1"/>
  <c r="J167" i="1"/>
  <c r="I167" i="1"/>
  <c r="H167" i="1"/>
  <c r="G167" i="1"/>
  <c r="AS166" i="1"/>
  <c r="AR166" i="1"/>
  <c r="AQ166" i="1"/>
  <c r="AP166" i="1"/>
  <c r="AO166" i="1"/>
  <c r="AN166" i="1"/>
  <c r="AM166" i="1"/>
  <c r="AL166" i="1"/>
  <c r="AK166" i="1"/>
  <c r="AJ166" i="1"/>
  <c r="AI166" i="1"/>
  <c r="AH166" i="1"/>
  <c r="AG166" i="1"/>
  <c r="AF166" i="1"/>
  <c r="AE166" i="1"/>
  <c r="AD166" i="1"/>
  <c r="AC166" i="1"/>
  <c r="AB166" i="1"/>
  <c r="AA166" i="1"/>
  <c r="Z166" i="1"/>
  <c r="Y166" i="1"/>
  <c r="X166" i="1"/>
  <c r="W166" i="1"/>
  <c r="V166" i="1"/>
  <c r="U166" i="1"/>
  <c r="T166" i="1"/>
  <c r="S166" i="1"/>
  <c r="R166" i="1"/>
  <c r="Q166" i="1"/>
  <c r="P166" i="1"/>
  <c r="O166" i="1"/>
  <c r="N166" i="1"/>
  <c r="M166" i="1"/>
  <c r="L166" i="1"/>
  <c r="K166" i="1"/>
  <c r="J166" i="1"/>
  <c r="I166" i="1"/>
  <c r="H166" i="1"/>
  <c r="G166" i="1"/>
  <c r="AS165" i="1"/>
  <c r="AR165" i="1"/>
  <c r="AQ165" i="1"/>
  <c r="AP165" i="1"/>
  <c r="AO165" i="1"/>
  <c r="AN165" i="1"/>
  <c r="AM165" i="1"/>
  <c r="AL165" i="1"/>
  <c r="AK165" i="1"/>
  <c r="AJ165" i="1"/>
  <c r="AI165" i="1"/>
  <c r="AH165" i="1"/>
  <c r="AG165" i="1"/>
  <c r="AF165" i="1"/>
  <c r="AE165" i="1"/>
  <c r="AD165" i="1"/>
  <c r="AC165" i="1"/>
  <c r="AB165" i="1"/>
  <c r="AA165" i="1"/>
  <c r="Z165" i="1"/>
  <c r="Y165" i="1"/>
  <c r="X165" i="1"/>
  <c r="W165" i="1"/>
  <c r="V165" i="1"/>
  <c r="U165" i="1"/>
  <c r="T165" i="1"/>
  <c r="S165" i="1"/>
  <c r="R165" i="1"/>
  <c r="Q165" i="1"/>
  <c r="P165" i="1"/>
  <c r="O165" i="1"/>
  <c r="N165" i="1"/>
  <c r="M165" i="1"/>
  <c r="L165" i="1"/>
  <c r="K165" i="1"/>
  <c r="J165" i="1"/>
  <c r="I165" i="1"/>
  <c r="H165" i="1"/>
  <c r="G165" i="1"/>
  <c r="AS164" i="1"/>
  <c r="AR164" i="1"/>
  <c r="AQ164" i="1"/>
  <c r="AP164" i="1"/>
  <c r="AO164" i="1"/>
  <c r="AN164" i="1"/>
  <c r="AM164" i="1"/>
  <c r="AL164" i="1"/>
  <c r="AK164" i="1"/>
  <c r="AJ164" i="1"/>
  <c r="AI164" i="1"/>
  <c r="AH164" i="1"/>
  <c r="AG164" i="1"/>
  <c r="AF164" i="1"/>
  <c r="AE164" i="1"/>
  <c r="AD164" i="1"/>
  <c r="AC164" i="1"/>
  <c r="AB164" i="1"/>
  <c r="AA164" i="1"/>
  <c r="Z164" i="1"/>
  <c r="Y164" i="1"/>
  <c r="X164" i="1"/>
  <c r="W164" i="1"/>
  <c r="V164" i="1"/>
  <c r="U164" i="1"/>
  <c r="T164" i="1"/>
  <c r="S164" i="1"/>
  <c r="R164" i="1"/>
  <c r="Q164" i="1"/>
  <c r="P164" i="1"/>
  <c r="O164" i="1"/>
  <c r="N164" i="1"/>
  <c r="M164" i="1"/>
  <c r="L164" i="1"/>
  <c r="K164" i="1"/>
  <c r="J164" i="1"/>
  <c r="I164" i="1"/>
  <c r="H164" i="1"/>
  <c r="G164" i="1"/>
  <c r="AS163" i="1"/>
  <c r="AR163" i="1"/>
  <c r="AQ163" i="1"/>
  <c r="AP163" i="1"/>
  <c r="AO163" i="1"/>
  <c r="AN163" i="1"/>
  <c r="AM163" i="1"/>
  <c r="AL163" i="1"/>
  <c r="AK163" i="1"/>
  <c r="AJ163" i="1"/>
  <c r="AI163" i="1"/>
  <c r="AH163" i="1"/>
  <c r="AG163" i="1"/>
  <c r="AF163" i="1"/>
  <c r="AE163" i="1"/>
  <c r="AD163" i="1"/>
  <c r="AC163" i="1"/>
  <c r="AB163" i="1"/>
  <c r="AA163" i="1"/>
  <c r="Z163" i="1"/>
  <c r="Y163" i="1"/>
  <c r="X163" i="1"/>
  <c r="W163" i="1"/>
  <c r="V163" i="1"/>
  <c r="U163" i="1"/>
  <c r="T163" i="1"/>
  <c r="S163" i="1"/>
  <c r="R163" i="1"/>
  <c r="Q163" i="1"/>
  <c r="P163" i="1"/>
  <c r="O163" i="1"/>
  <c r="N163" i="1"/>
  <c r="M163" i="1"/>
  <c r="L163" i="1"/>
  <c r="K163" i="1"/>
  <c r="J163" i="1"/>
  <c r="I163" i="1"/>
  <c r="H163" i="1"/>
  <c r="G163" i="1"/>
  <c r="AS162" i="1"/>
  <c r="AR162" i="1"/>
  <c r="AQ162" i="1"/>
  <c r="AP162" i="1"/>
  <c r="AO162" i="1"/>
  <c r="AN162" i="1"/>
  <c r="AM162" i="1"/>
  <c r="AL162" i="1"/>
  <c r="AK162" i="1"/>
  <c r="AJ162" i="1"/>
  <c r="AI162" i="1"/>
  <c r="AH162" i="1"/>
  <c r="AG162" i="1"/>
  <c r="AF162" i="1"/>
  <c r="AE162" i="1"/>
  <c r="AD162" i="1"/>
  <c r="AC162" i="1"/>
  <c r="AB162" i="1"/>
  <c r="AA162" i="1"/>
  <c r="Z162" i="1"/>
  <c r="Y162" i="1"/>
  <c r="X162" i="1"/>
  <c r="W162" i="1"/>
  <c r="V162" i="1"/>
  <c r="U162" i="1"/>
  <c r="T162" i="1"/>
  <c r="S162" i="1"/>
  <c r="R162" i="1"/>
  <c r="Q162" i="1"/>
  <c r="P162" i="1"/>
  <c r="O162" i="1"/>
  <c r="N162" i="1"/>
  <c r="M162" i="1"/>
  <c r="L162" i="1"/>
  <c r="K162" i="1"/>
  <c r="J162" i="1"/>
  <c r="I162" i="1"/>
  <c r="H162" i="1"/>
  <c r="G162" i="1"/>
  <c r="AS161" i="1"/>
  <c r="AR161" i="1"/>
  <c r="AQ161" i="1"/>
  <c r="AP161" i="1"/>
  <c r="AO161" i="1"/>
  <c r="AN161" i="1"/>
  <c r="AM161" i="1"/>
  <c r="AL161" i="1"/>
  <c r="AK161" i="1"/>
  <c r="AJ161" i="1"/>
  <c r="AI161" i="1"/>
  <c r="AH161" i="1"/>
  <c r="AG161" i="1"/>
  <c r="AF161" i="1"/>
  <c r="AE161" i="1"/>
  <c r="AD161" i="1"/>
  <c r="AC161" i="1"/>
  <c r="AB161" i="1"/>
  <c r="AA161" i="1"/>
  <c r="Z161" i="1"/>
  <c r="Y161" i="1"/>
  <c r="X161" i="1"/>
  <c r="W161" i="1"/>
  <c r="V161" i="1"/>
  <c r="U161" i="1"/>
  <c r="T161" i="1"/>
  <c r="S161" i="1"/>
  <c r="R161" i="1"/>
  <c r="Q161" i="1"/>
  <c r="P161" i="1"/>
  <c r="O161" i="1"/>
  <c r="N161" i="1"/>
  <c r="M161" i="1"/>
  <c r="L161" i="1"/>
  <c r="K161" i="1"/>
  <c r="J161" i="1"/>
  <c r="I161" i="1"/>
  <c r="H161" i="1"/>
  <c r="G161" i="1"/>
  <c r="AS160" i="1"/>
  <c r="AR160" i="1"/>
  <c r="AQ160" i="1"/>
  <c r="AP160" i="1"/>
  <c r="AO160" i="1"/>
  <c r="AN160" i="1"/>
  <c r="AM160" i="1"/>
  <c r="AL160" i="1"/>
  <c r="AK160" i="1"/>
  <c r="AJ160" i="1"/>
  <c r="AI160" i="1"/>
  <c r="AH160" i="1"/>
  <c r="AG160" i="1"/>
  <c r="AF160" i="1"/>
  <c r="AE160" i="1"/>
  <c r="AD160" i="1"/>
  <c r="AC160" i="1"/>
  <c r="AB160" i="1"/>
  <c r="AA160" i="1"/>
  <c r="Z160" i="1"/>
  <c r="Y160" i="1"/>
  <c r="X160" i="1"/>
  <c r="W160" i="1"/>
  <c r="V160" i="1"/>
  <c r="U160" i="1"/>
  <c r="T160" i="1"/>
  <c r="S160" i="1"/>
  <c r="R160" i="1"/>
  <c r="Q160" i="1"/>
  <c r="P160" i="1"/>
  <c r="O160" i="1"/>
  <c r="N160" i="1"/>
  <c r="M160" i="1"/>
  <c r="L160" i="1"/>
  <c r="K160" i="1"/>
  <c r="J160" i="1"/>
  <c r="I160" i="1"/>
  <c r="H160" i="1"/>
  <c r="G160" i="1"/>
  <c r="AR156" i="1"/>
  <c r="AQ156" i="1"/>
  <c r="AP156" i="1"/>
  <c r="AO156" i="1"/>
  <c r="AN156" i="1"/>
  <c r="AM156" i="1"/>
  <c r="AL156" i="1"/>
  <c r="AK156" i="1"/>
  <c r="AJ156" i="1"/>
  <c r="AI156" i="1"/>
  <c r="AH156" i="1"/>
  <c r="AG156" i="1"/>
  <c r="AF156" i="1"/>
  <c r="AE156" i="1"/>
  <c r="AD156" i="1"/>
  <c r="AC156" i="1"/>
  <c r="AB156" i="1"/>
  <c r="AA156" i="1"/>
  <c r="Z156" i="1"/>
  <c r="Y156" i="1"/>
  <c r="X156" i="1"/>
  <c r="W156" i="1"/>
  <c r="V156" i="1"/>
  <c r="U156" i="1"/>
  <c r="T156" i="1"/>
  <c r="S156" i="1"/>
  <c r="R156" i="1"/>
  <c r="Q156" i="1"/>
  <c r="P156" i="1"/>
  <c r="O156" i="1"/>
  <c r="N156" i="1"/>
  <c r="M156" i="1"/>
  <c r="L156" i="1"/>
  <c r="K156" i="1"/>
  <c r="J156" i="1"/>
  <c r="I156" i="1"/>
  <c r="H156" i="1"/>
  <c r="G156" i="1"/>
  <c r="AR155" i="1"/>
  <c r="AQ155" i="1"/>
  <c r="AP155" i="1"/>
  <c r="AO155" i="1"/>
  <c r="AN155" i="1"/>
  <c r="AM155" i="1"/>
  <c r="AL155" i="1"/>
  <c r="AK155" i="1"/>
  <c r="AJ155" i="1"/>
  <c r="AI155" i="1"/>
  <c r="AH155" i="1"/>
  <c r="AG155" i="1"/>
  <c r="AF155" i="1"/>
  <c r="AE155" i="1"/>
  <c r="AD155" i="1"/>
  <c r="AC155" i="1"/>
  <c r="AB155" i="1"/>
  <c r="AA155" i="1"/>
  <c r="Z155" i="1"/>
  <c r="Y155" i="1"/>
  <c r="X155" i="1"/>
  <c r="W155" i="1"/>
  <c r="V155" i="1"/>
  <c r="U155" i="1"/>
  <c r="T155" i="1"/>
  <c r="S155" i="1"/>
  <c r="R155" i="1"/>
  <c r="Q155" i="1"/>
  <c r="P155" i="1"/>
  <c r="O155" i="1"/>
  <c r="N155" i="1"/>
  <c r="M155" i="1"/>
  <c r="L155" i="1"/>
  <c r="K155" i="1"/>
  <c r="J155" i="1"/>
  <c r="I155" i="1"/>
  <c r="H155" i="1"/>
  <c r="G155" i="1"/>
  <c r="AR154" i="1"/>
  <c r="AQ154" i="1"/>
  <c r="AP154" i="1"/>
  <c r="AO154" i="1"/>
  <c r="AN154" i="1"/>
  <c r="AM154" i="1"/>
  <c r="AL154" i="1"/>
  <c r="AK154" i="1"/>
  <c r="AJ154" i="1"/>
  <c r="AI154" i="1"/>
  <c r="AH154" i="1"/>
  <c r="AG154" i="1"/>
  <c r="AF154" i="1"/>
  <c r="AE154" i="1"/>
  <c r="AD154" i="1"/>
  <c r="AC154" i="1"/>
  <c r="AB154" i="1"/>
  <c r="AA154" i="1"/>
  <c r="Z154" i="1"/>
  <c r="Y154" i="1"/>
  <c r="X154" i="1"/>
  <c r="W154" i="1"/>
  <c r="V154" i="1"/>
  <c r="U154" i="1"/>
  <c r="T154" i="1"/>
  <c r="S154" i="1"/>
  <c r="R154" i="1"/>
  <c r="Q154" i="1"/>
  <c r="P154" i="1"/>
  <c r="O154" i="1"/>
  <c r="N154" i="1"/>
  <c r="M154" i="1"/>
  <c r="L154" i="1"/>
  <c r="K154" i="1"/>
  <c r="J154" i="1"/>
  <c r="I154" i="1"/>
  <c r="H154" i="1"/>
  <c r="G154" i="1"/>
  <c r="AR153" i="1"/>
  <c r="AQ153" i="1"/>
  <c r="AP153" i="1"/>
  <c r="AO153" i="1"/>
  <c r="AN153" i="1"/>
  <c r="AM153" i="1"/>
  <c r="AL153" i="1"/>
  <c r="AK153" i="1"/>
  <c r="AJ153" i="1"/>
  <c r="AI153" i="1"/>
  <c r="AH153" i="1"/>
  <c r="AG153" i="1"/>
  <c r="AF153" i="1"/>
  <c r="AE153" i="1"/>
  <c r="AD153" i="1"/>
  <c r="AC153" i="1"/>
  <c r="AB153" i="1"/>
  <c r="AA153" i="1"/>
  <c r="Z153" i="1"/>
  <c r="Y153" i="1"/>
  <c r="X153" i="1"/>
  <c r="W153" i="1"/>
  <c r="V153" i="1"/>
  <c r="U153" i="1"/>
  <c r="T153" i="1"/>
  <c r="S153" i="1"/>
  <c r="R153" i="1"/>
  <c r="Q153" i="1"/>
  <c r="P153" i="1"/>
  <c r="O153" i="1"/>
  <c r="N153" i="1"/>
  <c r="M153" i="1"/>
  <c r="L153" i="1"/>
  <c r="K153" i="1"/>
  <c r="J153" i="1"/>
  <c r="I153" i="1"/>
  <c r="H153" i="1"/>
  <c r="G153" i="1"/>
  <c r="AR152" i="1"/>
  <c r="AQ152" i="1"/>
  <c r="AP152" i="1"/>
  <c r="AO152" i="1"/>
  <c r="AN152" i="1"/>
  <c r="AM152" i="1"/>
  <c r="AL152" i="1"/>
  <c r="AK152" i="1"/>
  <c r="AJ152" i="1"/>
  <c r="AI152" i="1"/>
  <c r="AH152" i="1"/>
  <c r="AG152" i="1"/>
  <c r="AF152" i="1"/>
  <c r="AE152" i="1"/>
  <c r="AD152" i="1"/>
  <c r="AC152" i="1"/>
  <c r="AB152" i="1"/>
  <c r="AA152" i="1"/>
  <c r="Z152" i="1"/>
  <c r="Y152" i="1"/>
  <c r="X152" i="1"/>
  <c r="W152" i="1"/>
  <c r="V152" i="1"/>
  <c r="U152" i="1"/>
  <c r="T152" i="1"/>
  <c r="S152" i="1"/>
  <c r="R152" i="1"/>
  <c r="Q152" i="1"/>
  <c r="P152" i="1"/>
  <c r="O152" i="1"/>
  <c r="N152" i="1"/>
  <c r="M152" i="1"/>
  <c r="L152" i="1"/>
  <c r="K152" i="1"/>
  <c r="J152" i="1"/>
  <c r="I152" i="1"/>
  <c r="H152" i="1"/>
  <c r="G152" i="1"/>
  <c r="AR151" i="1"/>
  <c r="AQ151" i="1"/>
  <c r="AP151" i="1"/>
  <c r="AO151" i="1"/>
  <c r="AN151" i="1"/>
  <c r="AM151" i="1"/>
  <c r="AL151" i="1"/>
  <c r="AK151" i="1"/>
  <c r="AJ151" i="1"/>
  <c r="AI151" i="1"/>
  <c r="AH151" i="1"/>
  <c r="AG151" i="1"/>
  <c r="AF151" i="1"/>
  <c r="AE151" i="1"/>
  <c r="AD151" i="1"/>
  <c r="AC151" i="1"/>
  <c r="AB151" i="1"/>
  <c r="AA151" i="1"/>
  <c r="Z151" i="1"/>
  <c r="Y151" i="1"/>
  <c r="X151" i="1"/>
  <c r="W151" i="1"/>
  <c r="V151" i="1"/>
  <c r="U151" i="1"/>
  <c r="T151" i="1"/>
  <c r="S151" i="1"/>
  <c r="R151" i="1"/>
  <c r="Q151" i="1"/>
  <c r="P151" i="1"/>
  <c r="O151" i="1"/>
  <c r="N151" i="1"/>
  <c r="M151" i="1"/>
  <c r="L151" i="1"/>
  <c r="K151" i="1"/>
  <c r="J151" i="1"/>
  <c r="I151" i="1"/>
  <c r="H151" i="1"/>
  <c r="G151" i="1"/>
  <c r="AR150" i="1"/>
  <c r="AQ150" i="1"/>
  <c r="AP150" i="1"/>
  <c r="AO150" i="1"/>
  <c r="AN150" i="1"/>
  <c r="AM150" i="1"/>
  <c r="AL150" i="1"/>
  <c r="AK150" i="1"/>
  <c r="AJ150" i="1"/>
  <c r="AI150" i="1"/>
  <c r="AH150" i="1"/>
  <c r="AG150" i="1"/>
  <c r="AF150" i="1"/>
  <c r="AE150" i="1"/>
  <c r="AD150" i="1"/>
  <c r="AC150" i="1"/>
  <c r="AB150" i="1"/>
  <c r="AA150" i="1"/>
  <c r="Z150" i="1"/>
  <c r="Y150" i="1"/>
  <c r="X150" i="1"/>
  <c r="W150" i="1"/>
  <c r="V150" i="1"/>
  <c r="U150" i="1"/>
  <c r="T150" i="1"/>
  <c r="S150" i="1"/>
  <c r="R150" i="1"/>
  <c r="Q150" i="1"/>
  <c r="P150" i="1"/>
  <c r="O150" i="1"/>
  <c r="N150" i="1"/>
  <c r="M150" i="1"/>
  <c r="L150" i="1"/>
  <c r="K150" i="1"/>
  <c r="J150" i="1"/>
  <c r="I150" i="1"/>
  <c r="H150" i="1"/>
  <c r="G150" i="1"/>
  <c r="AR149" i="1"/>
  <c r="AQ149" i="1"/>
  <c r="AP149" i="1"/>
  <c r="AO149" i="1"/>
  <c r="AN149" i="1"/>
  <c r="AM149" i="1"/>
  <c r="AL149" i="1"/>
  <c r="AK149" i="1"/>
  <c r="AJ149" i="1"/>
  <c r="AI149" i="1"/>
  <c r="AH149" i="1"/>
  <c r="AG149" i="1"/>
  <c r="AF149" i="1"/>
  <c r="AE149" i="1"/>
  <c r="AD149" i="1"/>
  <c r="AC149" i="1"/>
  <c r="AB149" i="1"/>
  <c r="AA149" i="1"/>
  <c r="Z149" i="1"/>
  <c r="Y149" i="1"/>
  <c r="X149" i="1"/>
  <c r="W149" i="1"/>
  <c r="V149" i="1"/>
  <c r="U149" i="1"/>
  <c r="T149" i="1"/>
  <c r="S149" i="1"/>
  <c r="R149" i="1"/>
  <c r="Q149" i="1"/>
  <c r="P149" i="1"/>
  <c r="O149" i="1"/>
  <c r="N149" i="1"/>
  <c r="M149" i="1"/>
  <c r="L149" i="1"/>
  <c r="K149" i="1"/>
  <c r="J149" i="1"/>
  <c r="I149" i="1"/>
  <c r="H149" i="1"/>
  <c r="G149" i="1"/>
  <c r="AR148" i="1"/>
  <c r="AQ148" i="1"/>
  <c r="AP148" i="1"/>
  <c r="AO148" i="1"/>
  <c r="AN148" i="1"/>
  <c r="AM148" i="1"/>
  <c r="AL148" i="1"/>
  <c r="AK148" i="1"/>
  <c r="AJ148" i="1"/>
  <c r="AI148" i="1"/>
  <c r="AH148" i="1"/>
  <c r="AG148" i="1"/>
  <c r="AF148" i="1"/>
  <c r="AE148" i="1"/>
  <c r="AD148" i="1"/>
  <c r="AC148" i="1"/>
  <c r="AB148" i="1"/>
  <c r="AA148" i="1"/>
  <c r="Z148" i="1"/>
  <c r="Y148" i="1"/>
  <c r="X148" i="1"/>
  <c r="W148" i="1"/>
  <c r="V148" i="1"/>
  <c r="U148" i="1"/>
  <c r="T148" i="1"/>
  <c r="S148" i="1"/>
  <c r="R148" i="1"/>
  <c r="Q148" i="1"/>
  <c r="P148" i="1"/>
  <c r="O148" i="1"/>
  <c r="N148" i="1"/>
  <c r="M148" i="1"/>
  <c r="L148" i="1"/>
  <c r="K148" i="1"/>
  <c r="J148" i="1"/>
  <c r="I148" i="1"/>
  <c r="H148" i="1"/>
  <c r="G148" i="1"/>
  <c r="AR147" i="1"/>
  <c r="AQ147" i="1"/>
  <c r="AP147" i="1"/>
  <c r="AO147" i="1"/>
  <c r="AN147" i="1"/>
  <c r="AM147" i="1"/>
  <c r="AL147" i="1"/>
  <c r="AK147" i="1"/>
  <c r="AJ147" i="1"/>
  <c r="AI147" i="1"/>
  <c r="AH147" i="1"/>
  <c r="AG147" i="1"/>
  <c r="AF147" i="1"/>
  <c r="AE147" i="1"/>
  <c r="AD147" i="1"/>
  <c r="AC147" i="1"/>
  <c r="AB147" i="1"/>
  <c r="AA147" i="1"/>
  <c r="Z147" i="1"/>
  <c r="Y147" i="1"/>
  <c r="X147" i="1"/>
  <c r="W147" i="1"/>
  <c r="V147" i="1"/>
  <c r="U147" i="1"/>
  <c r="T147" i="1"/>
  <c r="S147" i="1"/>
  <c r="R147" i="1"/>
  <c r="Q147" i="1"/>
  <c r="P147" i="1"/>
  <c r="O147" i="1"/>
  <c r="N147" i="1"/>
  <c r="M147" i="1"/>
  <c r="L147" i="1"/>
  <c r="K147" i="1"/>
  <c r="J147" i="1"/>
  <c r="I147" i="1"/>
  <c r="H147" i="1"/>
  <c r="G147" i="1"/>
  <c r="AR146" i="1"/>
  <c r="AQ146" i="1"/>
  <c r="AP146" i="1"/>
  <c r="AO146" i="1"/>
  <c r="AN146" i="1"/>
  <c r="AM146" i="1"/>
  <c r="AL146" i="1"/>
  <c r="AK146" i="1"/>
  <c r="AJ146" i="1"/>
  <c r="AI146" i="1"/>
  <c r="AH146" i="1"/>
  <c r="AG146" i="1"/>
  <c r="AF146" i="1"/>
  <c r="AE146" i="1"/>
  <c r="AD146" i="1"/>
  <c r="AC146" i="1"/>
  <c r="AB146" i="1"/>
  <c r="AA146" i="1"/>
  <c r="Z146" i="1"/>
  <c r="Y146" i="1"/>
  <c r="X146" i="1"/>
  <c r="W146" i="1"/>
  <c r="V146" i="1"/>
  <c r="U146" i="1"/>
  <c r="T146" i="1"/>
  <c r="S146" i="1"/>
  <c r="R146" i="1"/>
  <c r="Q146" i="1"/>
  <c r="P146" i="1"/>
  <c r="O146" i="1"/>
  <c r="N146" i="1"/>
  <c r="M146" i="1"/>
  <c r="L146" i="1"/>
  <c r="K146" i="1"/>
  <c r="J146" i="1"/>
  <c r="I146" i="1"/>
  <c r="H146" i="1"/>
  <c r="G146" i="1"/>
  <c r="AR145" i="1"/>
  <c r="AQ145" i="1"/>
  <c r="AP145" i="1"/>
  <c r="AO145" i="1"/>
  <c r="AN145" i="1"/>
  <c r="AM145" i="1"/>
  <c r="AL145" i="1"/>
  <c r="AK145" i="1"/>
  <c r="AJ145" i="1"/>
  <c r="AI145" i="1"/>
  <c r="AH145" i="1"/>
  <c r="AG145" i="1"/>
  <c r="AF145" i="1"/>
  <c r="AE145" i="1"/>
  <c r="AD145" i="1"/>
  <c r="AC145" i="1"/>
  <c r="AB145" i="1"/>
  <c r="AA145" i="1"/>
  <c r="Z145" i="1"/>
  <c r="Y145" i="1"/>
  <c r="X145" i="1"/>
  <c r="W145" i="1"/>
  <c r="V145" i="1"/>
  <c r="U145" i="1"/>
  <c r="T145" i="1"/>
  <c r="S145" i="1"/>
  <c r="R145" i="1"/>
  <c r="Q145" i="1"/>
  <c r="P145" i="1"/>
  <c r="O145" i="1"/>
  <c r="N145" i="1"/>
  <c r="M145" i="1"/>
  <c r="L145" i="1"/>
  <c r="K145" i="1"/>
  <c r="J145" i="1"/>
  <c r="I145" i="1"/>
  <c r="H145" i="1"/>
  <c r="G145" i="1"/>
  <c r="AR144" i="1"/>
  <c r="AQ144" i="1"/>
  <c r="AP144" i="1"/>
  <c r="AO144" i="1"/>
  <c r="AN144" i="1"/>
  <c r="AM144" i="1"/>
  <c r="AL144" i="1"/>
  <c r="AK144" i="1"/>
  <c r="AJ144" i="1"/>
  <c r="AI144" i="1"/>
  <c r="AH144" i="1"/>
  <c r="AG144" i="1"/>
  <c r="AF144" i="1"/>
  <c r="AE144" i="1"/>
  <c r="AD144" i="1"/>
  <c r="AC144" i="1"/>
  <c r="AB144" i="1"/>
  <c r="AA144" i="1"/>
  <c r="Z144" i="1"/>
  <c r="Y144" i="1"/>
  <c r="X144" i="1"/>
  <c r="W144" i="1"/>
  <c r="V144" i="1"/>
  <c r="U144" i="1"/>
  <c r="T144" i="1"/>
  <c r="S144" i="1"/>
  <c r="R144" i="1"/>
  <c r="Q144" i="1"/>
  <c r="P144" i="1"/>
  <c r="O144" i="1"/>
  <c r="N144" i="1"/>
  <c r="M144" i="1"/>
  <c r="L144" i="1"/>
  <c r="K144" i="1"/>
  <c r="J144" i="1"/>
  <c r="I144" i="1"/>
  <c r="H144" i="1"/>
  <c r="G144" i="1"/>
  <c r="AR143" i="1"/>
  <c r="AQ143" i="1"/>
  <c r="AP143" i="1"/>
  <c r="AO143" i="1"/>
  <c r="AN143" i="1"/>
  <c r="AM143" i="1"/>
  <c r="AL143" i="1"/>
  <c r="AK143" i="1"/>
  <c r="AJ143" i="1"/>
  <c r="AI143" i="1"/>
  <c r="AH143" i="1"/>
  <c r="AG143" i="1"/>
  <c r="AF143" i="1"/>
  <c r="AE143" i="1"/>
  <c r="AD143" i="1"/>
  <c r="AC143" i="1"/>
  <c r="AB143" i="1"/>
  <c r="AA143" i="1"/>
  <c r="Z143" i="1"/>
  <c r="Y143" i="1"/>
  <c r="X143" i="1"/>
  <c r="W143" i="1"/>
  <c r="V143" i="1"/>
  <c r="U143" i="1"/>
  <c r="T143" i="1"/>
  <c r="S143" i="1"/>
  <c r="R143" i="1"/>
  <c r="Q143" i="1"/>
  <c r="P143" i="1"/>
  <c r="O143" i="1"/>
  <c r="N143" i="1"/>
  <c r="M143" i="1"/>
  <c r="L143" i="1"/>
  <c r="K143" i="1"/>
  <c r="J143" i="1"/>
  <c r="I143" i="1"/>
  <c r="H143" i="1"/>
  <c r="G143" i="1"/>
  <c r="AR142" i="1"/>
  <c r="AQ142" i="1"/>
  <c r="AP142" i="1"/>
  <c r="AO142" i="1"/>
  <c r="AN142" i="1"/>
  <c r="AM142" i="1"/>
  <c r="AL142" i="1"/>
  <c r="AK142" i="1"/>
  <c r="AJ142" i="1"/>
  <c r="AI142" i="1"/>
  <c r="AH142" i="1"/>
  <c r="AG142" i="1"/>
  <c r="AF142" i="1"/>
  <c r="AE142" i="1"/>
  <c r="AD142" i="1"/>
  <c r="AC142" i="1"/>
  <c r="AB142" i="1"/>
  <c r="AA142" i="1"/>
  <c r="Z142" i="1"/>
  <c r="Y142" i="1"/>
  <c r="X142" i="1"/>
  <c r="W142" i="1"/>
  <c r="V142" i="1"/>
  <c r="U142" i="1"/>
  <c r="T142" i="1"/>
  <c r="S142" i="1"/>
  <c r="R142" i="1"/>
  <c r="Q142" i="1"/>
  <c r="P142" i="1"/>
  <c r="O142" i="1"/>
  <c r="N142" i="1"/>
  <c r="M142" i="1"/>
  <c r="L142" i="1"/>
  <c r="K142" i="1"/>
  <c r="J142" i="1"/>
  <c r="I142" i="1"/>
  <c r="H142" i="1"/>
  <c r="G142" i="1"/>
  <c r="AR141" i="1"/>
  <c r="AQ141" i="1"/>
  <c r="AP141" i="1"/>
  <c r="AO141" i="1"/>
  <c r="AN141" i="1"/>
  <c r="AM141" i="1"/>
  <c r="AL141" i="1"/>
  <c r="AK141" i="1"/>
  <c r="AJ141" i="1"/>
  <c r="AI141" i="1"/>
  <c r="AH141" i="1"/>
  <c r="AG141" i="1"/>
  <c r="AF141" i="1"/>
  <c r="AE141" i="1"/>
  <c r="AD141" i="1"/>
  <c r="AC141" i="1"/>
  <c r="AB141" i="1"/>
  <c r="AA141" i="1"/>
  <c r="Z141" i="1"/>
  <c r="Y141" i="1"/>
  <c r="X141" i="1"/>
  <c r="W141" i="1"/>
  <c r="V141" i="1"/>
  <c r="U141" i="1"/>
  <c r="T141" i="1"/>
  <c r="S141" i="1"/>
  <c r="R141" i="1"/>
  <c r="Q141" i="1"/>
  <c r="P141" i="1"/>
  <c r="O141" i="1"/>
  <c r="N141" i="1"/>
  <c r="M141" i="1"/>
  <c r="L141" i="1"/>
  <c r="K141" i="1"/>
  <c r="J141" i="1"/>
  <c r="I141" i="1"/>
  <c r="H141" i="1"/>
  <c r="G141" i="1"/>
  <c r="AR140" i="1"/>
  <c r="AQ140" i="1"/>
  <c r="AP140" i="1"/>
  <c r="AO140" i="1"/>
  <c r="AN140" i="1"/>
  <c r="AM140" i="1"/>
  <c r="AL140" i="1"/>
  <c r="AK140" i="1"/>
  <c r="AJ140" i="1"/>
  <c r="AI140" i="1"/>
  <c r="AH140" i="1"/>
  <c r="AG140" i="1"/>
  <c r="AF140" i="1"/>
  <c r="AE140" i="1"/>
  <c r="AD140" i="1"/>
  <c r="AC140" i="1"/>
  <c r="AB140" i="1"/>
  <c r="AA140" i="1"/>
  <c r="Z140" i="1"/>
  <c r="Y140" i="1"/>
  <c r="X140" i="1"/>
  <c r="W140" i="1"/>
  <c r="V140" i="1"/>
  <c r="U140" i="1"/>
  <c r="T140" i="1"/>
  <c r="S140" i="1"/>
  <c r="R140" i="1"/>
  <c r="Q140" i="1"/>
  <c r="P140" i="1"/>
  <c r="O140" i="1"/>
  <c r="N140" i="1"/>
  <c r="M140" i="1"/>
  <c r="L140" i="1"/>
  <c r="K140" i="1"/>
  <c r="J140" i="1"/>
  <c r="I140" i="1"/>
  <c r="H140" i="1"/>
  <c r="G140" i="1"/>
  <c r="AR139" i="1"/>
  <c r="AQ139" i="1"/>
  <c r="AP139" i="1"/>
  <c r="AO139" i="1"/>
  <c r="AN139" i="1"/>
  <c r="AM139" i="1"/>
  <c r="AL139" i="1"/>
  <c r="AK139" i="1"/>
  <c r="AJ139" i="1"/>
  <c r="AI139" i="1"/>
  <c r="AH139" i="1"/>
  <c r="AG139" i="1"/>
  <c r="AF139" i="1"/>
  <c r="AE139" i="1"/>
  <c r="AD139" i="1"/>
  <c r="AC139" i="1"/>
  <c r="AB139" i="1"/>
  <c r="AA139" i="1"/>
  <c r="Z139" i="1"/>
  <c r="Y139" i="1"/>
  <c r="X139" i="1"/>
  <c r="W139" i="1"/>
  <c r="V139" i="1"/>
  <c r="U139" i="1"/>
  <c r="T139" i="1"/>
  <c r="S139" i="1"/>
  <c r="R139" i="1"/>
  <c r="Q139" i="1"/>
  <c r="P139" i="1"/>
  <c r="O139" i="1"/>
  <c r="N139" i="1"/>
  <c r="M139" i="1"/>
  <c r="L139" i="1"/>
  <c r="K139" i="1"/>
  <c r="J139" i="1"/>
  <c r="I139" i="1"/>
  <c r="H139" i="1"/>
  <c r="G139" i="1"/>
  <c r="AR138" i="1"/>
  <c r="AQ138" i="1"/>
  <c r="AP138" i="1"/>
  <c r="AO138" i="1"/>
  <c r="AN138" i="1"/>
  <c r="AM138" i="1"/>
  <c r="AL138" i="1"/>
  <c r="AK138" i="1"/>
  <c r="AJ138" i="1"/>
  <c r="AI138" i="1"/>
  <c r="AH138" i="1"/>
  <c r="AG138" i="1"/>
  <c r="AF138" i="1"/>
  <c r="AE138" i="1"/>
  <c r="AD138" i="1"/>
  <c r="AC138" i="1"/>
  <c r="AB138" i="1"/>
  <c r="AA138" i="1"/>
  <c r="Z138" i="1"/>
  <c r="Y138" i="1"/>
  <c r="X138" i="1"/>
  <c r="W138" i="1"/>
  <c r="V138" i="1"/>
  <c r="U138" i="1"/>
  <c r="T138" i="1"/>
  <c r="S138" i="1"/>
  <c r="R138" i="1"/>
  <c r="Q138" i="1"/>
  <c r="P138" i="1"/>
  <c r="O138" i="1"/>
  <c r="N138" i="1"/>
  <c r="M138" i="1"/>
  <c r="L138" i="1"/>
  <c r="K138" i="1"/>
  <c r="J138" i="1"/>
  <c r="I138" i="1"/>
  <c r="H138" i="1"/>
  <c r="G138" i="1"/>
  <c r="AR137" i="1"/>
  <c r="AQ137" i="1"/>
  <c r="CR137" i="1" s="1"/>
  <c r="AP137" i="1"/>
  <c r="AO137" i="1"/>
  <c r="AN137" i="1"/>
  <c r="AM137" i="1"/>
  <c r="AL137" i="1"/>
  <c r="AK137" i="1"/>
  <c r="AJ137" i="1"/>
  <c r="AI137" i="1"/>
  <c r="AH137" i="1"/>
  <c r="AG137" i="1"/>
  <c r="AF137" i="1"/>
  <c r="AE137" i="1"/>
  <c r="AD137" i="1"/>
  <c r="AC137" i="1"/>
  <c r="AB137" i="1"/>
  <c r="AA137" i="1"/>
  <c r="Z137" i="1"/>
  <c r="Y137" i="1"/>
  <c r="X137" i="1"/>
  <c r="W137" i="1"/>
  <c r="V137" i="1"/>
  <c r="U137" i="1"/>
  <c r="T137" i="1"/>
  <c r="S137" i="1"/>
  <c r="R137" i="1"/>
  <c r="Q137" i="1"/>
  <c r="P137" i="1"/>
  <c r="O137" i="1"/>
  <c r="N137" i="1"/>
  <c r="M137" i="1"/>
  <c r="L137" i="1"/>
  <c r="K137" i="1"/>
  <c r="J137" i="1"/>
  <c r="I137" i="1"/>
  <c r="H137" i="1"/>
  <c r="G137" i="1"/>
  <c r="AR136" i="1"/>
  <c r="AQ136" i="1"/>
  <c r="AP136" i="1"/>
  <c r="AO136" i="1"/>
  <c r="AN136" i="1"/>
  <c r="AM136" i="1"/>
  <c r="AL136" i="1"/>
  <c r="AK136" i="1"/>
  <c r="AJ136" i="1"/>
  <c r="AI136" i="1"/>
  <c r="AH136" i="1"/>
  <c r="AG136" i="1"/>
  <c r="AF136" i="1"/>
  <c r="AE136" i="1"/>
  <c r="AD136" i="1"/>
  <c r="AC136" i="1"/>
  <c r="AB136" i="1"/>
  <c r="AA136" i="1"/>
  <c r="Z136" i="1"/>
  <c r="Y136" i="1"/>
  <c r="X136" i="1"/>
  <c r="W136" i="1"/>
  <c r="V136" i="1"/>
  <c r="U136" i="1"/>
  <c r="T136" i="1"/>
  <c r="S136" i="1"/>
  <c r="R136" i="1"/>
  <c r="Q136" i="1"/>
  <c r="P136" i="1"/>
  <c r="O136" i="1"/>
  <c r="N136" i="1"/>
  <c r="M136" i="1"/>
  <c r="L136" i="1"/>
  <c r="K136" i="1"/>
  <c r="J136" i="1"/>
  <c r="I136" i="1"/>
  <c r="H136" i="1"/>
  <c r="G136" i="1"/>
  <c r="AR135" i="1"/>
  <c r="AQ135" i="1"/>
  <c r="AP135" i="1"/>
  <c r="AO135" i="1"/>
  <c r="AN135" i="1"/>
  <c r="AM135" i="1"/>
  <c r="AL135" i="1"/>
  <c r="AK135" i="1"/>
  <c r="AJ135" i="1"/>
  <c r="AI135" i="1"/>
  <c r="AH135" i="1"/>
  <c r="AG135" i="1"/>
  <c r="AF135" i="1"/>
  <c r="AE135" i="1"/>
  <c r="AD135" i="1"/>
  <c r="AC135" i="1"/>
  <c r="AB135" i="1"/>
  <c r="AA135" i="1"/>
  <c r="Z135" i="1"/>
  <c r="Y135" i="1"/>
  <c r="X135" i="1"/>
  <c r="W135" i="1"/>
  <c r="V135" i="1"/>
  <c r="U135" i="1"/>
  <c r="T135" i="1"/>
  <c r="S135" i="1"/>
  <c r="R135" i="1"/>
  <c r="Q135" i="1"/>
  <c r="P135" i="1"/>
  <c r="O135" i="1"/>
  <c r="N135" i="1"/>
  <c r="M135" i="1"/>
  <c r="L135" i="1"/>
  <c r="K135" i="1"/>
  <c r="J135" i="1"/>
  <c r="I135" i="1"/>
  <c r="H135" i="1"/>
  <c r="G135" i="1"/>
  <c r="AR134" i="1"/>
  <c r="AQ134" i="1"/>
  <c r="AP134" i="1"/>
  <c r="AO134" i="1"/>
  <c r="AN134" i="1"/>
  <c r="AM134" i="1"/>
  <c r="AL134" i="1"/>
  <c r="AK134" i="1"/>
  <c r="AJ134" i="1"/>
  <c r="AI134" i="1"/>
  <c r="AH134" i="1"/>
  <c r="AG134" i="1"/>
  <c r="AF134" i="1"/>
  <c r="AE134" i="1"/>
  <c r="AD134" i="1"/>
  <c r="AC134" i="1"/>
  <c r="AB134" i="1"/>
  <c r="AA134" i="1"/>
  <c r="Z134" i="1"/>
  <c r="Y134" i="1"/>
  <c r="X134" i="1"/>
  <c r="W134" i="1"/>
  <c r="V134" i="1"/>
  <c r="U134" i="1"/>
  <c r="T134" i="1"/>
  <c r="S134" i="1"/>
  <c r="R134" i="1"/>
  <c r="Q134" i="1"/>
  <c r="P134" i="1"/>
  <c r="O134" i="1"/>
  <c r="N134" i="1"/>
  <c r="M134" i="1"/>
  <c r="L134" i="1"/>
  <c r="K134" i="1"/>
  <c r="J134" i="1"/>
  <c r="I134" i="1"/>
  <c r="H134" i="1"/>
  <c r="G134" i="1"/>
  <c r="AR133" i="1"/>
  <c r="CS133" i="1" s="1"/>
  <c r="AQ133" i="1"/>
  <c r="BF133" i="1" s="1"/>
  <c r="AP133" i="1"/>
  <c r="AO133" i="1"/>
  <c r="AN133" i="1"/>
  <c r="AM133" i="1"/>
  <c r="AL133" i="1"/>
  <c r="AK133" i="1"/>
  <c r="AJ133" i="1"/>
  <c r="AI133" i="1"/>
  <c r="AH133" i="1"/>
  <c r="AG133" i="1"/>
  <c r="AF133" i="1"/>
  <c r="AE133" i="1"/>
  <c r="AD133" i="1"/>
  <c r="AC133" i="1"/>
  <c r="AB133" i="1"/>
  <c r="AA133" i="1"/>
  <c r="Z133" i="1"/>
  <c r="Y133" i="1"/>
  <c r="X133" i="1"/>
  <c r="W133" i="1"/>
  <c r="V133" i="1"/>
  <c r="U133" i="1"/>
  <c r="T133" i="1"/>
  <c r="S133" i="1"/>
  <c r="R133" i="1"/>
  <c r="Q133" i="1"/>
  <c r="P133" i="1"/>
  <c r="O133" i="1"/>
  <c r="N133" i="1"/>
  <c r="M133" i="1"/>
  <c r="L133" i="1"/>
  <c r="K133" i="1"/>
  <c r="J133" i="1"/>
  <c r="I133" i="1"/>
  <c r="H133" i="1"/>
  <c r="G133" i="1"/>
  <c r="AR132" i="1"/>
  <c r="AQ132" i="1"/>
  <c r="AP132" i="1"/>
  <c r="AO132" i="1"/>
  <c r="AN132" i="1"/>
  <c r="AM132" i="1"/>
  <c r="AL132" i="1"/>
  <c r="AK132" i="1"/>
  <c r="AJ132" i="1"/>
  <c r="AI132" i="1"/>
  <c r="AH132" i="1"/>
  <c r="AG132" i="1"/>
  <c r="AF132" i="1"/>
  <c r="AE132" i="1"/>
  <c r="AD132" i="1"/>
  <c r="AC132" i="1"/>
  <c r="AB132" i="1"/>
  <c r="AA132" i="1"/>
  <c r="Z132" i="1"/>
  <c r="Y132" i="1"/>
  <c r="X132" i="1"/>
  <c r="W132" i="1"/>
  <c r="V132" i="1"/>
  <c r="U132" i="1"/>
  <c r="T132" i="1"/>
  <c r="S132" i="1"/>
  <c r="R132" i="1"/>
  <c r="Q132" i="1"/>
  <c r="P132" i="1"/>
  <c r="O132" i="1"/>
  <c r="N132" i="1"/>
  <c r="M132" i="1"/>
  <c r="L132" i="1"/>
  <c r="K132" i="1"/>
  <c r="J132" i="1"/>
  <c r="I132" i="1"/>
  <c r="H132" i="1"/>
  <c r="G132" i="1"/>
  <c r="AR131" i="1"/>
  <c r="AQ131" i="1"/>
  <c r="AP131" i="1"/>
  <c r="AO131" i="1"/>
  <c r="AN131" i="1"/>
  <c r="AM131" i="1"/>
  <c r="AL131" i="1"/>
  <c r="AK131" i="1"/>
  <c r="AJ131" i="1"/>
  <c r="AI131" i="1"/>
  <c r="AH131" i="1"/>
  <c r="AG131" i="1"/>
  <c r="AF131" i="1"/>
  <c r="AE131" i="1"/>
  <c r="AD131" i="1"/>
  <c r="AC131" i="1"/>
  <c r="AB131" i="1"/>
  <c r="AA131" i="1"/>
  <c r="Z131" i="1"/>
  <c r="Y131" i="1"/>
  <c r="X131" i="1"/>
  <c r="W131" i="1"/>
  <c r="V131" i="1"/>
  <c r="U131" i="1"/>
  <c r="T131" i="1"/>
  <c r="S131" i="1"/>
  <c r="R131" i="1"/>
  <c r="Q131" i="1"/>
  <c r="P131" i="1"/>
  <c r="O131" i="1"/>
  <c r="N131" i="1"/>
  <c r="M131" i="1"/>
  <c r="L131" i="1"/>
  <c r="K131" i="1"/>
  <c r="J131" i="1"/>
  <c r="I131" i="1"/>
  <c r="H131" i="1"/>
  <c r="G131" i="1"/>
  <c r="AR130" i="1"/>
  <c r="AQ130" i="1"/>
  <c r="AP130" i="1"/>
  <c r="AO130" i="1"/>
  <c r="AN130" i="1"/>
  <c r="AM130" i="1"/>
  <c r="AL130" i="1"/>
  <c r="AK130" i="1"/>
  <c r="AJ130" i="1"/>
  <c r="AI130" i="1"/>
  <c r="AH130" i="1"/>
  <c r="AG130" i="1"/>
  <c r="AF130" i="1"/>
  <c r="AE130" i="1"/>
  <c r="AD130" i="1"/>
  <c r="AC130" i="1"/>
  <c r="AB130" i="1"/>
  <c r="AA130" i="1"/>
  <c r="Z130" i="1"/>
  <c r="Y130" i="1"/>
  <c r="X130" i="1"/>
  <c r="W130" i="1"/>
  <c r="V130" i="1"/>
  <c r="U130" i="1"/>
  <c r="T130" i="1"/>
  <c r="S130" i="1"/>
  <c r="R130" i="1"/>
  <c r="Q130" i="1"/>
  <c r="P130" i="1"/>
  <c r="O130" i="1"/>
  <c r="N130" i="1"/>
  <c r="M130" i="1"/>
  <c r="L130" i="1"/>
  <c r="K130" i="1"/>
  <c r="J130" i="1"/>
  <c r="I130" i="1"/>
  <c r="H130" i="1"/>
  <c r="G130" i="1"/>
  <c r="AR129" i="1"/>
  <c r="AQ129" i="1"/>
  <c r="AP129" i="1"/>
  <c r="AO129" i="1"/>
  <c r="AN129" i="1"/>
  <c r="AM129" i="1"/>
  <c r="AL129" i="1"/>
  <c r="AK129" i="1"/>
  <c r="AJ129" i="1"/>
  <c r="AI129" i="1"/>
  <c r="AH129" i="1"/>
  <c r="AG129" i="1"/>
  <c r="AF129" i="1"/>
  <c r="AE129" i="1"/>
  <c r="AD129" i="1"/>
  <c r="AC129" i="1"/>
  <c r="AB129" i="1"/>
  <c r="AA129" i="1"/>
  <c r="Z129" i="1"/>
  <c r="Y129" i="1"/>
  <c r="X129" i="1"/>
  <c r="W129" i="1"/>
  <c r="V129" i="1"/>
  <c r="U129" i="1"/>
  <c r="T129" i="1"/>
  <c r="S129" i="1"/>
  <c r="R129" i="1"/>
  <c r="Q129" i="1"/>
  <c r="P129" i="1"/>
  <c r="O129" i="1"/>
  <c r="N129" i="1"/>
  <c r="M129" i="1"/>
  <c r="L129" i="1"/>
  <c r="K129" i="1"/>
  <c r="J129" i="1"/>
  <c r="I129" i="1"/>
  <c r="H129" i="1"/>
  <c r="G129" i="1"/>
  <c r="AR128" i="1"/>
  <c r="AQ128" i="1"/>
  <c r="AP128" i="1"/>
  <c r="AO128" i="1"/>
  <c r="AN128" i="1"/>
  <c r="AM128" i="1"/>
  <c r="AL128" i="1"/>
  <c r="AK128" i="1"/>
  <c r="AJ128" i="1"/>
  <c r="AI128" i="1"/>
  <c r="AH128" i="1"/>
  <c r="AG128" i="1"/>
  <c r="AF128" i="1"/>
  <c r="AE128" i="1"/>
  <c r="AD128" i="1"/>
  <c r="AC128" i="1"/>
  <c r="AB128" i="1"/>
  <c r="AA128" i="1"/>
  <c r="Z128" i="1"/>
  <c r="Y128" i="1"/>
  <c r="X128" i="1"/>
  <c r="W128" i="1"/>
  <c r="V128" i="1"/>
  <c r="U128" i="1"/>
  <c r="T128" i="1"/>
  <c r="S128" i="1"/>
  <c r="R128" i="1"/>
  <c r="Q128" i="1"/>
  <c r="P128" i="1"/>
  <c r="O128" i="1"/>
  <c r="N128" i="1"/>
  <c r="M128" i="1"/>
  <c r="L128" i="1"/>
  <c r="K128" i="1"/>
  <c r="J128" i="1"/>
  <c r="I128" i="1"/>
  <c r="H128" i="1"/>
  <c r="G128" i="1"/>
  <c r="AR127" i="1"/>
  <c r="AQ127" i="1"/>
  <c r="AP127" i="1"/>
  <c r="AO127" i="1"/>
  <c r="AN127" i="1"/>
  <c r="AM127" i="1"/>
  <c r="AL127" i="1"/>
  <c r="AK127" i="1"/>
  <c r="AJ127" i="1"/>
  <c r="AI127" i="1"/>
  <c r="AH127" i="1"/>
  <c r="AG127" i="1"/>
  <c r="AF127" i="1"/>
  <c r="AE127" i="1"/>
  <c r="AD127" i="1"/>
  <c r="AC127" i="1"/>
  <c r="AB127" i="1"/>
  <c r="AA127" i="1"/>
  <c r="Z127" i="1"/>
  <c r="Y127" i="1"/>
  <c r="X127" i="1"/>
  <c r="W127" i="1"/>
  <c r="V127" i="1"/>
  <c r="U127" i="1"/>
  <c r="T127" i="1"/>
  <c r="S127" i="1"/>
  <c r="R127" i="1"/>
  <c r="Q127" i="1"/>
  <c r="P127" i="1"/>
  <c r="O127" i="1"/>
  <c r="N127" i="1"/>
  <c r="M127" i="1"/>
  <c r="L127" i="1"/>
  <c r="K127" i="1"/>
  <c r="J127" i="1"/>
  <c r="I127" i="1"/>
  <c r="H127" i="1"/>
  <c r="G127" i="1"/>
  <c r="AR126" i="1"/>
  <c r="AQ126" i="1"/>
  <c r="AP126" i="1"/>
  <c r="AO126" i="1"/>
  <c r="AN126" i="1"/>
  <c r="AM126" i="1"/>
  <c r="AL126" i="1"/>
  <c r="AK126" i="1"/>
  <c r="AJ126" i="1"/>
  <c r="AI126" i="1"/>
  <c r="AH126" i="1"/>
  <c r="AG126" i="1"/>
  <c r="AF126" i="1"/>
  <c r="AE126" i="1"/>
  <c r="AD126" i="1"/>
  <c r="AC126" i="1"/>
  <c r="AB126" i="1"/>
  <c r="AA126" i="1"/>
  <c r="Z126" i="1"/>
  <c r="Y126" i="1"/>
  <c r="X126" i="1"/>
  <c r="W126" i="1"/>
  <c r="V126" i="1"/>
  <c r="U126" i="1"/>
  <c r="T126" i="1"/>
  <c r="S126" i="1"/>
  <c r="R126" i="1"/>
  <c r="Q126" i="1"/>
  <c r="P126" i="1"/>
  <c r="O126" i="1"/>
  <c r="N126" i="1"/>
  <c r="M126" i="1"/>
  <c r="L126" i="1"/>
  <c r="K126" i="1"/>
  <c r="J126" i="1"/>
  <c r="I126" i="1"/>
  <c r="H126" i="1"/>
  <c r="G126" i="1"/>
  <c r="AR125" i="1"/>
  <c r="AQ125" i="1"/>
  <c r="AP125" i="1"/>
  <c r="AO125" i="1"/>
  <c r="AN125" i="1"/>
  <c r="AM125" i="1"/>
  <c r="AL125" i="1"/>
  <c r="AK125" i="1"/>
  <c r="AJ125" i="1"/>
  <c r="AI125" i="1"/>
  <c r="AH125" i="1"/>
  <c r="AG125" i="1"/>
  <c r="AF125" i="1"/>
  <c r="AE125" i="1"/>
  <c r="AD125" i="1"/>
  <c r="AC125" i="1"/>
  <c r="AB125" i="1"/>
  <c r="AA125" i="1"/>
  <c r="Z125" i="1"/>
  <c r="Y125" i="1"/>
  <c r="X125" i="1"/>
  <c r="W125" i="1"/>
  <c r="V125" i="1"/>
  <c r="U125" i="1"/>
  <c r="T125" i="1"/>
  <c r="S125" i="1"/>
  <c r="R125" i="1"/>
  <c r="Q125" i="1"/>
  <c r="P125" i="1"/>
  <c r="O125" i="1"/>
  <c r="N125" i="1"/>
  <c r="M125" i="1"/>
  <c r="L125" i="1"/>
  <c r="K125" i="1"/>
  <c r="J125" i="1"/>
  <c r="I125" i="1"/>
  <c r="H125" i="1"/>
  <c r="G125" i="1"/>
  <c r="AR124" i="1"/>
  <c r="AQ124" i="1"/>
  <c r="AP124" i="1"/>
  <c r="AO124" i="1"/>
  <c r="AN124" i="1"/>
  <c r="AM124" i="1"/>
  <c r="AL124" i="1"/>
  <c r="AK124" i="1"/>
  <c r="AJ124" i="1"/>
  <c r="AI124" i="1"/>
  <c r="AH124" i="1"/>
  <c r="AG124" i="1"/>
  <c r="AF124" i="1"/>
  <c r="AE124" i="1"/>
  <c r="AD124" i="1"/>
  <c r="AC124" i="1"/>
  <c r="AB124" i="1"/>
  <c r="AA124" i="1"/>
  <c r="Z124" i="1"/>
  <c r="Y124" i="1"/>
  <c r="X124" i="1"/>
  <c r="W124" i="1"/>
  <c r="V124" i="1"/>
  <c r="U124" i="1"/>
  <c r="T124" i="1"/>
  <c r="S124" i="1"/>
  <c r="R124" i="1"/>
  <c r="Q124" i="1"/>
  <c r="P124" i="1"/>
  <c r="O124" i="1"/>
  <c r="N124" i="1"/>
  <c r="M124" i="1"/>
  <c r="L124" i="1"/>
  <c r="K124" i="1"/>
  <c r="J124" i="1"/>
  <c r="I124" i="1"/>
  <c r="H124" i="1"/>
  <c r="G124" i="1"/>
  <c r="AR123" i="1"/>
  <c r="AQ123" i="1"/>
  <c r="AP123" i="1"/>
  <c r="AO123" i="1"/>
  <c r="AN123" i="1"/>
  <c r="AM123" i="1"/>
  <c r="AL123" i="1"/>
  <c r="AK123" i="1"/>
  <c r="AJ123" i="1"/>
  <c r="AI123" i="1"/>
  <c r="AH123" i="1"/>
  <c r="AG123" i="1"/>
  <c r="AF123" i="1"/>
  <c r="AE123" i="1"/>
  <c r="AD123" i="1"/>
  <c r="AC123" i="1"/>
  <c r="AB123" i="1"/>
  <c r="AA123" i="1"/>
  <c r="Z123" i="1"/>
  <c r="Y123" i="1"/>
  <c r="X123" i="1"/>
  <c r="W123" i="1"/>
  <c r="V123" i="1"/>
  <c r="U123" i="1"/>
  <c r="T123" i="1"/>
  <c r="S123" i="1"/>
  <c r="R123" i="1"/>
  <c r="Q123" i="1"/>
  <c r="P123" i="1"/>
  <c r="O123" i="1"/>
  <c r="N123" i="1"/>
  <c r="M123" i="1"/>
  <c r="L123" i="1"/>
  <c r="K123" i="1"/>
  <c r="J123" i="1"/>
  <c r="I123" i="1"/>
  <c r="H123" i="1"/>
  <c r="G123" i="1"/>
  <c r="AR122" i="1"/>
  <c r="AQ122" i="1"/>
  <c r="AP122" i="1"/>
  <c r="AO122" i="1"/>
  <c r="AN122" i="1"/>
  <c r="AM122" i="1"/>
  <c r="AL122" i="1"/>
  <c r="AK122" i="1"/>
  <c r="AJ122" i="1"/>
  <c r="AI122" i="1"/>
  <c r="AH122" i="1"/>
  <c r="AG122" i="1"/>
  <c r="AF122" i="1"/>
  <c r="AE122" i="1"/>
  <c r="AD122" i="1"/>
  <c r="AC122" i="1"/>
  <c r="AB122" i="1"/>
  <c r="AA122" i="1"/>
  <c r="Z122" i="1"/>
  <c r="Y122" i="1"/>
  <c r="X122" i="1"/>
  <c r="W122" i="1"/>
  <c r="V122" i="1"/>
  <c r="U122" i="1"/>
  <c r="T122" i="1"/>
  <c r="S122" i="1"/>
  <c r="R122" i="1"/>
  <c r="Q122" i="1"/>
  <c r="P122" i="1"/>
  <c r="O122" i="1"/>
  <c r="N122" i="1"/>
  <c r="M122" i="1"/>
  <c r="L122" i="1"/>
  <c r="K122" i="1"/>
  <c r="J122" i="1"/>
  <c r="I122" i="1"/>
  <c r="H122" i="1"/>
  <c r="G122" i="1"/>
  <c r="N116" i="1"/>
  <c r="M116" i="1"/>
  <c r="L116" i="1"/>
  <c r="K116" i="1"/>
  <c r="J116" i="1"/>
  <c r="I116" i="1"/>
  <c r="H116" i="1"/>
  <c r="G116" i="1"/>
  <c r="F116" i="1"/>
  <c r="N115" i="1"/>
  <c r="M115" i="1"/>
  <c r="L115" i="1"/>
  <c r="K115" i="1"/>
  <c r="J115" i="1"/>
  <c r="I115" i="1"/>
  <c r="H115" i="1"/>
  <c r="G115" i="1"/>
  <c r="F115" i="1"/>
  <c r="N114" i="1"/>
  <c r="M114" i="1"/>
  <c r="L114" i="1"/>
  <c r="K114" i="1"/>
  <c r="J114" i="1"/>
  <c r="I114" i="1"/>
  <c r="H114" i="1"/>
  <c r="G114" i="1"/>
  <c r="F114" i="1"/>
  <c r="N113" i="1"/>
  <c r="M113" i="1"/>
  <c r="L113" i="1"/>
  <c r="K113" i="1"/>
  <c r="J113" i="1"/>
  <c r="I113" i="1"/>
  <c r="H113" i="1"/>
  <c r="G113" i="1"/>
  <c r="F113" i="1"/>
  <c r="N111" i="1"/>
  <c r="M111" i="1"/>
  <c r="L111" i="1"/>
  <c r="K111" i="1"/>
  <c r="J111" i="1"/>
  <c r="I111" i="1"/>
  <c r="H111" i="1"/>
  <c r="G111" i="1"/>
  <c r="F111" i="1"/>
  <c r="N110" i="1"/>
  <c r="M110" i="1"/>
  <c r="L110" i="1"/>
  <c r="K110" i="1"/>
  <c r="J110" i="1"/>
  <c r="I110" i="1"/>
  <c r="H110" i="1"/>
  <c r="G110" i="1"/>
  <c r="F110" i="1"/>
  <c r="N109" i="1"/>
  <c r="M109" i="1"/>
  <c r="L109" i="1"/>
  <c r="K109" i="1"/>
  <c r="J109" i="1"/>
  <c r="I109" i="1"/>
  <c r="H109" i="1"/>
  <c r="G109" i="1"/>
  <c r="F109" i="1"/>
  <c r="M103" i="1"/>
  <c r="L103" i="1"/>
  <c r="K103" i="1"/>
  <c r="J103" i="1"/>
  <c r="I103" i="1"/>
  <c r="H103" i="1"/>
  <c r="G103" i="1"/>
  <c r="F103" i="1"/>
  <c r="M102" i="1"/>
  <c r="L102" i="1"/>
  <c r="K102" i="1"/>
  <c r="J102" i="1"/>
  <c r="I102" i="1"/>
  <c r="H102" i="1"/>
  <c r="G102" i="1"/>
  <c r="F102" i="1"/>
  <c r="M101" i="1"/>
  <c r="L101" i="1"/>
  <c r="K101" i="1"/>
  <c r="J101" i="1"/>
  <c r="I101" i="1"/>
  <c r="H101" i="1"/>
  <c r="G101" i="1"/>
  <c r="F101" i="1"/>
  <c r="M100" i="1"/>
  <c r="M104" i="1" s="1"/>
  <c r="L100" i="1"/>
  <c r="L104" i="1" s="1"/>
  <c r="K100" i="1"/>
  <c r="K104" i="1" s="1"/>
  <c r="J100" i="1"/>
  <c r="J104" i="1" s="1"/>
  <c r="I100" i="1"/>
  <c r="H100" i="1"/>
  <c r="G100" i="1"/>
  <c r="G104" i="1" s="1"/>
  <c r="F100" i="1"/>
  <c r="F104" i="1" s="1"/>
  <c r="M98" i="1"/>
  <c r="L98" i="1"/>
  <c r="K98" i="1"/>
  <c r="J98" i="1"/>
  <c r="I98" i="1"/>
  <c r="H98" i="1"/>
  <c r="G98" i="1"/>
  <c r="F98" i="1"/>
  <c r="M97" i="1"/>
  <c r="L97" i="1"/>
  <c r="K97" i="1"/>
  <c r="J97" i="1"/>
  <c r="I97" i="1"/>
  <c r="H97" i="1"/>
  <c r="G97" i="1"/>
  <c r="F97" i="1"/>
  <c r="M96" i="1"/>
  <c r="M99" i="1" s="1"/>
  <c r="L96" i="1"/>
  <c r="L99" i="1" s="1"/>
  <c r="K96" i="1"/>
  <c r="K99" i="1" s="1"/>
  <c r="J96" i="1"/>
  <c r="J99" i="1" s="1"/>
  <c r="I96" i="1"/>
  <c r="I99" i="1" s="1"/>
  <c r="H96" i="1"/>
  <c r="H99" i="1" s="1"/>
  <c r="G96" i="1"/>
  <c r="F96" i="1"/>
  <c r="AH92" i="1"/>
  <c r="AG92" i="1"/>
  <c r="AF92" i="1"/>
  <c r="AE92" i="1"/>
  <c r="AD92" i="1"/>
  <c r="AC92" i="1"/>
  <c r="AB92" i="1"/>
  <c r="AA92" i="1"/>
  <c r="Z92" i="1"/>
  <c r="Y92" i="1"/>
  <c r="X92" i="1"/>
  <c r="W92" i="1"/>
  <c r="V92" i="1"/>
  <c r="U92" i="1"/>
  <c r="T92" i="1"/>
  <c r="S92" i="1"/>
  <c r="R92" i="1"/>
  <c r="Q92" i="1"/>
  <c r="P92" i="1"/>
  <c r="O92" i="1"/>
  <c r="N92" i="1"/>
  <c r="M92" i="1"/>
  <c r="L92" i="1"/>
  <c r="K92" i="1"/>
  <c r="J92" i="1"/>
  <c r="I92" i="1"/>
  <c r="H92" i="1"/>
  <c r="G92" i="1"/>
  <c r="F92" i="1"/>
  <c r="AH91" i="1"/>
  <c r="AG91" i="1"/>
  <c r="AF91" i="1"/>
  <c r="AE91" i="1"/>
  <c r="AD91" i="1"/>
  <c r="AC91" i="1"/>
  <c r="AB91" i="1"/>
  <c r="AA91" i="1"/>
  <c r="Z91" i="1"/>
  <c r="Y91" i="1"/>
  <c r="X91" i="1"/>
  <c r="W91" i="1"/>
  <c r="V91" i="1"/>
  <c r="U91" i="1"/>
  <c r="T91" i="1"/>
  <c r="S91" i="1"/>
  <c r="R91" i="1"/>
  <c r="Q91" i="1"/>
  <c r="P91" i="1"/>
  <c r="O91" i="1"/>
  <c r="N91" i="1"/>
  <c r="M91" i="1"/>
  <c r="L91" i="1"/>
  <c r="K91" i="1"/>
  <c r="J91" i="1"/>
  <c r="I91" i="1"/>
  <c r="H91" i="1"/>
  <c r="G91" i="1"/>
  <c r="F91" i="1"/>
  <c r="AH90" i="1"/>
  <c r="AG90" i="1"/>
  <c r="AF90" i="1"/>
  <c r="AE90" i="1"/>
  <c r="AD90" i="1"/>
  <c r="AC90" i="1"/>
  <c r="AB90" i="1"/>
  <c r="AA90" i="1"/>
  <c r="Z90" i="1"/>
  <c r="Y90" i="1"/>
  <c r="X90" i="1"/>
  <c r="W90" i="1"/>
  <c r="V90" i="1"/>
  <c r="U90" i="1"/>
  <c r="T90" i="1"/>
  <c r="S90" i="1"/>
  <c r="R90" i="1"/>
  <c r="Q90" i="1"/>
  <c r="P90" i="1"/>
  <c r="O90" i="1"/>
  <c r="N90" i="1"/>
  <c r="M90" i="1"/>
  <c r="L90" i="1"/>
  <c r="K90" i="1"/>
  <c r="J90" i="1"/>
  <c r="I90" i="1"/>
  <c r="H90" i="1"/>
  <c r="G90" i="1"/>
  <c r="F90" i="1"/>
  <c r="AH89" i="1"/>
  <c r="AG89" i="1"/>
  <c r="AF89" i="1"/>
  <c r="AE89" i="1"/>
  <c r="AD89" i="1"/>
  <c r="AC89" i="1"/>
  <c r="AB89" i="1"/>
  <c r="AA89" i="1"/>
  <c r="Z89" i="1"/>
  <c r="Y89" i="1"/>
  <c r="X89" i="1"/>
  <c r="W89" i="1"/>
  <c r="V89" i="1"/>
  <c r="U89" i="1"/>
  <c r="T89" i="1"/>
  <c r="S89" i="1"/>
  <c r="R89" i="1"/>
  <c r="Q89" i="1"/>
  <c r="P89" i="1"/>
  <c r="O89" i="1"/>
  <c r="N89" i="1"/>
  <c r="M89" i="1"/>
  <c r="L89" i="1"/>
  <c r="K89" i="1"/>
  <c r="J89" i="1"/>
  <c r="I89" i="1"/>
  <c r="H89" i="1"/>
  <c r="G89" i="1"/>
  <c r="F89" i="1"/>
  <c r="AH88" i="1"/>
  <c r="AG88" i="1"/>
  <c r="AF88" i="1"/>
  <c r="AE88" i="1"/>
  <c r="AD88" i="1"/>
  <c r="AC88" i="1"/>
  <c r="AB88" i="1"/>
  <c r="AA88" i="1"/>
  <c r="Z88" i="1"/>
  <c r="Y88" i="1"/>
  <c r="X88" i="1"/>
  <c r="W88" i="1"/>
  <c r="V88" i="1"/>
  <c r="U88" i="1"/>
  <c r="T88" i="1"/>
  <c r="S88" i="1"/>
  <c r="R88" i="1"/>
  <c r="Q88" i="1"/>
  <c r="P88" i="1"/>
  <c r="O88" i="1"/>
  <c r="N88" i="1"/>
  <c r="M88" i="1"/>
  <c r="L88" i="1"/>
  <c r="K88" i="1"/>
  <c r="J88" i="1"/>
  <c r="I88" i="1"/>
  <c r="H88" i="1"/>
  <c r="G88" i="1"/>
  <c r="F88" i="1"/>
  <c r="AJ78" i="1"/>
  <c r="AI78" i="1"/>
  <c r="AH78" i="1"/>
  <c r="AG78" i="1"/>
  <c r="AF78" i="1"/>
  <c r="AE78" i="1"/>
  <c r="AD78" i="1"/>
  <c r="AC78" i="1"/>
  <c r="AB78" i="1"/>
  <c r="AA78" i="1"/>
  <c r="Z78" i="1"/>
  <c r="Y78" i="1"/>
  <c r="X78" i="1"/>
  <c r="W78" i="1"/>
  <c r="V78" i="1"/>
  <c r="U78" i="1"/>
  <c r="T78" i="1"/>
  <c r="S78" i="1"/>
  <c r="R78" i="1"/>
  <c r="Q78" i="1"/>
  <c r="P78" i="1"/>
  <c r="O78" i="1"/>
  <c r="N78" i="1"/>
  <c r="M78" i="1"/>
  <c r="L78" i="1"/>
  <c r="K78" i="1"/>
  <c r="J78" i="1"/>
  <c r="I78" i="1"/>
  <c r="H78" i="1"/>
  <c r="G78" i="1"/>
  <c r="F78" i="1"/>
  <c r="AJ77" i="1"/>
  <c r="AI77" i="1"/>
  <c r="AH77" i="1"/>
  <c r="AG77" i="1"/>
  <c r="AF77" i="1"/>
  <c r="AE77" i="1"/>
  <c r="AD77" i="1"/>
  <c r="AC77" i="1"/>
  <c r="AB77" i="1"/>
  <c r="AA77" i="1"/>
  <c r="Z77" i="1"/>
  <c r="Y77" i="1"/>
  <c r="X77" i="1"/>
  <c r="W77" i="1"/>
  <c r="V77" i="1"/>
  <c r="U77" i="1"/>
  <c r="T77" i="1"/>
  <c r="S77" i="1"/>
  <c r="R77" i="1"/>
  <c r="Q77" i="1"/>
  <c r="P77" i="1"/>
  <c r="O77" i="1"/>
  <c r="N77" i="1"/>
  <c r="M77" i="1"/>
  <c r="L77" i="1"/>
  <c r="K77" i="1"/>
  <c r="J77" i="1"/>
  <c r="I77" i="1"/>
  <c r="H77" i="1"/>
  <c r="G77" i="1"/>
  <c r="F77" i="1"/>
  <c r="AJ76" i="1"/>
  <c r="AI76" i="1"/>
  <c r="AH76" i="1"/>
  <c r="AG76" i="1"/>
  <c r="AF76" i="1"/>
  <c r="AE76" i="1"/>
  <c r="AD76" i="1"/>
  <c r="AC76" i="1"/>
  <c r="AB76" i="1"/>
  <c r="AA76" i="1"/>
  <c r="Z76" i="1"/>
  <c r="Y76" i="1"/>
  <c r="X76" i="1"/>
  <c r="W76" i="1"/>
  <c r="V76" i="1"/>
  <c r="U76" i="1"/>
  <c r="T76" i="1"/>
  <c r="S76" i="1"/>
  <c r="R76" i="1"/>
  <c r="Q76" i="1"/>
  <c r="P76" i="1"/>
  <c r="O76" i="1"/>
  <c r="N76" i="1"/>
  <c r="M76" i="1"/>
  <c r="L76" i="1"/>
  <c r="K76" i="1"/>
  <c r="J76" i="1"/>
  <c r="I76" i="1"/>
  <c r="H76" i="1"/>
  <c r="G76" i="1"/>
  <c r="F76" i="1"/>
  <c r="AJ75" i="1"/>
  <c r="AI75" i="1"/>
  <c r="AH75" i="1"/>
  <c r="AG75" i="1"/>
  <c r="AF75" i="1"/>
  <c r="AE75" i="1"/>
  <c r="AD75" i="1"/>
  <c r="AC75" i="1"/>
  <c r="AB75" i="1"/>
  <c r="AA75" i="1"/>
  <c r="Z75" i="1"/>
  <c r="Y75" i="1"/>
  <c r="X75" i="1"/>
  <c r="W75" i="1"/>
  <c r="V75" i="1"/>
  <c r="U75" i="1"/>
  <c r="T75" i="1"/>
  <c r="S75" i="1"/>
  <c r="R75" i="1"/>
  <c r="Q75" i="1"/>
  <c r="P75" i="1"/>
  <c r="O75" i="1"/>
  <c r="N75" i="1"/>
  <c r="M75" i="1"/>
  <c r="L75" i="1"/>
  <c r="K75" i="1"/>
  <c r="J75" i="1"/>
  <c r="I75" i="1"/>
  <c r="H75" i="1"/>
  <c r="G75" i="1"/>
  <c r="F75" i="1"/>
  <c r="AG70" i="1"/>
  <c r="AF70" i="1"/>
  <c r="AE70" i="1"/>
  <c r="AD70" i="1"/>
  <c r="AC70" i="1"/>
  <c r="AB70" i="1"/>
  <c r="AA70" i="1"/>
  <c r="Z70" i="1"/>
  <c r="Y70" i="1"/>
  <c r="X70" i="1"/>
  <c r="W70" i="1"/>
  <c r="V70" i="1"/>
  <c r="U70" i="1"/>
  <c r="T70" i="1"/>
  <c r="S70" i="1"/>
  <c r="R70" i="1"/>
  <c r="Q70" i="1"/>
  <c r="P70" i="1"/>
  <c r="O70" i="1"/>
  <c r="N70" i="1"/>
  <c r="M70" i="1"/>
  <c r="L70" i="1"/>
  <c r="K70" i="1"/>
  <c r="J70" i="1"/>
  <c r="I70" i="1"/>
  <c r="H70" i="1"/>
  <c r="G70" i="1"/>
  <c r="F70" i="1"/>
  <c r="AG69" i="1"/>
  <c r="AF69" i="1"/>
  <c r="AE69" i="1"/>
  <c r="AD69" i="1"/>
  <c r="AC69" i="1"/>
  <c r="AB69" i="1"/>
  <c r="AA69" i="1"/>
  <c r="Z69" i="1"/>
  <c r="Y69" i="1"/>
  <c r="X69" i="1"/>
  <c r="W69" i="1"/>
  <c r="V69" i="1"/>
  <c r="U69" i="1"/>
  <c r="T69" i="1"/>
  <c r="S69" i="1"/>
  <c r="R69" i="1"/>
  <c r="Q69" i="1"/>
  <c r="P69" i="1"/>
  <c r="O69" i="1"/>
  <c r="N69" i="1"/>
  <c r="M69" i="1"/>
  <c r="L69" i="1"/>
  <c r="K69" i="1"/>
  <c r="J69" i="1"/>
  <c r="I69" i="1"/>
  <c r="H69" i="1"/>
  <c r="G69" i="1"/>
  <c r="F69" i="1"/>
  <c r="AG68" i="1"/>
  <c r="AF68" i="1"/>
  <c r="AE68" i="1"/>
  <c r="AD68" i="1"/>
  <c r="AC68" i="1"/>
  <c r="AB68" i="1"/>
  <c r="AA68" i="1"/>
  <c r="Z68" i="1"/>
  <c r="Y68" i="1"/>
  <c r="X68" i="1"/>
  <c r="W68" i="1"/>
  <c r="V68" i="1"/>
  <c r="U68" i="1"/>
  <c r="T68" i="1"/>
  <c r="S68" i="1"/>
  <c r="R68" i="1"/>
  <c r="Q68" i="1"/>
  <c r="P68" i="1"/>
  <c r="O68" i="1"/>
  <c r="N68" i="1"/>
  <c r="M68" i="1"/>
  <c r="L68" i="1"/>
  <c r="K68" i="1"/>
  <c r="J68" i="1"/>
  <c r="I68" i="1"/>
  <c r="H68" i="1"/>
  <c r="G68" i="1"/>
  <c r="F68" i="1"/>
  <c r="AG67" i="1"/>
  <c r="AF67" i="1"/>
  <c r="AE67" i="1"/>
  <c r="AD67" i="1"/>
  <c r="AC67" i="1"/>
  <c r="AB67" i="1"/>
  <c r="AA67" i="1"/>
  <c r="Z67" i="1"/>
  <c r="Y67" i="1"/>
  <c r="X67" i="1"/>
  <c r="W67" i="1"/>
  <c r="V67" i="1"/>
  <c r="U67" i="1"/>
  <c r="T67" i="1"/>
  <c r="S67" i="1"/>
  <c r="R67" i="1"/>
  <c r="Q67" i="1"/>
  <c r="P67" i="1"/>
  <c r="O67" i="1"/>
  <c r="N67" i="1"/>
  <c r="M67" i="1"/>
  <c r="L67" i="1"/>
  <c r="K67" i="1"/>
  <c r="J67" i="1"/>
  <c r="I67" i="1"/>
  <c r="H67" i="1"/>
  <c r="G67" i="1"/>
  <c r="F67" i="1"/>
  <c r="F62" i="1"/>
  <c r="E62" i="1"/>
  <c r="D62" i="1"/>
  <c r="H61" i="1"/>
  <c r="G61" i="1"/>
  <c r="F61" i="1"/>
  <c r="E61" i="1"/>
  <c r="D61" i="1"/>
  <c r="H60" i="1"/>
  <c r="G60" i="1"/>
  <c r="F60" i="1"/>
  <c r="E60" i="1"/>
  <c r="D60" i="1"/>
  <c r="H59" i="1"/>
  <c r="G59" i="1"/>
  <c r="F59" i="1"/>
  <c r="E59" i="1"/>
  <c r="D59" i="1"/>
  <c r="K55" i="1"/>
  <c r="J55" i="1"/>
  <c r="I55" i="1"/>
  <c r="H55" i="1"/>
  <c r="G55" i="1"/>
  <c r="F55" i="1"/>
  <c r="E55" i="1"/>
  <c r="D55" i="1"/>
  <c r="K54" i="1"/>
  <c r="J54" i="1"/>
  <c r="I54" i="1"/>
  <c r="H54" i="1"/>
  <c r="G54" i="1"/>
  <c r="F54" i="1"/>
  <c r="E54" i="1"/>
  <c r="D54" i="1"/>
  <c r="K53" i="1"/>
  <c r="J53" i="1"/>
  <c r="I53" i="1"/>
  <c r="H53" i="1"/>
  <c r="G53" i="1"/>
  <c r="F53" i="1"/>
  <c r="E53" i="1"/>
  <c r="D53" i="1"/>
  <c r="K52" i="1"/>
  <c r="J52" i="1"/>
  <c r="I52" i="1"/>
  <c r="H52" i="1"/>
  <c r="G52" i="1"/>
  <c r="F52" i="1"/>
  <c r="E52" i="1"/>
  <c r="D52" i="1"/>
  <c r="E48" i="1"/>
  <c r="D48" i="1"/>
  <c r="B45" i="1"/>
  <c r="L42" i="1"/>
  <c r="K42" i="1"/>
  <c r="J42" i="1"/>
  <c r="I42" i="1"/>
  <c r="H42" i="1"/>
  <c r="G42" i="1"/>
  <c r="F42" i="1"/>
  <c r="E42" i="1"/>
  <c r="D42" i="1"/>
  <c r="L41" i="1"/>
  <c r="K41" i="1"/>
  <c r="J41" i="1"/>
  <c r="I41" i="1"/>
  <c r="H41" i="1"/>
  <c r="G41" i="1"/>
  <c r="F41" i="1"/>
  <c r="E41" i="1"/>
  <c r="D41" i="1"/>
  <c r="L40" i="1"/>
  <c r="K40" i="1"/>
  <c r="J40" i="1"/>
  <c r="I40" i="1"/>
  <c r="H40" i="1"/>
  <c r="G40" i="1"/>
  <c r="F40" i="1"/>
  <c r="E40" i="1"/>
  <c r="D40" i="1"/>
  <c r="L39" i="1"/>
  <c r="K39" i="1"/>
  <c r="J39" i="1"/>
  <c r="I39" i="1"/>
  <c r="H39" i="1"/>
  <c r="G39" i="1"/>
  <c r="F39" i="1"/>
  <c r="E39" i="1"/>
  <c r="D39" i="1"/>
  <c r="L38" i="1"/>
  <c r="K38" i="1"/>
  <c r="J38" i="1"/>
  <c r="I38" i="1"/>
  <c r="H38" i="1"/>
  <c r="G38" i="1"/>
  <c r="F38" i="1"/>
  <c r="E38" i="1"/>
  <c r="D38" i="1"/>
  <c r="L37" i="1"/>
  <c r="K37" i="1"/>
  <c r="J37" i="1"/>
  <c r="I37" i="1"/>
  <c r="H37" i="1"/>
  <c r="G37" i="1"/>
  <c r="F37" i="1"/>
  <c r="E37" i="1"/>
  <c r="D37" i="1"/>
  <c r="L36" i="1"/>
  <c r="K36" i="1"/>
  <c r="J36" i="1"/>
  <c r="I36" i="1"/>
  <c r="H36" i="1"/>
  <c r="G36" i="1"/>
  <c r="F36" i="1"/>
  <c r="E36" i="1"/>
  <c r="D36" i="1"/>
  <c r="L35" i="1"/>
  <c r="K35" i="1"/>
  <c r="J35" i="1"/>
  <c r="I35" i="1"/>
  <c r="H35" i="1"/>
  <c r="G35" i="1"/>
  <c r="F35" i="1"/>
  <c r="E35" i="1"/>
  <c r="D35" i="1"/>
  <c r="L34" i="1"/>
  <c r="K34" i="1"/>
  <c r="J34" i="1"/>
  <c r="I34" i="1"/>
  <c r="H34" i="1"/>
  <c r="G34" i="1"/>
  <c r="F34" i="1"/>
  <c r="E34" i="1"/>
  <c r="D34" i="1"/>
  <c r="C19" i="1"/>
  <c r="BA27" i="1" s="1"/>
  <c r="D27" i="1" s="1"/>
  <c r="E10" i="1"/>
  <c r="F10" i="1"/>
  <c r="G10" i="1"/>
  <c r="H10" i="1"/>
  <c r="I10" i="1"/>
  <c r="J10" i="1"/>
  <c r="K10" i="1"/>
  <c r="L10" i="1"/>
  <c r="E11" i="1"/>
  <c r="F11" i="1"/>
  <c r="G11" i="1"/>
  <c r="H11" i="1"/>
  <c r="I11" i="1"/>
  <c r="J11" i="1"/>
  <c r="K11" i="1"/>
  <c r="L11" i="1"/>
  <c r="E12" i="1"/>
  <c r="F12" i="1"/>
  <c r="G12" i="1"/>
  <c r="H12" i="1"/>
  <c r="I12" i="1"/>
  <c r="J12" i="1"/>
  <c r="K12" i="1"/>
  <c r="L12" i="1"/>
  <c r="E13" i="1"/>
  <c r="F13" i="1"/>
  <c r="G13" i="1"/>
  <c r="H13" i="1"/>
  <c r="I13" i="1"/>
  <c r="J13" i="1"/>
  <c r="K13" i="1"/>
  <c r="L13" i="1"/>
  <c r="E14" i="1"/>
  <c r="F14" i="1"/>
  <c r="G14" i="1"/>
  <c r="H14" i="1"/>
  <c r="I14" i="1"/>
  <c r="J14" i="1"/>
  <c r="K14" i="1"/>
  <c r="L14" i="1"/>
  <c r="E15" i="1"/>
  <c r="F15" i="1"/>
  <c r="G15" i="1"/>
  <c r="H15" i="1"/>
  <c r="I15" i="1"/>
  <c r="J15" i="1"/>
  <c r="K15" i="1"/>
  <c r="L15" i="1"/>
  <c r="D11" i="1"/>
  <c r="D12" i="1"/>
  <c r="D13" i="1"/>
  <c r="D14" i="1"/>
  <c r="D15" i="1"/>
  <c r="D10" i="1"/>
  <c r="CR198" i="1"/>
  <c r="CQ198" i="1"/>
  <c r="CP198" i="1"/>
  <c r="AT161" i="1"/>
  <c r="AS123" i="1"/>
  <c r="AI92" i="1"/>
  <c r="CP83" i="1"/>
  <c r="F83" i="1"/>
  <c r="AK76" i="1"/>
  <c r="AK75" i="1"/>
  <c r="AH68" i="1"/>
  <c r="AH67" i="1"/>
  <c r="A5" i="1"/>
  <c r="A4" i="1"/>
  <c r="A3" i="1"/>
  <c r="A2" i="1"/>
  <c r="F148" i="1" l="1"/>
  <c r="BG148" i="1" s="1"/>
  <c r="BG133" i="1"/>
  <c r="AS133" i="1" s="1"/>
  <c r="CP224" i="1"/>
  <c r="E173" i="1"/>
  <c r="BE173" i="1" s="1"/>
  <c r="AI218" i="1"/>
  <c r="F138" i="1"/>
  <c r="BG138" i="1" s="1"/>
  <c r="W218" i="1"/>
  <c r="E67" i="1"/>
  <c r="E75" i="1"/>
  <c r="AP218" i="1"/>
  <c r="D221" i="1"/>
  <c r="E77" i="1"/>
  <c r="E115" i="1"/>
  <c r="F128" i="1"/>
  <c r="BE128" i="1" s="1"/>
  <c r="F130" i="1"/>
  <c r="BG130" i="1" s="1"/>
  <c r="F131" i="1"/>
  <c r="CQ131" i="1" s="1"/>
  <c r="F134" i="1"/>
  <c r="BG134" i="1" s="1"/>
  <c r="F137" i="1"/>
  <c r="CS137" i="1" s="1"/>
  <c r="F141" i="1"/>
  <c r="BD141" i="1" s="1"/>
  <c r="F144" i="1"/>
  <c r="BG144" i="1" s="1"/>
  <c r="F145" i="1"/>
  <c r="CP145" i="1" s="1"/>
  <c r="F149" i="1"/>
  <c r="CQ149" i="1" s="1"/>
  <c r="F151" i="1"/>
  <c r="CS151" i="1" s="1"/>
  <c r="F152" i="1"/>
  <c r="BD152" i="1" s="1"/>
  <c r="F153" i="1"/>
  <c r="CQ153" i="1" s="1"/>
  <c r="F154" i="1"/>
  <c r="CS154" i="1" s="1"/>
  <c r="F156" i="1"/>
  <c r="BG156" i="1" s="1"/>
  <c r="E177" i="1"/>
  <c r="CR177" i="1" s="1"/>
  <c r="E189" i="1"/>
  <c r="BE189" i="1" s="1"/>
  <c r="D206" i="1"/>
  <c r="CQ206" i="1" s="1"/>
  <c r="K218" i="1"/>
  <c r="AQ218" i="1"/>
  <c r="Q218" i="1"/>
  <c r="Y218" i="1"/>
  <c r="AC218" i="1"/>
  <c r="AK218" i="1"/>
  <c r="E221" i="1"/>
  <c r="AE218" i="1"/>
  <c r="CP222" i="1"/>
  <c r="E223" i="1"/>
  <c r="E225" i="1"/>
  <c r="BC226" i="1"/>
  <c r="AR226" i="1" s="1"/>
  <c r="E227" i="1"/>
  <c r="BC228" i="1"/>
  <c r="AR228" i="1" s="1"/>
  <c r="E238" i="1"/>
  <c r="BD238" i="1" s="1"/>
  <c r="E244" i="1"/>
  <c r="BD244" i="1" s="1"/>
  <c r="D245" i="1"/>
  <c r="D67" i="1"/>
  <c r="C67" i="1" s="1"/>
  <c r="D88" i="1"/>
  <c r="E122" i="1"/>
  <c r="CR123" i="1" s="1"/>
  <c r="F163" i="1"/>
  <c r="CQ163" i="1" s="1"/>
  <c r="F167" i="1"/>
  <c r="CS167" i="1" s="1"/>
  <c r="E174" i="1"/>
  <c r="CR174" i="1" s="1"/>
  <c r="J218" i="1"/>
  <c r="CP204" i="1"/>
  <c r="C48" i="1"/>
  <c r="E69" i="1"/>
  <c r="F122" i="1"/>
  <c r="BE123" i="1" s="1"/>
  <c r="CP23" i="1"/>
  <c r="BA28" i="1"/>
  <c r="D28" i="1" s="1"/>
  <c r="H112" i="1"/>
  <c r="L112" i="1"/>
  <c r="CP220" i="1"/>
  <c r="BC222" i="1"/>
  <c r="AR222" i="1" s="1"/>
  <c r="BC224" i="1"/>
  <c r="AR224" i="1" s="1"/>
  <c r="CP226" i="1"/>
  <c r="CP228" i="1"/>
  <c r="CP20" i="1"/>
  <c r="BA25" i="1"/>
  <c r="D25" i="1" s="1"/>
  <c r="AM204" i="1"/>
  <c r="BA22" i="1"/>
  <c r="D22" i="1" s="1"/>
  <c r="CP26" i="1"/>
  <c r="J112" i="1"/>
  <c r="BD149" i="1"/>
  <c r="E178" i="1"/>
  <c r="CR178" i="1" s="1"/>
  <c r="E129" i="1"/>
  <c r="BF129" i="1" s="1"/>
  <c r="F181" i="1"/>
  <c r="CP181" i="1" s="1"/>
  <c r="F185" i="1"/>
  <c r="CQ185" i="1" s="1"/>
  <c r="E186" i="1"/>
  <c r="BE186" i="1" s="1"/>
  <c r="F191" i="1"/>
  <c r="BC191" i="1" s="1"/>
  <c r="E194" i="1"/>
  <c r="BE194" i="1" s="1"/>
  <c r="E199" i="1"/>
  <c r="CR199" i="1" s="1"/>
  <c r="C213" i="1"/>
  <c r="BD213" i="1" s="1"/>
  <c r="F218" i="1"/>
  <c r="N218" i="1"/>
  <c r="R218" i="1"/>
  <c r="V218" i="1"/>
  <c r="Z218" i="1"/>
  <c r="AD218" i="1"/>
  <c r="AH218" i="1"/>
  <c r="AL218" i="1"/>
  <c r="D222" i="1"/>
  <c r="D238" i="1"/>
  <c r="D244" i="1"/>
  <c r="E68" i="1"/>
  <c r="D76" i="1"/>
  <c r="D78" i="1"/>
  <c r="D96" i="1"/>
  <c r="G117" i="1"/>
  <c r="D116" i="1"/>
  <c r="F125" i="1"/>
  <c r="CS125" i="1" s="1"/>
  <c r="F127" i="1"/>
  <c r="CQ127" i="1" s="1"/>
  <c r="F129" i="1"/>
  <c r="BE129" i="1" s="1"/>
  <c r="F132" i="1"/>
  <c r="CP132" i="1" s="1"/>
  <c r="F135" i="1"/>
  <c r="BG135" i="1" s="1"/>
  <c r="F136" i="1"/>
  <c r="BG136" i="1" s="1"/>
  <c r="F139" i="1"/>
  <c r="CP139" i="1" s="1"/>
  <c r="F140" i="1"/>
  <c r="BG140" i="1" s="1"/>
  <c r="F142" i="1"/>
  <c r="CQ142" i="1" s="1"/>
  <c r="F143" i="1"/>
  <c r="BE143" i="1" s="1"/>
  <c r="F146" i="1"/>
  <c r="CP146" i="1" s="1"/>
  <c r="F147" i="1"/>
  <c r="CQ147" i="1" s="1"/>
  <c r="F150" i="1"/>
  <c r="CQ150" i="1" s="1"/>
  <c r="F155" i="1"/>
  <c r="BG155" i="1" s="1"/>
  <c r="F172" i="1"/>
  <c r="CP172" i="1" s="1"/>
  <c r="E185" i="1"/>
  <c r="E193" i="1"/>
  <c r="CR193" i="1" s="1"/>
  <c r="D199" i="1"/>
  <c r="CQ199" i="1" s="1"/>
  <c r="E205" i="1"/>
  <c r="CR205" i="1" s="1"/>
  <c r="E219" i="1"/>
  <c r="C219" i="1" s="1"/>
  <c r="U218" i="1"/>
  <c r="AO218" i="1"/>
  <c r="E220" i="1"/>
  <c r="O218" i="1"/>
  <c r="S218" i="1"/>
  <c r="AA218" i="1"/>
  <c r="AM218" i="1"/>
  <c r="I218" i="1"/>
  <c r="AG218" i="1"/>
  <c r="E222" i="1"/>
  <c r="BC223" i="1"/>
  <c r="AR223" i="1" s="1"/>
  <c r="E224" i="1"/>
  <c r="CP225" i="1"/>
  <c r="E226" i="1"/>
  <c r="CP227" i="1"/>
  <c r="E228" i="1"/>
  <c r="E239" i="1"/>
  <c r="CQ239" i="1" s="1"/>
  <c r="E246" i="1"/>
  <c r="CQ246" i="1" s="1"/>
  <c r="D247" i="1"/>
  <c r="C247" i="1" s="1"/>
  <c r="CP247" i="1" s="1"/>
  <c r="A300" i="5"/>
  <c r="G218" i="1"/>
  <c r="C11" i="1"/>
  <c r="D33" i="1"/>
  <c r="L33" i="1"/>
  <c r="C55" i="1"/>
  <c r="CP55" i="1" s="1"/>
  <c r="D68" i="1"/>
  <c r="D75" i="1"/>
  <c r="E76" i="1"/>
  <c r="E78" i="1"/>
  <c r="E89" i="1"/>
  <c r="D90" i="1"/>
  <c r="E91" i="1"/>
  <c r="D92" i="1"/>
  <c r="E96" i="1"/>
  <c r="E97" i="1"/>
  <c r="E102" i="1"/>
  <c r="F112" i="1"/>
  <c r="N112" i="1"/>
  <c r="K117" i="1"/>
  <c r="E125" i="1"/>
  <c r="CR125" i="1" s="1"/>
  <c r="E126" i="1"/>
  <c r="BF126" i="1" s="1"/>
  <c r="E127" i="1"/>
  <c r="CR127" i="1" s="1"/>
  <c r="E131" i="1"/>
  <c r="CR131" i="1" s="1"/>
  <c r="E135" i="1"/>
  <c r="BF135" i="1" s="1"/>
  <c r="E139" i="1"/>
  <c r="CR139" i="1" s="1"/>
  <c r="E141" i="1"/>
  <c r="BF141" i="1" s="1"/>
  <c r="E143" i="1"/>
  <c r="CR143" i="1" s="1"/>
  <c r="E145" i="1"/>
  <c r="CR145" i="1" s="1"/>
  <c r="E147" i="1"/>
  <c r="BF147" i="1" s="1"/>
  <c r="E149" i="1"/>
  <c r="CR149" i="1" s="1"/>
  <c r="E150" i="1"/>
  <c r="BF150" i="1" s="1"/>
  <c r="BA48" i="1"/>
  <c r="F48" i="1" s="1"/>
  <c r="F99" i="1"/>
  <c r="F105" i="1" s="1"/>
  <c r="CR175" i="1"/>
  <c r="M218" i="1"/>
  <c r="H33" i="1"/>
  <c r="C52" i="1"/>
  <c r="CP52" i="1" s="1"/>
  <c r="C54" i="1"/>
  <c r="CP54" i="1" s="1"/>
  <c r="C59" i="1"/>
  <c r="BB59" i="1" s="1"/>
  <c r="I59" i="1" s="1"/>
  <c r="E151" i="1"/>
  <c r="E152" i="1"/>
  <c r="CR152" i="1" s="1"/>
  <c r="E153" i="1"/>
  <c r="E154" i="1"/>
  <c r="CR154" i="1" s="1"/>
  <c r="E155" i="1"/>
  <c r="CR155" i="1" s="1"/>
  <c r="E156" i="1"/>
  <c r="E160" i="1"/>
  <c r="CR161" i="1" s="1"/>
  <c r="E164" i="1"/>
  <c r="E176" i="1"/>
  <c r="CR176" i="1" s="1"/>
  <c r="F177" i="1"/>
  <c r="BD177" i="1" s="1"/>
  <c r="F183" i="1"/>
  <c r="BC183" i="1" s="1"/>
  <c r="E184" i="1"/>
  <c r="BE184" i="1" s="1"/>
  <c r="F187" i="1"/>
  <c r="CQ187" i="1" s="1"/>
  <c r="E188" i="1"/>
  <c r="BE188" i="1" s="1"/>
  <c r="F189" i="1"/>
  <c r="CQ189" i="1" s="1"/>
  <c r="E190" i="1"/>
  <c r="BE190" i="1" s="1"/>
  <c r="E192" i="1"/>
  <c r="BE192" i="1" s="1"/>
  <c r="F193" i="1"/>
  <c r="CQ193" i="1" s="1"/>
  <c r="E200" i="1"/>
  <c r="CR200" i="1" s="1"/>
  <c r="CQ204" i="1"/>
  <c r="D205" i="1"/>
  <c r="CQ205" i="1" s="1"/>
  <c r="E206" i="1"/>
  <c r="C210" i="1"/>
  <c r="BD210" i="1" s="1"/>
  <c r="C211" i="1"/>
  <c r="BD211" i="1" s="1"/>
  <c r="C212" i="1"/>
  <c r="BD212" i="1" s="1"/>
  <c r="BC219" i="1"/>
  <c r="AR219" i="1" s="1"/>
  <c r="H218" i="1"/>
  <c r="L218" i="1"/>
  <c r="P218" i="1"/>
  <c r="T218" i="1"/>
  <c r="X218" i="1"/>
  <c r="AB218" i="1"/>
  <c r="AF218" i="1"/>
  <c r="AJ218" i="1"/>
  <c r="AN218" i="1"/>
  <c r="CP223" i="1"/>
  <c r="D224" i="1"/>
  <c r="D225" i="1"/>
  <c r="BC225" i="1"/>
  <c r="AR225" i="1" s="1"/>
  <c r="D227" i="1"/>
  <c r="BC227" i="1"/>
  <c r="AR227" i="1" s="1"/>
  <c r="D239" i="1"/>
  <c r="E245" i="1"/>
  <c r="CQ245" i="1" s="1"/>
  <c r="D246" i="1"/>
  <c r="BB118" i="4"/>
  <c r="O118" i="4" s="1"/>
  <c r="CP118" i="4"/>
  <c r="CP219" i="1"/>
  <c r="CP148" i="1"/>
  <c r="G99" i="1"/>
  <c r="G105" i="1" s="1"/>
  <c r="BD148" i="1"/>
  <c r="CQ154" i="1"/>
  <c r="BC220" i="1"/>
  <c r="AR220" i="1" s="1"/>
  <c r="D100" i="1"/>
  <c r="D101" i="1"/>
  <c r="D103" i="1"/>
  <c r="E110" i="1"/>
  <c r="D114" i="1"/>
  <c r="F124" i="1"/>
  <c r="BE124" i="1" s="1"/>
  <c r="F126" i="1"/>
  <c r="CS126" i="1" s="1"/>
  <c r="F160" i="1"/>
  <c r="CS161" i="1" s="1"/>
  <c r="F162" i="1"/>
  <c r="BC162" i="1" s="1"/>
  <c r="E163" i="1"/>
  <c r="F164" i="1"/>
  <c r="CP164" i="1" s="1"/>
  <c r="E165" i="1"/>
  <c r="CR165" i="1" s="1"/>
  <c r="F166" i="1"/>
  <c r="CP166" i="1" s="1"/>
  <c r="E167" i="1"/>
  <c r="CR167" i="1" s="1"/>
  <c r="F168" i="1"/>
  <c r="BC168" i="1" s="1"/>
  <c r="E169" i="1"/>
  <c r="BE169" i="1" s="1"/>
  <c r="F170" i="1"/>
  <c r="BC170" i="1" s="1"/>
  <c r="F174" i="1"/>
  <c r="BF174" i="1" s="1"/>
  <c r="F176" i="1"/>
  <c r="CQ176" i="1" s="1"/>
  <c r="F178" i="1"/>
  <c r="BD178" i="1" s="1"/>
  <c r="E179" i="1"/>
  <c r="BE179" i="1" s="1"/>
  <c r="F180" i="1"/>
  <c r="BD180" i="1" s="1"/>
  <c r="E181" i="1"/>
  <c r="CR181" i="1" s="1"/>
  <c r="F182" i="1"/>
  <c r="BD182" i="1" s="1"/>
  <c r="E183" i="1"/>
  <c r="BE183" i="1" s="1"/>
  <c r="F184" i="1"/>
  <c r="BF184" i="1" s="1"/>
  <c r="F186" i="1"/>
  <c r="BF186" i="1" s="1"/>
  <c r="E187" i="1"/>
  <c r="F188" i="1"/>
  <c r="CS188" i="1" s="1"/>
  <c r="F190" i="1"/>
  <c r="BC190" i="1" s="1"/>
  <c r="E191" i="1"/>
  <c r="CR191" i="1" s="1"/>
  <c r="F192" i="1"/>
  <c r="BD192" i="1" s="1"/>
  <c r="F194" i="1"/>
  <c r="CS194" i="1" s="1"/>
  <c r="D200" i="1"/>
  <c r="BD246" i="1"/>
  <c r="CY160" i="2"/>
  <c r="CP221" i="1"/>
  <c r="BC221" i="1"/>
  <c r="AR221" i="1" s="1"/>
  <c r="D223" i="1"/>
  <c r="BC246" i="2"/>
  <c r="AI246" i="2" s="1"/>
  <c r="CP246" i="2"/>
  <c r="BG186" i="2"/>
  <c r="AT186" i="2" s="1"/>
  <c r="CT186" i="2"/>
  <c r="AR237" i="2"/>
  <c r="CX160" i="2"/>
  <c r="A300" i="2"/>
  <c r="DC122" i="2"/>
  <c r="C53" i="1"/>
  <c r="BA53" i="1" s="1"/>
  <c r="D77" i="1"/>
  <c r="E98" i="1"/>
  <c r="E148" i="1"/>
  <c r="BF148" i="1" s="1"/>
  <c r="E168" i="1"/>
  <c r="F173" i="1"/>
  <c r="CS173" i="1" s="1"/>
  <c r="CQ48" i="1"/>
  <c r="D110" i="1"/>
  <c r="C14" i="1"/>
  <c r="C12" i="1"/>
  <c r="CP29" i="1"/>
  <c r="CP28" i="1"/>
  <c r="CP25" i="1"/>
  <c r="BA20" i="1"/>
  <c r="D20" i="1" s="1"/>
  <c r="C34" i="1"/>
  <c r="CP34" i="1" s="1"/>
  <c r="I33" i="1"/>
  <c r="C35" i="1"/>
  <c r="CP35" i="1" s="1"/>
  <c r="G33" i="1"/>
  <c r="K33" i="1"/>
  <c r="C37" i="1"/>
  <c r="CP37" i="1" s="1"/>
  <c r="C38" i="1"/>
  <c r="CP38" i="1" s="1"/>
  <c r="C39" i="1"/>
  <c r="CP39" i="1" s="1"/>
  <c r="C40" i="1"/>
  <c r="CP40" i="1" s="1"/>
  <c r="C41" i="1"/>
  <c r="CP41" i="1" s="1"/>
  <c r="C42" i="1"/>
  <c r="CP42" i="1" s="1"/>
  <c r="AT178" i="2"/>
  <c r="CZ160" i="2"/>
  <c r="BG188" i="2"/>
  <c r="CT188" i="2"/>
  <c r="CT180" i="2"/>
  <c r="BG180" i="2"/>
  <c r="CT175" i="2"/>
  <c r="BG175" i="2"/>
  <c r="AT175" i="2" s="1"/>
  <c r="BG192" i="2"/>
  <c r="AT192" i="2" s="1"/>
  <c r="CT192" i="2"/>
  <c r="CS148" i="1"/>
  <c r="CQ148" i="1"/>
  <c r="CS149" i="1"/>
  <c r="C15" i="1"/>
  <c r="C13" i="1"/>
  <c r="C10" i="1"/>
  <c r="BB10" i="1" s="1"/>
  <c r="F33" i="1"/>
  <c r="J33" i="1"/>
  <c r="D69" i="1"/>
  <c r="D70" i="1"/>
  <c r="E100" i="1"/>
  <c r="E101" i="1"/>
  <c r="E103" i="1"/>
  <c r="I112" i="1"/>
  <c r="M112" i="1"/>
  <c r="E111" i="1"/>
  <c r="K112" i="1"/>
  <c r="F117" i="1"/>
  <c r="J117" i="1"/>
  <c r="N117" i="1"/>
  <c r="E114" i="1"/>
  <c r="M117" i="1"/>
  <c r="D115" i="1"/>
  <c r="L117" i="1"/>
  <c r="E116" i="1"/>
  <c r="E124" i="1"/>
  <c r="BF124" i="1" s="1"/>
  <c r="E128" i="1"/>
  <c r="BF128" i="1" s="1"/>
  <c r="E130" i="1"/>
  <c r="BF130" i="1" s="1"/>
  <c r="CP205" i="2"/>
  <c r="BB205" i="2"/>
  <c r="BG190" i="2"/>
  <c r="CT190" i="2"/>
  <c r="CT189" i="2"/>
  <c r="BG189" i="2"/>
  <c r="CT179" i="2"/>
  <c r="BG179" i="2"/>
  <c r="CT177" i="2"/>
  <c r="BG177" i="2"/>
  <c r="AT177" i="2" s="1"/>
  <c r="AS134" i="2"/>
  <c r="CP122" i="2" s="1"/>
  <c r="CT185" i="2"/>
  <c r="BG185" i="2"/>
  <c r="AT185" i="2" s="1"/>
  <c r="CT170" i="2"/>
  <c r="BG170" i="2"/>
  <c r="AT170" i="2" s="1"/>
  <c r="CT168" i="2"/>
  <c r="BG168" i="2"/>
  <c r="AT168" i="2" s="1"/>
  <c r="BB204" i="2"/>
  <c r="AM204" i="2"/>
  <c r="CP204" i="2"/>
  <c r="CT191" i="2"/>
  <c r="BG191" i="2"/>
  <c r="AT191" i="2" s="1"/>
  <c r="L53" i="2"/>
  <c r="A335" i="2" s="1"/>
  <c r="DB122" i="2"/>
  <c r="AT163" i="2"/>
  <c r="E134" i="1"/>
  <c r="BF134" i="1" s="1"/>
  <c r="E136" i="1"/>
  <c r="CR136" i="1" s="1"/>
  <c r="E138" i="1"/>
  <c r="CR138" i="1" s="1"/>
  <c r="E140" i="1"/>
  <c r="CR140" i="1" s="1"/>
  <c r="E142" i="1"/>
  <c r="CR142" i="1" s="1"/>
  <c r="E144" i="1"/>
  <c r="CR144" i="1" s="1"/>
  <c r="E146" i="1"/>
  <c r="E162" i="1"/>
  <c r="BE162" i="1" s="1"/>
  <c r="F165" i="1"/>
  <c r="BD165" i="1" s="1"/>
  <c r="E166" i="1"/>
  <c r="CR166" i="1" s="1"/>
  <c r="F169" i="1"/>
  <c r="BC169" i="1" s="1"/>
  <c r="E170" i="1"/>
  <c r="CR170" i="1" s="1"/>
  <c r="E172" i="1"/>
  <c r="CR172" i="1" s="1"/>
  <c r="F175" i="1"/>
  <c r="CS175" i="1" s="1"/>
  <c r="F179" i="1"/>
  <c r="CQ179" i="1" s="1"/>
  <c r="E180" i="1"/>
  <c r="CR180" i="1" s="1"/>
  <c r="E182" i="1"/>
  <c r="BE182" i="1" s="1"/>
  <c r="CR204" i="1"/>
  <c r="D220" i="1"/>
  <c r="D226" i="1"/>
  <c r="D228" i="1"/>
  <c r="D233" i="1"/>
  <c r="D234" i="1"/>
  <c r="D235" i="1"/>
  <c r="D236" i="1"/>
  <c r="D237" i="1"/>
  <c r="BC234" i="2"/>
  <c r="AR234" i="2" s="1"/>
  <c r="CP234" i="2"/>
  <c r="BG194" i="2"/>
  <c r="CT194" i="2"/>
  <c r="CT193" i="2"/>
  <c r="BG193" i="2"/>
  <c r="AT190" i="2"/>
  <c r="AT189" i="2"/>
  <c r="BG176" i="2"/>
  <c r="AT176" i="2" s="1"/>
  <c r="CT176" i="2"/>
  <c r="CT164" i="2"/>
  <c r="BG164" i="2"/>
  <c r="AT164" i="2" s="1"/>
  <c r="AI244" i="2"/>
  <c r="AT180" i="2"/>
  <c r="AT173" i="2"/>
  <c r="BG167" i="2"/>
  <c r="AT167" i="2" s="1"/>
  <c r="CT167" i="2"/>
  <c r="CT165" i="2"/>
  <c r="BG165" i="2"/>
  <c r="AT165" i="2" s="1"/>
  <c r="DA160" i="2"/>
  <c r="W210" i="2"/>
  <c r="BB118" i="2"/>
  <c r="O118" i="2" s="1"/>
  <c r="AT162" i="2"/>
  <c r="BB112" i="2"/>
  <c r="O112" i="2" s="1"/>
  <c r="E132" i="1"/>
  <c r="CR132" i="1" s="1"/>
  <c r="C60" i="1"/>
  <c r="CP60" i="1" s="1"/>
  <c r="C61" i="1"/>
  <c r="CP61" i="1" s="1"/>
  <c r="C62" i="1"/>
  <c r="E70" i="1"/>
  <c r="E88" i="1"/>
  <c r="D89" i="1"/>
  <c r="E90" i="1"/>
  <c r="D91" i="1"/>
  <c r="E92" i="1"/>
  <c r="D97" i="1"/>
  <c r="D98" i="1"/>
  <c r="D102" i="1"/>
  <c r="D109" i="1"/>
  <c r="D111" i="1"/>
  <c r="E113" i="1"/>
  <c r="E233" i="1"/>
  <c r="CQ233" i="1" s="1"/>
  <c r="E234" i="1"/>
  <c r="CQ234" i="1" s="1"/>
  <c r="E235" i="1"/>
  <c r="CQ235" i="1" s="1"/>
  <c r="E236" i="1"/>
  <c r="BD236" i="1" s="1"/>
  <c r="E237" i="1"/>
  <c r="CQ237" i="1" s="1"/>
  <c r="BC238" i="2"/>
  <c r="AR238" i="2" s="1"/>
  <c r="CP238" i="2"/>
  <c r="BG182" i="2"/>
  <c r="AT182" i="2" s="1"/>
  <c r="CT182" i="2"/>
  <c r="BC236" i="2"/>
  <c r="AR236" i="2" s="1"/>
  <c r="CP236" i="2"/>
  <c r="AT194" i="2"/>
  <c r="AT193" i="2"/>
  <c r="AT188" i="2"/>
  <c r="AT179" i="2"/>
  <c r="BG184" i="2"/>
  <c r="AT184" i="2" s="1"/>
  <c r="CT184" i="2"/>
  <c r="DA122" i="2"/>
  <c r="CP112" i="2"/>
  <c r="CQ247" i="1"/>
  <c r="BF163" i="1"/>
  <c r="BE187" i="1"/>
  <c r="CR133" i="1"/>
  <c r="BF137" i="1"/>
  <c r="BE148" i="1"/>
  <c r="D113" i="1"/>
  <c r="I117" i="1"/>
  <c r="H117" i="1"/>
  <c r="G112" i="1"/>
  <c r="E109" i="1"/>
  <c r="M105" i="1"/>
  <c r="H104" i="1"/>
  <c r="H105" i="1" s="1"/>
  <c r="J105" i="1"/>
  <c r="I104" i="1"/>
  <c r="I105" i="1" s="1"/>
  <c r="K105" i="1"/>
  <c r="L105" i="1"/>
  <c r="E33" i="1"/>
  <c r="C36" i="1"/>
  <c r="CP36" i="1" s="1"/>
  <c r="CP19" i="1"/>
  <c r="BA21" i="1"/>
  <c r="D21" i="1" s="1"/>
  <c r="CP22" i="1"/>
  <c r="BA24" i="1"/>
  <c r="D24" i="1" s="1"/>
  <c r="CP27" i="1"/>
  <c r="BA29" i="1"/>
  <c r="D29" i="1" s="1"/>
  <c r="BA19" i="1"/>
  <c r="D19" i="1" s="1"/>
  <c r="CP21" i="1"/>
  <c r="BA23" i="1"/>
  <c r="D23" i="1" s="1"/>
  <c r="CP24" i="1"/>
  <c r="BA26" i="1"/>
  <c r="D26" i="1" s="1"/>
  <c r="CQ130" i="1"/>
  <c r="CS138" i="1"/>
  <c r="BD161" i="1"/>
  <c r="CP138" i="1" l="1"/>
  <c r="BF123" i="1"/>
  <c r="C206" i="1"/>
  <c r="BE165" i="1"/>
  <c r="CQ132" i="1"/>
  <c r="BF178" i="1"/>
  <c r="CQ156" i="1"/>
  <c r="CP147" i="1"/>
  <c r="BG131" i="1"/>
  <c r="BF125" i="1"/>
  <c r="BE141" i="1"/>
  <c r="CP151" i="1"/>
  <c r="BG141" i="1"/>
  <c r="BG128" i="1"/>
  <c r="CP130" i="1"/>
  <c r="BF185" i="1"/>
  <c r="BE137" i="1"/>
  <c r="CS130" i="1"/>
  <c r="BD137" i="1"/>
  <c r="D163" i="1"/>
  <c r="CS155" i="1"/>
  <c r="BG147" i="1"/>
  <c r="CS140" i="1"/>
  <c r="CS163" i="1"/>
  <c r="CP156" i="1"/>
  <c r="D177" i="1"/>
  <c r="BE152" i="1"/>
  <c r="D156" i="1"/>
  <c r="BD151" i="1"/>
  <c r="C221" i="1"/>
  <c r="BF189" i="1"/>
  <c r="BF192" i="1"/>
  <c r="CS141" i="1"/>
  <c r="BE130" i="1"/>
  <c r="BE156" i="1"/>
  <c r="BF143" i="1"/>
  <c r="CP163" i="1"/>
  <c r="BC163" i="1"/>
  <c r="BD188" i="1"/>
  <c r="CS156" i="1"/>
  <c r="C227" i="1"/>
  <c r="D151" i="1"/>
  <c r="BG151" i="1"/>
  <c r="BG154" i="1"/>
  <c r="CQ151" i="1"/>
  <c r="BD163" i="1"/>
  <c r="CQ141" i="1"/>
  <c r="BD130" i="1"/>
  <c r="BE151" i="1"/>
  <c r="CQ178" i="1"/>
  <c r="CQ161" i="1"/>
  <c r="BD156" i="1"/>
  <c r="CP141" i="1"/>
  <c r="CP131" i="1"/>
  <c r="BF156" i="1"/>
  <c r="BA10" i="1"/>
  <c r="M10" i="1" s="1"/>
  <c r="CP167" i="1"/>
  <c r="CS129" i="1"/>
  <c r="CQ183" i="1"/>
  <c r="CS183" i="1"/>
  <c r="BC192" i="1"/>
  <c r="CP194" i="1"/>
  <c r="BE144" i="1"/>
  <c r="CR173" i="1"/>
  <c r="BF167" i="1"/>
  <c r="CS182" i="1"/>
  <c r="CQ152" i="1"/>
  <c r="C110" i="1"/>
  <c r="CP110" i="1" s="1"/>
  <c r="CP152" i="1"/>
  <c r="BD155" i="1"/>
  <c r="CR151" i="1"/>
  <c r="BD183" i="1"/>
  <c r="BC182" i="1"/>
  <c r="BD144" i="1"/>
  <c r="CS144" i="1"/>
  <c r="CQ167" i="1"/>
  <c r="BC178" i="1"/>
  <c r="CQ244" i="1"/>
  <c r="C245" i="1"/>
  <c r="BC245" i="1" s="1"/>
  <c r="CQ128" i="1"/>
  <c r="CQ55" i="1"/>
  <c r="BD154" i="1"/>
  <c r="CP59" i="1"/>
  <c r="BE149" i="1"/>
  <c r="CQ177" i="1"/>
  <c r="CP149" i="1"/>
  <c r="CP154" i="1"/>
  <c r="D145" i="1"/>
  <c r="C244" i="1"/>
  <c r="CP244" i="1" s="1"/>
  <c r="D149" i="1"/>
  <c r="CQ137" i="1"/>
  <c r="BE138" i="1"/>
  <c r="CS128" i="1"/>
  <c r="CP137" i="1"/>
  <c r="BD138" i="1"/>
  <c r="BG137" i="1"/>
  <c r="BD128" i="1"/>
  <c r="CQ138" i="1"/>
  <c r="CS123" i="1"/>
  <c r="BF191" i="1"/>
  <c r="BF179" i="1"/>
  <c r="D137" i="1"/>
  <c r="CP128" i="1"/>
  <c r="BG123" i="1"/>
  <c r="BE154" i="1"/>
  <c r="CQ238" i="1"/>
  <c r="C88" i="1"/>
  <c r="C228" i="1"/>
  <c r="C115" i="1"/>
  <c r="CP115" i="1" s="1"/>
  <c r="J118" i="1"/>
  <c r="BG149" i="1"/>
  <c r="D154" i="1"/>
  <c r="BC213" i="1"/>
  <c r="BD125" i="1"/>
  <c r="CR135" i="1"/>
  <c r="CS153" i="1"/>
  <c r="C91" i="1"/>
  <c r="C75" i="1"/>
  <c r="BD166" i="1"/>
  <c r="BG145" i="1"/>
  <c r="CS162" i="1"/>
  <c r="D142" i="1"/>
  <c r="C102" i="1"/>
  <c r="BF188" i="1"/>
  <c r="CR189" i="1"/>
  <c r="D150" i="1"/>
  <c r="BB61" i="1"/>
  <c r="I61" i="1" s="1"/>
  <c r="BF140" i="1"/>
  <c r="D173" i="1"/>
  <c r="CS174" i="1"/>
  <c r="BF166" i="1"/>
  <c r="CS185" i="1"/>
  <c r="BF149" i="1"/>
  <c r="CS145" i="1"/>
  <c r="BG132" i="1"/>
  <c r="BE193" i="1"/>
  <c r="BE155" i="1"/>
  <c r="CR212" i="1"/>
  <c r="BE174" i="1"/>
  <c r="C238" i="1"/>
  <c r="CP238" i="1" s="1"/>
  <c r="CP212" i="1"/>
  <c r="BD132" i="1"/>
  <c r="D140" i="1"/>
  <c r="BE177" i="1"/>
  <c r="CS131" i="1"/>
  <c r="BB54" i="1"/>
  <c r="CS134" i="1"/>
  <c r="D132" i="1"/>
  <c r="BC167" i="1"/>
  <c r="BE212" i="1"/>
  <c r="CP155" i="1"/>
  <c r="BD147" i="1"/>
  <c r="C116" i="1"/>
  <c r="C69" i="1"/>
  <c r="CS152" i="1"/>
  <c r="BD131" i="1"/>
  <c r="BD153" i="1"/>
  <c r="F118" i="1"/>
  <c r="E218" i="1"/>
  <c r="BG152" i="1"/>
  <c r="BE176" i="1"/>
  <c r="CR156" i="1"/>
  <c r="CS147" i="1"/>
  <c r="BE140" i="1"/>
  <c r="D134" i="1"/>
  <c r="CR141" i="1"/>
  <c r="CP134" i="1"/>
  <c r="BD185" i="1"/>
  <c r="CQ155" i="1"/>
  <c r="D141" i="1"/>
  <c r="D185" i="1"/>
  <c r="CS187" i="1"/>
  <c r="BC185" i="1"/>
  <c r="BD167" i="1"/>
  <c r="BE145" i="1"/>
  <c r="CP144" i="1"/>
  <c r="CP190" i="1"/>
  <c r="CS132" i="1"/>
  <c r="BE147" i="1"/>
  <c r="BD140" i="1"/>
  <c r="AS140" i="1" s="1"/>
  <c r="BC244" i="1"/>
  <c r="AI244" i="1" s="1"/>
  <c r="CQ144" i="1"/>
  <c r="CQ140" i="1"/>
  <c r="C205" i="1"/>
  <c r="BB205" i="1" s="1"/>
  <c r="BC187" i="1"/>
  <c r="CP185" i="1"/>
  <c r="CQ145" i="1"/>
  <c r="CP140" i="1"/>
  <c r="BE131" i="1"/>
  <c r="D127" i="1"/>
  <c r="BE132" i="1"/>
  <c r="BA54" i="1"/>
  <c r="H118" i="1"/>
  <c r="BE134" i="1"/>
  <c r="BE153" i="1"/>
  <c r="CQ134" i="1"/>
  <c r="BD187" i="1"/>
  <c r="CP169" i="1"/>
  <c r="BD239" i="1"/>
  <c r="CP153" i="1"/>
  <c r="D146" i="1"/>
  <c r="CR192" i="1"/>
  <c r="BG153" i="1"/>
  <c r="C77" i="1"/>
  <c r="DR77" i="1" s="1"/>
  <c r="C223" i="1"/>
  <c r="C239" i="1"/>
  <c r="BC239" i="1" s="1"/>
  <c r="C225" i="1"/>
  <c r="D153" i="1"/>
  <c r="BD134" i="1"/>
  <c r="C76" i="1"/>
  <c r="BD145" i="1"/>
  <c r="BC218" i="1"/>
  <c r="AR218" i="1" s="1"/>
  <c r="CS193" i="1"/>
  <c r="CR150" i="1"/>
  <c r="BA55" i="1"/>
  <c r="BC172" i="1"/>
  <c r="BF177" i="1"/>
  <c r="C78" i="1"/>
  <c r="EB78" i="1" s="1"/>
  <c r="BC212" i="1"/>
  <c r="BC193" i="1"/>
  <c r="CP187" i="1"/>
  <c r="BF153" i="1"/>
  <c r="BD123" i="1"/>
  <c r="CS142" i="1"/>
  <c r="D122" i="1"/>
  <c r="BG143" i="1"/>
  <c r="CS127" i="1"/>
  <c r="CQ123" i="1"/>
  <c r="CQ54" i="1"/>
  <c r="BB60" i="1"/>
  <c r="I60" i="1" s="1"/>
  <c r="CP123" i="1"/>
  <c r="CQ136" i="1"/>
  <c r="BD193" i="1"/>
  <c r="CR206" i="1"/>
  <c r="C98" i="1"/>
  <c r="CP150" i="1"/>
  <c r="CR126" i="1"/>
  <c r="C246" i="1"/>
  <c r="CP246" i="1" s="1"/>
  <c r="BD234" i="1"/>
  <c r="CP191" i="1"/>
  <c r="BD172" i="1"/>
  <c r="CQ143" i="1"/>
  <c r="CQ191" i="1"/>
  <c r="D192" i="1"/>
  <c r="CQ212" i="1"/>
  <c r="CP193" i="1"/>
  <c r="BF187" i="1"/>
  <c r="D191" i="1"/>
  <c r="CR153" i="1"/>
  <c r="CQ10" i="1"/>
  <c r="CP10" i="1"/>
  <c r="BB55" i="1"/>
  <c r="I118" i="1"/>
  <c r="CS136" i="1"/>
  <c r="BD143" i="1"/>
  <c r="CS168" i="1"/>
  <c r="BF176" i="1"/>
  <c r="BD127" i="1"/>
  <c r="L118" i="1"/>
  <c r="CP15" i="1"/>
  <c r="CP142" i="1"/>
  <c r="D168" i="1"/>
  <c r="BG125" i="1"/>
  <c r="D187" i="1"/>
  <c r="CP218" i="1"/>
  <c r="BD136" i="1"/>
  <c r="C96" i="1"/>
  <c r="BD142" i="1"/>
  <c r="CS186" i="1"/>
  <c r="CR129" i="1"/>
  <c r="CS135" i="1"/>
  <c r="BF164" i="1"/>
  <c r="C226" i="1"/>
  <c r="BD135" i="1"/>
  <c r="BE168" i="1"/>
  <c r="M118" i="1"/>
  <c r="D125" i="1"/>
  <c r="BG150" i="1"/>
  <c r="CS150" i="1"/>
  <c r="CQ213" i="1"/>
  <c r="D186" i="1"/>
  <c r="D135" i="1"/>
  <c r="BE125" i="1"/>
  <c r="BE135" i="1"/>
  <c r="CQ125" i="1"/>
  <c r="CR186" i="1"/>
  <c r="BC164" i="1"/>
  <c r="C224" i="1"/>
  <c r="C68" i="1"/>
  <c r="BE142" i="1"/>
  <c r="CP213" i="1"/>
  <c r="CP125" i="1"/>
  <c r="BG142" i="1"/>
  <c r="BE150" i="1"/>
  <c r="CQ135" i="1"/>
  <c r="CP135" i="1"/>
  <c r="BE213" i="1"/>
  <c r="W213" i="1" s="1"/>
  <c r="BD150" i="1"/>
  <c r="AS150" i="1" s="1"/>
  <c r="D188" i="1"/>
  <c r="CP188" i="1"/>
  <c r="BE178" i="1"/>
  <c r="BD194" i="1"/>
  <c r="CQ162" i="1"/>
  <c r="BE146" i="1"/>
  <c r="BD170" i="1"/>
  <c r="CR183" i="1"/>
  <c r="CQ194" i="1"/>
  <c r="BE185" i="1"/>
  <c r="BA52" i="1"/>
  <c r="CR168" i="1"/>
  <c r="CQ170" i="1"/>
  <c r="BA14" i="1"/>
  <c r="M14" i="1" s="1"/>
  <c r="CQ129" i="1"/>
  <c r="BF193" i="1"/>
  <c r="BE180" i="1"/>
  <c r="C199" i="1"/>
  <c r="CP199" i="1" s="1"/>
  <c r="CR187" i="1"/>
  <c r="CQ188" i="1"/>
  <c r="CQ182" i="1"/>
  <c r="BA15" i="1"/>
  <c r="M15" i="1" s="1"/>
  <c r="BC194" i="1"/>
  <c r="CR179" i="1"/>
  <c r="BF136" i="1"/>
  <c r="BA11" i="1"/>
  <c r="M11" i="1" s="1"/>
  <c r="D193" i="1"/>
  <c r="BD181" i="1"/>
  <c r="BF151" i="1"/>
  <c r="CP14" i="1"/>
  <c r="BF146" i="1"/>
  <c r="CP177" i="1"/>
  <c r="BC166" i="1"/>
  <c r="CS179" i="1"/>
  <c r="BC161" i="1"/>
  <c r="CS178" i="1"/>
  <c r="CQ168" i="1"/>
  <c r="BF161" i="1"/>
  <c r="CR213" i="1"/>
  <c r="C92" i="1"/>
  <c r="BC177" i="1"/>
  <c r="CR188" i="1"/>
  <c r="CS177" i="1"/>
  <c r="C114" i="1"/>
  <c r="CP114" i="1" s="1"/>
  <c r="C200" i="1"/>
  <c r="CP200" i="1" s="1"/>
  <c r="BE139" i="1"/>
  <c r="D175" i="1"/>
  <c r="CS170" i="1"/>
  <c r="CQ166" i="1"/>
  <c r="BF162" i="1"/>
  <c r="N118" i="1"/>
  <c r="CP11" i="1"/>
  <c r="C222" i="1"/>
  <c r="BF168" i="1"/>
  <c r="D218" i="1"/>
  <c r="D164" i="1"/>
  <c r="BE181" i="1"/>
  <c r="BC186" i="1"/>
  <c r="D152" i="1"/>
  <c r="CR185" i="1"/>
  <c r="CQ139" i="1"/>
  <c r="CP173" i="1"/>
  <c r="BF181" i="1"/>
  <c r="D181" i="1"/>
  <c r="CP210" i="1"/>
  <c r="CS191" i="1"/>
  <c r="CS189" i="1"/>
  <c r="BD168" i="1"/>
  <c r="BE161" i="1"/>
  <c r="CP129" i="1"/>
  <c r="CQ186" i="1"/>
  <c r="CP186" i="1"/>
  <c r="D148" i="1"/>
  <c r="BG146" i="1"/>
  <c r="BE126" i="1"/>
  <c r="BC181" i="1"/>
  <c r="CS143" i="1"/>
  <c r="BG139" i="1"/>
  <c r="CP127" i="1"/>
  <c r="BD126" i="1"/>
  <c r="BG126" i="1"/>
  <c r="CQ53" i="1"/>
  <c r="BE136" i="1"/>
  <c r="CP136" i="1"/>
  <c r="CR146" i="1"/>
  <c r="BD191" i="1"/>
  <c r="CR194" i="1"/>
  <c r="CS176" i="1"/>
  <c r="BF172" i="1"/>
  <c r="BC165" i="1"/>
  <c r="CQ172" i="1"/>
  <c r="BC176" i="1"/>
  <c r="BD176" i="1"/>
  <c r="CP168" i="1"/>
  <c r="C111" i="1"/>
  <c r="BB111" i="1" s="1"/>
  <c r="O111" i="1" s="1"/>
  <c r="C89" i="1"/>
  <c r="C220" i="1"/>
  <c r="CP143" i="1"/>
  <c r="D174" i="1"/>
  <c r="CP12" i="1"/>
  <c r="D183" i="1"/>
  <c r="BD129" i="1"/>
  <c r="BD164" i="1"/>
  <c r="D182" i="1"/>
  <c r="BD146" i="1"/>
  <c r="BD186" i="1"/>
  <c r="CQ146" i="1"/>
  <c r="CS181" i="1"/>
  <c r="D129" i="1"/>
  <c r="CQ126" i="1"/>
  <c r="CP126" i="1"/>
  <c r="BB53" i="1"/>
  <c r="L53" i="1" s="1"/>
  <c r="G118" i="1"/>
  <c r="BE191" i="1"/>
  <c r="CP175" i="1"/>
  <c r="BE166" i="1"/>
  <c r="CP176" i="1"/>
  <c r="CQ164" i="1"/>
  <c r="C90" i="1"/>
  <c r="BD139" i="1"/>
  <c r="D176" i="1"/>
  <c r="BC210" i="1"/>
  <c r="BF183" i="1"/>
  <c r="BD173" i="1"/>
  <c r="D143" i="1"/>
  <c r="BG129" i="1"/>
  <c r="BE127" i="1"/>
  <c r="CR148" i="1"/>
  <c r="CS146" i="1"/>
  <c r="D126" i="1"/>
  <c r="D189" i="1"/>
  <c r="CQ181" i="1"/>
  <c r="D155" i="1"/>
  <c r="CS139" i="1"/>
  <c r="BG127" i="1"/>
  <c r="CP53" i="1"/>
  <c r="CS172" i="1"/>
  <c r="BF175" i="1"/>
  <c r="D172" i="1"/>
  <c r="CS164" i="1"/>
  <c r="BC174" i="1"/>
  <c r="K118" i="1"/>
  <c r="C103" i="1"/>
  <c r="BD233" i="1"/>
  <c r="CP245" i="1"/>
  <c r="CP211" i="1"/>
  <c r="D139" i="1"/>
  <c r="CR134" i="1"/>
  <c r="BF144" i="1"/>
  <c r="BF139" i="1"/>
  <c r="CR190" i="1"/>
  <c r="CP165" i="1"/>
  <c r="CQ174" i="1"/>
  <c r="D167" i="1"/>
  <c r="CR211" i="1"/>
  <c r="C97" i="1"/>
  <c r="D194" i="1"/>
  <c r="D184" i="1"/>
  <c r="CQ210" i="1"/>
  <c r="BC189" i="1"/>
  <c r="D131" i="1"/>
  <c r="BF194" i="1"/>
  <c r="CP162" i="1"/>
  <c r="CQ211" i="1"/>
  <c r="CP189" i="1"/>
  <c r="CP183" i="1"/>
  <c r="CP184" i="1"/>
  <c r="BC188" i="1"/>
  <c r="D160" i="1"/>
  <c r="D147" i="1"/>
  <c r="CQ200" i="1"/>
  <c r="CS190" i="1"/>
  <c r="BD162" i="1"/>
  <c r="BF154" i="1"/>
  <c r="E99" i="1"/>
  <c r="BF145" i="1"/>
  <c r="CR147" i="1"/>
  <c r="CR162" i="1"/>
  <c r="CQ180" i="1"/>
  <c r="BF170" i="1"/>
  <c r="CS166" i="1"/>
  <c r="BD245" i="1"/>
  <c r="CR184" i="1"/>
  <c r="A300" i="4"/>
  <c r="A335" i="4"/>
  <c r="BC180" i="1"/>
  <c r="CQ184" i="1"/>
  <c r="BF152" i="1"/>
  <c r="BF155" i="1"/>
  <c r="CS124" i="1"/>
  <c r="BE211" i="1"/>
  <c r="CQ236" i="1"/>
  <c r="BC211" i="1"/>
  <c r="CP179" i="1"/>
  <c r="CS184" i="1"/>
  <c r="CQ190" i="1"/>
  <c r="BF131" i="1"/>
  <c r="BF127" i="1"/>
  <c r="BB52" i="1"/>
  <c r="CQ52" i="1"/>
  <c r="BD189" i="1"/>
  <c r="CR164" i="1"/>
  <c r="D166" i="1"/>
  <c r="BE163" i="1"/>
  <c r="CP170" i="1"/>
  <c r="BE164" i="1"/>
  <c r="CR163" i="1"/>
  <c r="CR210" i="1"/>
  <c r="BE210" i="1"/>
  <c r="BD235" i="1"/>
  <c r="D124" i="1"/>
  <c r="E104" i="1"/>
  <c r="C33" i="1"/>
  <c r="CP33" i="1" s="1"/>
  <c r="BF169" i="1"/>
  <c r="D190" i="1"/>
  <c r="CP180" i="1"/>
  <c r="D180" i="1"/>
  <c r="BD174" i="1"/>
  <c r="BD169" i="1"/>
  <c r="CS192" i="1"/>
  <c r="BC184" i="1"/>
  <c r="CP182" i="1"/>
  <c r="BF190" i="1"/>
  <c r="D136" i="1"/>
  <c r="E112" i="1"/>
  <c r="CQ124" i="1"/>
  <c r="BG124" i="1"/>
  <c r="D128" i="1"/>
  <c r="BF142" i="1"/>
  <c r="BF132" i="1"/>
  <c r="CP174" i="1"/>
  <c r="BC175" i="1"/>
  <c r="D169" i="1"/>
  <c r="BF182" i="1"/>
  <c r="CS180" i="1"/>
  <c r="D178" i="1"/>
  <c r="C237" i="1"/>
  <c r="C233" i="1"/>
  <c r="BD184" i="1"/>
  <c r="BD179" i="1"/>
  <c r="CR169" i="1"/>
  <c r="C101" i="1"/>
  <c r="CP124" i="1"/>
  <c r="D104" i="1"/>
  <c r="BF180" i="1"/>
  <c r="BC179" i="1"/>
  <c r="CQ192" i="1"/>
  <c r="CP192" i="1"/>
  <c r="CR182" i="1"/>
  <c r="BD124" i="1"/>
  <c r="BD190" i="1"/>
  <c r="D179" i="1"/>
  <c r="D144" i="1"/>
  <c r="CP178" i="1"/>
  <c r="BE172" i="1"/>
  <c r="BE167" i="1"/>
  <c r="CP161" i="1"/>
  <c r="BD237" i="1"/>
  <c r="E117" i="1"/>
  <c r="BC173" i="1"/>
  <c r="CR128" i="1"/>
  <c r="DB160" i="2"/>
  <c r="D112" i="1"/>
  <c r="C100" i="1"/>
  <c r="D99" i="1"/>
  <c r="BF138" i="1"/>
  <c r="D162" i="1"/>
  <c r="C236" i="1"/>
  <c r="CQ175" i="1"/>
  <c r="BD175" i="1"/>
  <c r="CQ169" i="1"/>
  <c r="CS169" i="1"/>
  <c r="C70" i="1"/>
  <c r="BC247" i="1"/>
  <c r="AI247" i="1" s="1"/>
  <c r="BA12" i="1"/>
  <c r="M12" i="1" s="1"/>
  <c r="D138" i="1"/>
  <c r="D170" i="1"/>
  <c r="C235" i="1"/>
  <c r="CQ173" i="1"/>
  <c r="BF173" i="1"/>
  <c r="D130" i="1"/>
  <c r="CR124" i="1"/>
  <c r="CR130" i="1"/>
  <c r="BE170" i="1"/>
  <c r="C234" i="1"/>
  <c r="CQ165" i="1"/>
  <c r="CS165" i="1"/>
  <c r="D165" i="1"/>
  <c r="BF165" i="1"/>
  <c r="CP206" i="1"/>
  <c r="BB206" i="1"/>
  <c r="AS148" i="1"/>
  <c r="D117" i="1"/>
  <c r="C113" i="1"/>
  <c r="C109" i="1"/>
  <c r="AT192" i="1" l="1"/>
  <c r="AS141" i="1"/>
  <c r="AS128" i="1"/>
  <c r="AT166" i="1"/>
  <c r="AS136" i="1"/>
  <c r="AS137" i="1"/>
  <c r="AS156" i="1"/>
  <c r="AS130" i="1"/>
  <c r="BC246" i="1"/>
  <c r="AI246" i="1" s="1"/>
  <c r="AT163" i="1"/>
  <c r="CP239" i="1"/>
  <c r="W212" i="1"/>
  <c r="AS152" i="1"/>
  <c r="AS145" i="1"/>
  <c r="AT188" i="1"/>
  <c r="AS151" i="1"/>
  <c r="AT184" i="1"/>
  <c r="AS138" i="1"/>
  <c r="AS143" i="1"/>
  <c r="AS144" i="1"/>
  <c r="AS134" i="1"/>
  <c r="CP205" i="1"/>
  <c r="AT179" i="1"/>
  <c r="BB110" i="1"/>
  <c r="O110" i="1" s="1"/>
  <c r="AT182" i="1"/>
  <c r="AT183" i="1"/>
  <c r="AT178" i="1"/>
  <c r="AS122" i="1"/>
  <c r="CB77" i="1"/>
  <c r="AK77" i="1" s="1"/>
  <c r="BB115" i="1"/>
  <c r="O115" i="1" s="1"/>
  <c r="AS155" i="1"/>
  <c r="AT191" i="1"/>
  <c r="AS135" i="1"/>
  <c r="AT167" i="1"/>
  <c r="AS149" i="1"/>
  <c r="AS154" i="1"/>
  <c r="AT185" i="1"/>
  <c r="CB78" i="1"/>
  <c r="AK78" i="1" s="1"/>
  <c r="L54" i="1"/>
  <c r="AT170" i="1"/>
  <c r="AS125" i="1"/>
  <c r="L55" i="1"/>
  <c r="AS147" i="1"/>
  <c r="AS132" i="1"/>
  <c r="AT190" i="1"/>
  <c r="C218" i="1"/>
  <c r="AR239" i="1"/>
  <c r="AT187" i="1"/>
  <c r="AS153" i="1"/>
  <c r="C99" i="1"/>
  <c r="AT193" i="1"/>
  <c r="BB116" i="1"/>
  <c r="O116" i="1" s="1"/>
  <c r="CP116" i="1"/>
  <c r="AT177" i="1"/>
  <c r="AS131" i="1"/>
  <c r="BC238" i="1"/>
  <c r="AR238" i="1" s="1"/>
  <c r="AT168" i="1"/>
  <c r="CP92" i="1"/>
  <c r="AT174" i="1"/>
  <c r="AT162" i="1"/>
  <c r="AT164" i="1"/>
  <c r="AS124" i="1"/>
  <c r="AT176" i="1"/>
  <c r="AT186" i="1"/>
  <c r="L52" i="1"/>
  <c r="AS139" i="1"/>
  <c r="AT181" i="1"/>
  <c r="AT165" i="1"/>
  <c r="AS142" i="1"/>
  <c r="E118" i="1"/>
  <c r="BB114" i="1"/>
  <c r="O114" i="1" s="1"/>
  <c r="CP111" i="1"/>
  <c r="AT180" i="1"/>
  <c r="AI245" i="1"/>
  <c r="AT194" i="1"/>
  <c r="AT189" i="1"/>
  <c r="AS126" i="1"/>
  <c r="AT160" i="1"/>
  <c r="AT172" i="1"/>
  <c r="W210" i="1"/>
  <c r="W211" i="1"/>
  <c r="AS146" i="1"/>
  <c r="C104" i="1"/>
  <c r="AS127" i="1"/>
  <c r="AS129" i="1"/>
  <c r="AT175" i="1"/>
  <c r="AT169" i="1"/>
  <c r="E105" i="1"/>
  <c r="AT173" i="1"/>
  <c r="CP233" i="1"/>
  <c r="BC233" i="1"/>
  <c r="AR233" i="1" s="1"/>
  <c r="BC237" i="1"/>
  <c r="AR237" i="1" s="1"/>
  <c r="CP237" i="1"/>
  <c r="D105" i="1"/>
  <c r="D118" i="1"/>
  <c r="CP234" i="1"/>
  <c r="BC234" i="1"/>
  <c r="AR234" i="1" s="1"/>
  <c r="CP235" i="1"/>
  <c r="BC235" i="1"/>
  <c r="AR235" i="1" s="1"/>
  <c r="BC236" i="1"/>
  <c r="AR236" i="1" s="1"/>
  <c r="CP236" i="1"/>
  <c r="CP113" i="1"/>
  <c r="C117" i="1"/>
  <c r="BB113" i="1"/>
  <c r="O113" i="1" s="1"/>
  <c r="BB109" i="1"/>
  <c r="O109" i="1" s="1"/>
  <c r="C112" i="1"/>
  <c r="CP109" i="1"/>
  <c r="C105" i="1" l="1"/>
  <c r="BB117" i="1"/>
  <c r="O117" i="1" s="1"/>
  <c r="CP117" i="1"/>
  <c r="C118" i="1"/>
  <c r="BB112" i="1"/>
  <c r="O112" i="1" s="1"/>
  <c r="CP112" i="1"/>
  <c r="BB118" i="1" l="1"/>
  <c r="O118" i="1" s="1"/>
  <c r="A335" i="1" s="1"/>
  <c r="CP118" i="1"/>
  <c r="A300" i="1" l="1"/>
</calcChain>
</file>

<file path=xl/sharedStrings.xml><?xml version="1.0" encoding="utf-8"?>
<sst xmlns="http://schemas.openxmlformats.org/spreadsheetml/2006/main" count="15129" uniqueCount="293">
  <si>
    <t>SERVICIO DE SALUD</t>
  </si>
  <si>
    <t>REM-A05.   INGRESOS Y EGRESOS POR CONDICIÓN Y PROBLEMAS DE SALUD</t>
  </si>
  <si>
    <t>SECCIÓN A: INGRESOS DE GESTANTES A PROGRAMA PRENATAL</t>
  </si>
  <si>
    <t>CONDICIÓN</t>
  </si>
  <si>
    <t xml:space="preserve">TOTAL      </t>
  </si>
  <si>
    <t>POR DE EDAD (en años)</t>
  </si>
  <si>
    <t>Menor 
de 15</t>
  </si>
  <si>
    <t xml:space="preserve">15 - 19 </t>
  </si>
  <si>
    <t>20 - 24</t>
  </si>
  <si>
    <t>TOTAL GESTANTES INGRESADAS</t>
  </si>
  <si>
    <t>PRIMIGESTAS INGRESADAS</t>
  </si>
  <si>
    <t>GESTANTES INGRESADAS ANTES DE LAS 14 SEMANAS</t>
  </si>
  <si>
    <t>GESTANTES CON ECOGRAFÍA ANTES DE LAS 20 SEMANAS</t>
  </si>
  <si>
    <t>GESTANTES CON EMBARAZO NO PLANIFICADO</t>
  </si>
  <si>
    <t>SECCIÓN B: INGRESO DE GESTANTES CON PATOLOGÍA DE ALTO RIESGO OBSTÉTRICO A LA UNIDAD DE ARO  (Nivel Secundario)</t>
  </si>
  <si>
    <t>PATOLOGÍA</t>
  </si>
  <si>
    <t>Nº DE INGRESOS A ARO</t>
  </si>
  <si>
    <t>Nº DE GESTANTES INGRESADAS</t>
  </si>
  <si>
    <t xml:space="preserve">Preeclampsia (PE) </t>
  </si>
  <si>
    <t>Retardo Crecimiento Intrauterino (RCIU )</t>
  </si>
  <si>
    <t>SÍFILIS</t>
  </si>
  <si>
    <t>VIH</t>
  </si>
  <si>
    <t>Diabetes</t>
  </si>
  <si>
    <t>Cesárea anterior</t>
  </si>
  <si>
    <t>Malformación Congénita</t>
  </si>
  <si>
    <t>SECCIÓN C: INGRESOS A PROGRAMA DE REGULACIÓN DE FERTILIDAD, SEGÚN EDAD</t>
  </si>
  <si>
    <t>MÉTODOS</t>
  </si>
  <si>
    <t>TOTAL REGULACIÓN DE FERTILIDAD</t>
  </si>
  <si>
    <t>DIU</t>
  </si>
  <si>
    <t>HORMONAL</t>
  </si>
  <si>
    <t>Oral Combinado</t>
  </si>
  <si>
    <t>Oral Progestágeno</t>
  </si>
  <si>
    <t>Inyectable Combinado</t>
  </si>
  <si>
    <t>Inyectable Progestágeno</t>
  </si>
  <si>
    <t>Implante</t>
  </si>
  <si>
    <t>SÓLO PRESERVATIVO</t>
  </si>
  <si>
    <t>Mujer</t>
  </si>
  <si>
    <t>Hombres</t>
  </si>
  <si>
    <t xml:space="preserve">SECCION D: INGRESOS A PROGRAMA CONTROL DE CLIMATERIO </t>
  </si>
  <si>
    <t>CONCEPTO</t>
  </si>
  <si>
    <t>TOTAL</t>
  </si>
  <si>
    <t>INGRESOS</t>
  </si>
  <si>
    <t>SECCIÓN E:  INGRESOS  A CONTROL DE SALUD DE RECIÉN NACIDOS</t>
  </si>
  <si>
    <t>EDAD</t>
  </si>
  <si>
    <t>NIÑOS</t>
  </si>
  <si>
    <t>NIÑAS</t>
  </si>
  <si>
    <t>MENORES DE 28 DÍAS</t>
  </si>
  <si>
    <t>SECCIÓN F:  INGRESOS A SALA DE ESTIMULACIÓN EN EL CENTRO DE SALUD</t>
  </si>
  <si>
    <t xml:space="preserve">NIÑO / A (CON) </t>
  </si>
  <si>
    <t xml:space="preserve">TOTAL    </t>
  </si>
  <si>
    <t>POR EDAD</t>
  </si>
  <si>
    <t>POR SEXO</t>
  </si>
  <si>
    <t>Menor 6 meses</t>
  </si>
  <si>
    <t xml:space="preserve"> 7 - 11 meses</t>
  </si>
  <si>
    <t>12 - 17 meses</t>
  </si>
  <si>
    <t>18 - 23 meses</t>
  </si>
  <si>
    <t>24 - 47 meses</t>
  </si>
  <si>
    <t>48 - 59 meses</t>
  </si>
  <si>
    <t>Mujeres</t>
  </si>
  <si>
    <t>NORMAL CON REZAGO</t>
  </si>
  <si>
    <t>RIESGO</t>
  </si>
  <si>
    <t>RETRASO</t>
  </si>
  <si>
    <t>OTRA VULNERABILIDAD</t>
  </si>
  <si>
    <t>15 - 19</t>
  </si>
  <si>
    <t>20-24</t>
  </si>
  <si>
    <t>AMBOS SEXOS</t>
  </si>
  <si>
    <t>INGRESOS AL PSCV</t>
  </si>
  <si>
    <t>PROGRAMA DE SALUD CARDIOVASCULAR</t>
  </si>
  <si>
    <t>HIPERTENSIÓN ARTERIAL</t>
  </si>
  <si>
    <t>DIABETES MELLITUS</t>
  </si>
  <si>
    <t>DISLIPIDEMIAS</t>
  </si>
  <si>
    <t>EGRESOS</t>
  </si>
  <si>
    <t>CAUSAL</t>
  </si>
  <si>
    <t>ABANDONO</t>
  </si>
  <si>
    <t xml:space="preserve">TRASLADO </t>
  </si>
  <si>
    <t>FALLECI-        MIENTO</t>
  </si>
  <si>
    <t>EGRESOS DEL PSCV</t>
  </si>
  <si>
    <t>TOTAL
EGRESOS</t>
  </si>
  <si>
    <t>DEPENDENCIA LEVE</t>
  </si>
  <si>
    <t>DEPENDENCIA MODERADA</t>
  </si>
  <si>
    <t xml:space="preserve">DEPENDENCIA SEVERA </t>
  </si>
  <si>
    <t>ONCOLÓGICO</t>
  </si>
  <si>
    <t>NO ONCOLÓGICO</t>
  </si>
  <si>
    <t xml:space="preserve">DEPENDENCIA SEVERA CON  ESCARAS </t>
  </si>
  <si>
    <t>TOTAL EGRESOS</t>
  </si>
  <si>
    <t>AUTOVALENTE CON RIESGO</t>
  </si>
  <si>
    <t xml:space="preserve">RIESGO DE DEPENDENCIA </t>
  </si>
  <si>
    <t>SUBTOTAL</t>
  </si>
  <si>
    <t>DEPENDIENTE LEVE</t>
  </si>
  <si>
    <t>DEPENDIENTE MODERADO</t>
  </si>
  <si>
    <t xml:space="preserve">DEPENDIENTE GRAVE </t>
  </si>
  <si>
    <t>DEPENDIENTE TOTAL</t>
  </si>
  <si>
    <t xml:space="preserve">TOTAL  </t>
  </si>
  <si>
    <t>MOTIVO DE INGRESO</t>
  </si>
  <si>
    <t>10 - 14 años</t>
  </si>
  <si>
    <t>15 - 19 años</t>
  </si>
  <si>
    <t>20 - 24 años</t>
  </si>
  <si>
    <t>Gestantes</t>
  </si>
  <si>
    <t xml:space="preserve">Madre de Hijo menor de 2 años </t>
  </si>
  <si>
    <t>Pueblos Originarios</t>
  </si>
  <si>
    <t>Ambos
sexos</t>
  </si>
  <si>
    <t>INGRESOS AL PROGRAMA</t>
  </si>
  <si>
    <t>FACTORES DE RIESGO Y CONDICIONANTES DE LA SALUD MENTAL</t>
  </si>
  <si>
    <t>VIOLENCIA DE GÉNERO</t>
  </si>
  <si>
    <t>VICTIMA</t>
  </si>
  <si>
    <t>AGRESOR</t>
  </si>
  <si>
    <t>VIOLENCIA   HACIA EL ADULTO MAYOR</t>
  </si>
  <si>
    <t>ABUSO SEXUAL</t>
  </si>
  <si>
    <r>
      <t xml:space="preserve">CONSUMO BAJO RIESGO DE ALCOHOL </t>
    </r>
    <r>
      <rPr>
        <b/>
        <sz val="8"/>
        <color indexed="10"/>
        <rFont val="Verdana"/>
        <family val="2"/>
      </rPr>
      <t/>
    </r>
  </si>
  <si>
    <t>AUDIT : 7 o menos ptos</t>
  </si>
  <si>
    <t xml:space="preserve">CONSUMO RIESGOSO DE ALCOHOL  </t>
  </si>
  <si>
    <t>AUDIT:8-15 ptos</t>
  </si>
  <si>
    <t>CONSUMO RIESGOSO DE DROGAS</t>
  </si>
  <si>
    <t xml:space="preserve">DIAGNÓSTICOS DE TRASTORNOS MENTALES </t>
  </si>
  <si>
    <t>TRASTORNOS DEL HUMOR
(AFECTIVOS)</t>
  </si>
  <si>
    <t>DEPRESIÓN LEVE</t>
  </si>
  <si>
    <t>DEPRESIÓN MODERADA</t>
  </si>
  <si>
    <t>DEPRESIÓN GRAVE</t>
  </si>
  <si>
    <t>DEPRESIÓN POST PARTO</t>
  </si>
  <si>
    <t>TRASTORNO BIPOLAR</t>
  </si>
  <si>
    <t>TRASTORNOS MENTALES Y DEL COMPORTAMIENTO DEBIDO A CONSUMO SUSTANCIAS PSICOTRÓPICAS</t>
  </si>
  <si>
    <t>POLICONSUMO</t>
  </si>
  <si>
    <t>TRASTORNOS DE ANSIEDAD</t>
  </si>
  <si>
    <t>ALZHEIMER Y OTRAS DEMENCIAS</t>
  </si>
  <si>
    <t>TRASTORNOS CONDUCTUALES ASOCIADOS A DEMENCIA</t>
  </si>
  <si>
    <t>ESQUIZOFRENIA</t>
  </si>
  <si>
    <t>TRASTORNOS DE LA CONDUCTA ALIMENTARIA</t>
  </si>
  <si>
    <t>RETRASO MENTAL</t>
  </si>
  <si>
    <t>TRASTORNO DE PERSONALIDAD</t>
  </si>
  <si>
    <t>TRASTORNO GENERALIZADOS DEL DESARROLLO</t>
  </si>
  <si>
    <t>MOTIVO DE EGRESO</t>
  </si>
  <si>
    <t>EGRESOS POR ABANDONO</t>
  </si>
  <si>
    <t>EGRESOS DEL PROGRAMA</t>
  </si>
  <si>
    <t>Ambos Sexos</t>
  </si>
  <si>
    <t>PLAN AMBULATORIO BÁSICO</t>
  </si>
  <si>
    <t>INTERVENCION PREVENTIVA</t>
  </si>
  <si>
    <t>INTERVENCION TERAPEUTICA</t>
  </si>
  <si>
    <t>TIPO DE PROGRAMA</t>
  </si>
  <si>
    <t>RUBRO</t>
  </si>
  <si>
    <t>GRUPOS DE EDAD (en años)</t>
  </si>
  <si>
    <t>10 - 14</t>
  </si>
  <si>
    <t xml:space="preserve">Hombres </t>
  </si>
  <si>
    <t>PROGRAMA DE REHABILITACIÓN TIPO I</t>
  </si>
  <si>
    <t>Ingresos</t>
  </si>
  <si>
    <t>Egresos</t>
  </si>
  <si>
    <t>PROGRAMA DE REHABILITACIÓN TIPO II</t>
  </si>
  <si>
    <t>PATOLOGÍAS</t>
  </si>
  <si>
    <t xml:space="preserve">TOTAL </t>
  </si>
  <si>
    <t>INGRESOS POR EDAD</t>
  </si>
  <si>
    <t>TRANS</t>
  </si>
  <si>
    <t>EGRESOS POR ALTA</t>
  </si>
  <si>
    <t>TOTAL DE INGRESOS</t>
  </si>
  <si>
    <t>SIFILIS</t>
  </si>
  <si>
    <t>No Gestantes</t>
  </si>
  <si>
    <t>GONORREA</t>
  </si>
  <si>
    <t>CONDILOMA</t>
  </si>
  <si>
    <t>HERPES</t>
  </si>
  <si>
    <t>CHLAMYDIAS</t>
  </si>
  <si>
    <t>URETRITIS NO GONOCÓCICA</t>
  </si>
  <si>
    <t>LINFOGRANULOMA</t>
  </si>
  <si>
    <t>CHANCROIDE</t>
  </si>
  <si>
    <t>OTRAS ITS</t>
  </si>
  <si>
    <t>POR EDAD (en meses - años)</t>
  </si>
  <si>
    <t>Menor de 6 meses</t>
  </si>
  <si>
    <t>De 6 meses a 1 año</t>
  </si>
  <si>
    <t>25 - 29</t>
  </si>
  <si>
    <t>30 - 34</t>
  </si>
  <si>
    <t>35 - 39</t>
  </si>
  <si>
    <t>40 - 44</t>
  </si>
  <si>
    <t>45 - 49</t>
  </si>
  <si>
    <t>50 - 54</t>
  </si>
  <si>
    <t>TOTAL  GESTANTES CON EXAMEN DE CHAGAS REALIZADO</t>
  </si>
  <si>
    <t xml:space="preserve"> Sindrome Hipertensivo del Embarazo (SHE)</t>
  </si>
  <si>
    <t>Factores de riesgo y condicionantes de Parto Prematuro</t>
  </si>
  <si>
    <t>Otras patologías del embarazo</t>
  </si>
  <si>
    <t>Método de Regulación de Fertilidad  más Preservativo</t>
  </si>
  <si>
    <t xml:space="preserve">SECCIÓN G: EGRESOS DE SALA DE ESTIMULACIÓN Y RESULTADOS DE LA REEVALUACIÓN POST EGRESO </t>
  </si>
  <si>
    <t>MOTIVO EGRESO</t>
  </si>
  <si>
    <t>RESULTADO DE REEVALUACIÓN</t>
  </si>
  <si>
    <t>CUMPLI
MIENTO DE TRATA
MIENTO</t>
  </si>
  <si>
    <t>INASISTENTES</t>
  </si>
  <si>
    <t>OTROS</t>
  </si>
  <si>
    <t>RECUPERADO</t>
  </si>
  <si>
    <t>NO RECUPERADO</t>
  </si>
  <si>
    <t>SECCIÓN H: INGRESOS AL PSCV</t>
  </si>
  <si>
    <t>f</t>
  </si>
  <si>
    <t>g</t>
  </si>
  <si>
    <t xml:space="preserve">h </t>
  </si>
  <si>
    <t>i</t>
  </si>
  <si>
    <t>j</t>
  </si>
  <si>
    <t>k</t>
  </si>
  <si>
    <t>l</t>
  </si>
  <si>
    <t xml:space="preserve">m </t>
  </si>
  <si>
    <t>n</t>
  </si>
  <si>
    <t>o</t>
  </si>
  <si>
    <t>p</t>
  </si>
  <si>
    <t>q</t>
  </si>
  <si>
    <t>r</t>
  </si>
  <si>
    <t>s</t>
  </si>
  <si>
    <t>t</t>
  </si>
  <si>
    <t>u</t>
  </si>
  <si>
    <t>v</t>
  </si>
  <si>
    <t>w</t>
  </si>
  <si>
    <t>x</t>
  </si>
  <si>
    <t>y</t>
  </si>
  <si>
    <t>z</t>
  </si>
  <si>
    <t>aa</t>
  </si>
  <si>
    <t>ab</t>
  </si>
  <si>
    <t>ac</t>
  </si>
  <si>
    <t>ad</t>
  </si>
  <si>
    <t>ae</t>
  </si>
  <si>
    <t>af</t>
  </si>
  <si>
    <t>ag</t>
  </si>
  <si>
    <t>25 a 29</t>
  </si>
  <si>
    <t>30 a 34</t>
  </si>
  <si>
    <t>35 a 39</t>
  </si>
  <si>
    <t>40 a 44</t>
  </si>
  <si>
    <t>45 a 49</t>
  </si>
  <si>
    <t>50 a 54</t>
  </si>
  <si>
    <t>55 a 59</t>
  </si>
  <si>
    <t>60 a 64</t>
  </si>
  <si>
    <t>65 a 69</t>
  </si>
  <si>
    <t>70 a 74</t>
  </si>
  <si>
    <t>75 a 79</t>
  </si>
  <si>
    <t>80 y más</t>
  </si>
  <si>
    <t>SECCIÓN I: EGRESOS  DEL PSCV</t>
  </si>
  <si>
    <t>SECCIÓN J: INGRESO Y EGRESO A TRATAMIENTO DE PREDIABETES</t>
  </si>
  <si>
    <t>35 a 44 años</t>
  </si>
  <si>
    <t>Nº DE EGRESOS CON cumplimiento de programa.</t>
  </si>
  <si>
    <t xml:space="preserve">INGRESOS   </t>
  </si>
  <si>
    <t>PERSONAS PREDIABETICAS</t>
  </si>
  <si>
    <t>SECCIÓN K: INGRESOS Y EGRESOS AL PROGRAMA DE PACIENTES CON DEPENDENCIA LEVE, MODERADA Y SEVERA</t>
  </si>
  <si>
    <t>SECCIÓN L: INGRESOS AL PROGRAMA DEL ADULTO MAYOR SEGÚN CONDICIÓN DE FUNCIONALIDAD</t>
  </si>
  <si>
    <t>AUTOVALENTE SIN RIESGO</t>
  </si>
  <si>
    <t>SECCIÓN M: EGRESOS AL PROGRAMA DEL ADULTO MAYOR SEGÚN CONDICIÓN DE FUNCIONALIDAD</t>
  </si>
  <si>
    <t>SECCIÓN N: INGRESOS AL PROGRAMA DE SALUD  MENTAL EN APS /ESPECIALIDAD</t>
  </si>
  <si>
    <t>0 - 4</t>
  </si>
  <si>
    <t>5 - 9</t>
  </si>
  <si>
    <t>AUDIT C: Hombres (4 o menos ptos)
                      Mujeres (3 o menos ptos)</t>
  </si>
  <si>
    <t>DEPRESIÓN REFRACTARIA</t>
  </si>
  <si>
    <t>DEPRESIÓN GRAVE CON PSICOSIS</t>
  </si>
  <si>
    <t>DEPRESIÓN  CON ALTO RIESGO SUICIDA</t>
  </si>
  <si>
    <t>TRASTORNOS DEL COMPORTAMIENTO Y DE LAS EMOCIONES DE COMIENZO HABITUAL EN LA INFANCIA Y ADOLESCENCIA</t>
  </si>
  <si>
    <t>TRASTORNO HIPERCINÉTICOS</t>
  </si>
  <si>
    <t>TRASTORNO DISOCIAL DESAFIANTE Y OPOSICIONISTA</t>
  </si>
  <si>
    <t>TRASTORNO DE ANSIEDAD DE SEPARACIÓN EN LA INFANCIA</t>
  </si>
  <si>
    <t>OTROS TRASTORNOS DEL COMPORTAMIENTO Y DE LAS EMOCIONES DE COMIENZO HABITUAL EN LA INFANCIA Y ADOLESCENCIA</t>
  </si>
  <si>
    <t>SECCIÓN P:  INGRESOS AL PROGRAMA ALCOHOL Y DROGAS EN APS</t>
  </si>
  <si>
    <t>5 - 9 años</t>
  </si>
  <si>
    <t>25 - 29 años</t>
  </si>
  <si>
    <t>30 - 34 años</t>
  </si>
  <si>
    <t>35 -39 años</t>
  </si>
  <si>
    <t>40 -44 años</t>
  </si>
  <si>
    <t>45 -49 años</t>
  </si>
  <si>
    <t>50 -54 años</t>
  </si>
  <si>
    <t>55 -59 años</t>
  </si>
  <si>
    <t>60 -64 años</t>
  </si>
  <si>
    <t>65 -69 años</t>
  </si>
  <si>
    <t>70 -74 años</t>
  </si>
  <si>
    <t>75 -79 años</t>
  </si>
  <si>
    <t>80 años y más</t>
  </si>
  <si>
    <t>SECCIÓN Q: EGRESOS DEL PROGRAMA ALCOHOL Y DROGAS EN APS</t>
  </si>
  <si>
    <t>SECCIÓN R:  PROGRAMA DE REHABILITACIÓN (PERSONAS CON TRASTORNOS PSIQUIÁTRICOS)</t>
  </si>
  <si>
    <t>A BENEFI
CIARIOS</t>
  </si>
  <si>
    <t>55 - 59</t>
  </si>
  <si>
    <t>60 - 64</t>
  </si>
  <si>
    <t>65 - 69</t>
  </si>
  <si>
    <t>70 - 74</t>
  </si>
  <si>
    <t>75 - 79</t>
  </si>
  <si>
    <t>80 y mas</t>
  </si>
  <si>
    <t>SECCIÓN S: INGRESOS Y EGRESOS A PROGRAMA INFECCIÓN POR TRANSMISIÓN SEXUAL (Uso de establecimientos que realizan atención de ITS)</t>
  </si>
  <si>
    <t>0 a 4</t>
  </si>
  <si>
    <t>SECCIÓN T: INGRESOS Y EGRESOS A PROGRAMA DE VIH/SIDA (Uso exclusivo Centros de Atención VIH-SIDA)</t>
  </si>
  <si>
    <t>2 - 9</t>
  </si>
  <si>
    <t>Egresos por Fallecimiento (incluido en total egresos)</t>
  </si>
  <si>
    <t>Egresos por Alta (hijos de madre VIH + incluido en total egresos)</t>
  </si>
  <si>
    <t>Evaluacion Movilidad Programa</t>
  </si>
  <si>
    <t>Abandono Controles</t>
  </si>
  <si>
    <t>Abandono tratamiento</t>
  </si>
  <si>
    <t>Abandono del Programa</t>
  </si>
  <si>
    <t>SECCIÓN U: INGRESOS Y EGRESOS POR COMERCIO SEXUAL (Uso exclusivo de Unidades Control Comercio Sexual)</t>
  </si>
  <si>
    <t>PASIVO</t>
  </si>
  <si>
    <t>MALTRATO A NIÑOS, NIÑAS Y ADOLESCENTES</t>
  </si>
  <si>
    <t>CONSUMO PERJUDICIAL O DEPENDENCIA DE ALCOHOL</t>
  </si>
  <si>
    <t>CONSUMO PERJUDICIAL O DEPENDENCIA COMO DROGA PRINCIPAL</t>
  </si>
  <si>
    <t>SECCIÓN O: EGRESOS DEL PROGRAMA DE SALUD  MENTAL POR ALTAS CLÍNICAS EN APS /ESPECIALIDAD</t>
  </si>
  <si>
    <t>MALTRATO INFANTIL</t>
  </si>
  <si>
    <t>POSIBLE CONSUMO PERJUDICIAL O DEPENDENCIA DE ALCOHOL</t>
  </si>
  <si>
    <t>AUDIT:16 o más ptos</t>
  </si>
  <si>
    <t>OTRA SUSTANCIA COMO DROGA PRINCIPAL</t>
  </si>
  <si>
    <t>SECCIÓN O: EGRESOS DEL PROGRAMA DE SALUD  MENTAL (ALTAS) EN APS /ESPECIALIDAD</t>
  </si>
  <si>
    <t>&lt; 20 años</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</si>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</sst>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0_-;\-* #,##0_-;_-* &quot;-&quot;_-;_-@_-"/>
    <numFmt numFmtId="43" formatCode="_-* #,##0.00_-;\-* #,##0.00_-;_-* &quot;-&quot;??_-;_-@_-"/>
    <numFmt numFmtId="164" formatCode="_-* #,##0_-;\-* #,##0_-;_-* &quot;-&quot;??_-;_-@_-"/>
    <numFmt numFmtId="165" formatCode="#,##0_)"/>
    <numFmt numFmtId="166" formatCode="_-[$€-2]* #,##0.00_-;\-[$€-2]* #,##0.00_-;_-[$€-2]* &quot;-&quot;??_-"/>
  </numFmts>
  <fonts count="23" x14ac:knownFonts="1">
    <font>
      <sz val="11"/>
      <color theme="1"/>
      <name val="Calibri"/>
      <family val="2"/>
      <scheme val="minor"/>
    </font>
    <font>
      <b/>
      <sz val="8"/>
      <name val="Verdana"/>
      <family val="2"/>
    </font>
    <font>
      <sz val="8"/>
      <name val="Verdana"/>
      <family val="2"/>
    </font>
    <font>
      <sz val="12"/>
      <name val="Verdana"/>
      <family val="2"/>
    </font>
    <font>
      <b/>
      <sz val="10"/>
      <name val="Verdana"/>
      <family val="2"/>
    </font>
    <font>
      <b/>
      <sz val="12"/>
      <name val="Verdana"/>
      <family val="2"/>
    </font>
    <font>
      <sz val="10"/>
      <name val="Verdana"/>
      <family val="2"/>
    </font>
    <font>
      <b/>
      <sz val="11"/>
      <name val="Verdana"/>
      <family val="2"/>
    </font>
    <font>
      <sz val="11"/>
      <name val="Verdana"/>
      <family val="2"/>
    </font>
    <font>
      <sz val="8"/>
      <color indexed="10"/>
      <name val="Verdana"/>
      <family val="2"/>
    </font>
    <font>
      <b/>
      <sz val="8"/>
      <color indexed="10"/>
      <name val="Verdana"/>
      <family val="2"/>
    </font>
    <font>
      <sz val="8"/>
      <color indexed="9"/>
      <name val="Verdana"/>
      <family val="2"/>
    </font>
    <font>
      <sz val="9"/>
      <name val="Verdana"/>
      <family val="2"/>
    </font>
    <font>
      <sz val="11"/>
      <color indexed="8"/>
      <name val="Calibri"/>
      <family val="2"/>
    </font>
    <font>
      <sz val="10"/>
      <name val="Arial"/>
      <family val="2"/>
    </font>
    <font>
      <sz val="11"/>
      <name val="Calibri"/>
      <family val="2"/>
    </font>
    <font>
      <sz val="11"/>
      <color indexed="10"/>
      <name val="Calibri"/>
      <family val="2"/>
    </font>
    <font>
      <sz val="14"/>
      <name val="Verdana"/>
      <family val="2"/>
    </font>
    <font>
      <b/>
      <u/>
      <sz val="11"/>
      <name val="Verdana"/>
      <family val="2"/>
    </font>
    <font>
      <sz val="7"/>
      <name val="Verdana"/>
      <family val="2"/>
    </font>
    <font>
      <sz val="8"/>
      <name val="Arial"/>
      <family val="2"/>
    </font>
    <font>
      <sz val="28"/>
      <name val="Verdana"/>
      <family val="2"/>
    </font>
    <font>
      <sz val="26"/>
      <name val="Verdana"/>
      <family val="2"/>
    </font>
  </fonts>
  <fills count="11">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2"/>
        <bgColor indexed="64"/>
      </patternFill>
    </fill>
    <fill>
      <patternFill patternType="solid">
        <fgColor indexed="41"/>
        <bgColor indexed="64"/>
      </patternFill>
    </fill>
    <fill>
      <patternFill patternType="solid">
        <fgColor indexed="22"/>
        <bgColor indexed="64"/>
      </patternFill>
    </fill>
    <fill>
      <patternFill patternType="solid">
        <fgColor indexed="44"/>
        <bgColor indexed="64"/>
      </patternFill>
    </fill>
    <fill>
      <patternFill patternType="solid">
        <fgColor indexed="43"/>
        <bgColor indexed="64"/>
      </patternFill>
    </fill>
    <fill>
      <patternFill patternType="solid">
        <fgColor indexed="13"/>
        <bgColor indexed="64"/>
      </patternFill>
    </fill>
    <fill>
      <patternFill patternType="solid">
        <fgColor indexed="51"/>
        <bgColor indexed="64"/>
      </patternFill>
    </fill>
  </fills>
  <borders count="110">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top style="thin">
        <color indexed="64"/>
      </top>
      <bottom style="hair">
        <color indexed="64"/>
      </bottom>
      <diagonal/>
    </border>
    <border>
      <left/>
      <right/>
      <top style="hair">
        <color indexed="64"/>
      </top>
      <bottom style="thin">
        <color indexed="64"/>
      </bottom>
      <diagonal/>
    </border>
    <border>
      <left style="thin">
        <color indexed="9"/>
      </left>
      <right style="thin">
        <color indexed="9"/>
      </right>
      <top/>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top/>
      <bottom style="hair">
        <color indexed="64"/>
      </bottom>
      <diagonal/>
    </border>
    <border>
      <left style="thin">
        <color indexed="64"/>
      </left>
      <right style="hair">
        <color indexed="64"/>
      </right>
      <top/>
      <bottom style="thin">
        <color indexed="64"/>
      </bottom>
      <diagonal/>
    </border>
    <border>
      <left/>
      <right/>
      <top style="thin">
        <color indexed="64"/>
      </top>
      <bottom/>
      <diagonal/>
    </border>
    <border>
      <left/>
      <right style="thin">
        <color indexed="64"/>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bottom style="hair">
        <color indexed="64"/>
      </bottom>
      <diagonal/>
    </border>
    <border>
      <left/>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top/>
      <bottom style="hair">
        <color indexed="64"/>
      </bottom>
      <diagonal/>
    </border>
    <border>
      <left style="thin">
        <color indexed="64"/>
      </left>
      <right style="double">
        <color indexed="64"/>
      </right>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double">
        <color indexed="64"/>
      </left>
      <right style="thin">
        <color indexed="64"/>
      </right>
      <top style="hair">
        <color indexed="64"/>
      </top>
      <bottom style="hair">
        <color indexed="64"/>
      </bottom>
      <diagonal/>
    </border>
    <border>
      <left style="hair">
        <color indexed="64"/>
      </left>
      <right/>
      <top style="hair">
        <color indexed="64"/>
      </top>
      <bottom/>
      <diagonal/>
    </border>
    <border>
      <left style="double">
        <color indexed="64"/>
      </left>
      <right style="thin">
        <color indexed="64"/>
      </right>
      <top style="hair">
        <color indexed="64"/>
      </top>
      <bottom style="thin">
        <color indexed="64"/>
      </bottom>
      <diagonal/>
    </border>
    <border>
      <left style="hair">
        <color indexed="64"/>
      </left>
      <right style="thin">
        <color indexed="64"/>
      </right>
      <top/>
      <bottom style="thin">
        <color indexed="64"/>
      </bottom>
      <diagonal/>
    </border>
    <border>
      <left style="double">
        <color indexed="64"/>
      </left>
      <right style="double">
        <color indexed="64"/>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diagonal/>
    </border>
    <border>
      <left style="double">
        <color indexed="64"/>
      </left>
      <right style="double">
        <color indexed="64"/>
      </right>
      <top style="hair">
        <color indexed="64"/>
      </top>
      <bottom style="thin">
        <color indexed="64"/>
      </bottom>
      <diagonal/>
    </border>
    <border>
      <left style="thin">
        <color indexed="64"/>
      </left>
      <right style="double">
        <color indexed="64"/>
      </right>
      <top style="hair">
        <color indexed="64"/>
      </top>
      <bottom/>
      <diagonal/>
    </border>
    <border>
      <left style="thin">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right style="thin">
        <color indexed="64"/>
      </right>
      <top style="double">
        <color indexed="64"/>
      </top>
      <bottom style="hair">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hair">
        <color indexed="64"/>
      </bottom>
      <diagonal/>
    </border>
    <border>
      <left style="double">
        <color indexed="64"/>
      </left>
      <right style="thin">
        <color indexed="64"/>
      </right>
      <top style="hair">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hair">
        <color indexed="64"/>
      </bottom>
      <diagonal/>
    </border>
    <border>
      <left style="double">
        <color indexed="64"/>
      </left>
      <right style="thin">
        <color indexed="64"/>
      </right>
      <top/>
      <bottom/>
      <diagonal/>
    </border>
    <border>
      <left style="hair">
        <color indexed="64"/>
      </left>
      <right/>
      <top/>
      <bottom style="thin">
        <color indexed="64"/>
      </bottom>
      <diagonal/>
    </border>
    <border>
      <left style="thin">
        <color indexed="64"/>
      </left>
      <right style="hair">
        <color indexed="64"/>
      </right>
      <top/>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style="double">
        <color indexed="64"/>
      </left>
      <right style="double">
        <color indexed="64"/>
      </right>
      <top style="thin">
        <color indexed="64"/>
      </top>
      <bottom style="hair">
        <color indexed="64"/>
      </bottom>
      <diagonal/>
    </border>
    <border>
      <left style="double">
        <color indexed="64"/>
      </left>
      <right style="double">
        <color indexed="64"/>
      </right>
      <top/>
      <bottom style="hair">
        <color indexed="64"/>
      </bottom>
      <diagonal/>
    </border>
    <border>
      <left style="thin">
        <color indexed="64"/>
      </left>
      <right/>
      <top style="double">
        <color indexed="64"/>
      </top>
      <bottom style="hair">
        <color indexed="64"/>
      </bottom>
      <diagonal/>
    </border>
    <border>
      <left style="double">
        <color indexed="64"/>
      </left>
      <right style="thin">
        <color indexed="64"/>
      </right>
      <top style="double">
        <color indexed="64"/>
      </top>
      <bottom style="hair">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hair">
        <color indexed="64"/>
      </right>
      <top style="thin">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hair">
        <color indexed="64"/>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right/>
      <top style="hair">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s>
  <cellStyleXfs count="21">
    <xf numFmtId="0" fontId="0" fillId="0" borderId="0"/>
    <xf numFmtId="0" fontId="14" fillId="8" borderId="35" applyBorder="0">
      <protection locked="0"/>
    </xf>
    <xf numFmtId="0" fontId="14" fillId="8" borderId="35" applyBorder="0">
      <protection locked="0"/>
    </xf>
    <xf numFmtId="166" fontId="14" fillId="0" borderId="0" applyFont="0" applyFill="0" applyBorder="0" applyAlignment="0" applyProtection="0"/>
    <xf numFmtId="41" fontId="14"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4" fillId="0" borderId="0"/>
    <xf numFmtId="0" fontId="14" fillId="0" borderId="0"/>
    <xf numFmtId="0" fontId="14" fillId="0" borderId="0"/>
    <xf numFmtId="0" fontId="13" fillId="0" borderId="0"/>
    <xf numFmtId="0" fontId="13" fillId="0" borderId="0"/>
    <xf numFmtId="0" fontId="13" fillId="0" borderId="0"/>
    <xf numFmtId="0" fontId="20" fillId="0" borderId="0"/>
  </cellStyleXfs>
  <cellXfs count="764">
    <xf numFmtId="0" fontId="0" fillId="0" borderId="0" xfId="0"/>
    <xf numFmtId="3" fontId="2" fillId="3" borderId="6" xfId="0" applyNumberFormat="1" applyFont="1" applyFill="1" applyBorder="1" applyAlignment="1" applyProtection="1">
      <protection locked="0"/>
    </xf>
    <xf numFmtId="0" fontId="6" fillId="0" borderId="0" xfId="0" applyFont="1" applyProtection="1">
      <protection hidden="1"/>
    </xf>
    <xf numFmtId="0" fontId="2" fillId="0" borderId="0" xfId="0" applyFont="1" applyFill="1" applyProtection="1">
      <protection hidden="1"/>
    </xf>
    <xf numFmtId="0" fontId="2" fillId="0" borderId="0" xfId="0" applyFont="1" applyProtection="1">
      <protection hidden="1"/>
    </xf>
    <xf numFmtId="0" fontId="0" fillId="0" borderId="0" xfId="0"/>
    <xf numFmtId="0" fontId="2" fillId="2" borderId="0" xfId="0" applyNumberFormat="1" applyFont="1" applyFill="1" applyAlignment="1" applyProtection="1"/>
    <xf numFmtId="0" fontId="6" fillId="2" borderId="0" xfId="0" applyFont="1" applyFill="1"/>
    <xf numFmtId="0" fontId="2" fillId="2" borderId="0" xfId="0" applyNumberFormat="1" applyFont="1" applyFill="1" applyAlignment="1" applyProtection="1">
      <alignment horizontal="center"/>
    </xf>
    <xf numFmtId="0" fontId="1" fillId="2" borderId="0" xfId="0" applyNumberFormat="1" applyFont="1" applyFill="1" applyAlignment="1" applyProtection="1">
      <alignment horizontal="left"/>
    </xf>
    <xf numFmtId="0" fontId="2" fillId="2" borderId="0" xfId="0" applyFont="1" applyFill="1" applyBorder="1" applyProtection="1"/>
    <xf numFmtId="0" fontId="2" fillId="2" borderId="0" xfId="0" applyFont="1" applyFill="1" applyProtection="1"/>
    <xf numFmtId="0" fontId="4" fillId="2" borderId="0" xfId="0" applyFont="1" applyFill="1" applyBorder="1" applyAlignment="1" applyProtection="1">
      <alignment horizontal="center"/>
    </xf>
    <xf numFmtId="0" fontId="6" fillId="2" borderId="0" xfId="0" applyFont="1" applyFill="1" applyProtection="1"/>
    <xf numFmtId="0" fontId="7" fillId="2" borderId="0" xfId="0" applyFont="1" applyFill="1" applyProtection="1"/>
    <xf numFmtId="0" fontId="3" fillId="2" borderId="0" xfId="0" applyFont="1" applyFill="1" applyProtection="1"/>
    <xf numFmtId="0" fontId="6" fillId="0" borderId="0" xfId="0" applyFont="1" applyProtection="1"/>
    <xf numFmtId="0" fontId="2" fillId="0" borderId="10" xfId="0" applyNumberFormat="1" applyFont="1" applyFill="1" applyBorder="1" applyAlignment="1" applyProtection="1">
      <alignment horizontal="center" vertical="center" wrapText="1"/>
    </xf>
    <xf numFmtId="0" fontId="2" fillId="0" borderId="11" xfId="0" applyFont="1" applyFill="1" applyBorder="1" applyAlignment="1" applyProtection="1">
      <alignment horizontal="center" vertical="center"/>
    </xf>
    <xf numFmtId="0" fontId="2" fillId="0" borderId="12" xfId="0" applyFont="1" applyFill="1" applyBorder="1" applyAlignment="1" applyProtection="1">
      <alignment horizontal="center" vertical="center"/>
    </xf>
    <xf numFmtId="0" fontId="2" fillId="0" borderId="10" xfId="0" applyFont="1" applyFill="1" applyBorder="1" applyAlignment="1" applyProtection="1">
      <alignment horizontal="center" vertical="center"/>
    </xf>
    <xf numFmtId="0" fontId="2" fillId="2" borderId="0" xfId="0" applyNumberFormat="1" applyFont="1" applyFill="1" applyBorder="1" applyAlignment="1" applyProtection="1"/>
    <xf numFmtId="0" fontId="2" fillId="2" borderId="0" xfId="0" applyFont="1" applyFill="1" applyAlignment="1" applyProtection="1">
      <alignment wrapText="1"/>
    </xf>
    <xf numFmtId="0" fontId="2" fillId="0" borderId="11" xfId="0" applyNumberFormat="1" applyFont="1" applyFill="1" applyBorder="1" applyAlignment="1" applyProtection="1">
      <alignment horizontal="center" vertical="center" wrapText="1"/>
    </xf>
    <xf numFmtId="0" fontId="6" fillId="0" borderId="0" xfId="0" applyFont="1" applyFill="1" applyProtection="1"/>
    <xf numFmtId="0" fontId="2" fillId="2" borderId="0" xfId="0" applyFont="1" applyFill="1" applyAlignment="1" applyProtection="1"/>
    <xf numFmtId="0" fontId="8" fillId="2" borderId="0" xfId="0" applyFont="1" applyFill="1" applyProtection="1"/>
    <xf numFmtId="0" fontId="2" fillId="0" borderId="0" xfId="0" applyFont="1" applyFill="1" applyProtection="1"/>
    <xf numFmtId="0" fontId="5" fillId="2" borderId="0" xfId="0" applyNumberFormat="1" applyFont="1" applyFill="1" applyBorder="1" applyAlignment="1" applyProtection="1">
      <alignment vertical="center" wrapText="1"/>
    </xf>
    <xf numFmtId="0" fontId="2" fillId="0" borderId="4" xfId="0" applyFont="1" applyFill="1" applyBorder="1" applyAlignment="1" applyProtection="1">
      <alignment horizontal="center" vertical="center" wrapText="1"/>
    </xf>
    <xf numFmtId="0" fontId="2" fillId="2" borderId="0" xfId="0" applyFont="1" applyFill="1" applyBorder="1" applyAlignment="1" applyProtection="1">
      <alignment wrapText="1"/>
    </xf>
    <xf numFmtId="0" fontId="1" fillId="2" borderId="0" xfId="0" applyFont="1" applyFill="1" applyBorder="1" applyAlignment="1" applyProtection="1">
      <alignment wrapText="1"/>
    </xf>
    <xf numFmtId="0" fontId="1" fillId="2" borderId="0" xfId="0" applyFont="1" applyFill="1" applyAlignment="1" applyProtection="1">
      <alignment wrapText="1"/>
    </xf>
    <xf numFmtId="0" fontId="2" fillId="0" borderId="0" xfId="0" applyFont="1" applyFill="1" applyAlignment="1" applyProtection="1">
      <alignment wrapText="1"/>
    </xf>
    <xf numFmtId="0" fontId="2" fillId="2" borderId="0" xfId="0" applyFont="1" applyFill="1" applyAlignment="1" applyProtection="1">
      <alignment horizontal="left"/>
    </xf>
    <xf numFmtId="0" fontId="2" fillId="0" borderId="45"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2" fillId="0" borderId="35" xfId="0" applyFont="1" applyFill="1" applyBorder="1" applyAlignment="1" applyProtection="1">
      <alignment horizontal="center" vertical="center" wrapText="1"/>
    </xf>
    <xf numFmtId="0" fontId="2" fillId="0" borderId="10" xfId="0" applyFont="1" applyBorder="1" applyAlignment="1" applyProtection="1">
      <alignment horizontal="center" vertical="center" wrapText="1"/>
    </xf>
    <xf numFmtId="0" fontId="2" fillId="4" borderId="0" xfId="0" applyFont="1" applyFill="1" applyAlignment="1" applyProtection="1">
      <alignment wrapText="1"/>
    </xf>
    <xf numFmtId="0" fontId="1" fillId="2" borderId="0" xfId="0" applyFont="1" applyFill="1" applyBorder="1" applyAlignment="1" applyProtection="1"/>
    <xf numFmtId="41" fontId="2" fillId="2" borderId="0" xfId="0" applyNumberFormat="1" applyFont="1" applyFill="1" applyBorder="1" applyAlignment="1" applyProtection="1"/>
    <xf numFmtId="0" fontId="2" fillId="2" borderId="0" xfId="0" applyNumberFormat="1" applyFont="1" applyFill="1" applyBorder="1" applyAlignment="1" applyProtection="1">
      <alignment horizontal="left"/>
    </xf>
    <xf numFmtId="0" fontId="1" fillId="2" borderId="0" xfId="0" applyNumberFormat="1" applyFont="1" applyFill="1" applyBorder="1" applyAlignment="1" applyProtection="1"/>
    <xf numFmtId="0" fontId="8" fillId="2" borderId="0" xfId="0" applyFont="1" applyFill="1" applyBorder="1" applyProtection="1"/>
    <xf numFmtId="0" fontId="7" fillId="2" borderId="0" xfId="0" applyFont="1" applyFill="1" applyBorder="1" applyProtection="1"/>
    <xf numFmtId="0" fontId="2" fillId="2" borderId="33" xfId="0" applyNumberFormat="1" applyFont="1" applyFill="1" applyBorder="1" applyAlignment="1" applyProtection="1">
      <alignment horizontal="left"/>
    </xf>
    <xf numFmtId="0" fontId="2" fillId="2" borderId="34" xfId="0" applyNumberFormat="1" applyFont="1" applyFill="1" applyBorder="1" applyAlignment="1" applyProtection="1">
      <alignment horizontal="right"/>
    </xf>
    <xf numFmtId="164" fontId="2" fillId="2" borderId="0" xfId="0" applyNumberFormat="1" applyFont="1" applyFill="1" applyBorder="1" applyAlignment="1" applyProtection="1"/>
    <xf numFmtId="0" fontId="1" fillId="2" borderId="0" xfId="0" applyFont="1" applyFill="1" applyBorder="1" applyAlignment="1" applyProtection="1">
      <alignment vertical="center"/>
    </xf>
    <xf numFmtId="0" fontId="2" fillId="0" borderId="36" xfId="0" applyFont="1" applyFill="1" applyBorder="1" applyAlignment="1" applyProtection="1">
      <alignment horizontal="left" wrapText="1"/>
    </xf>
    <xf numFmtId="0" fontId="2" fillId="0" borderId="39" xfId="0" applyFont="1" applyFill="1" applyBorder="1" applyAlignment="1" applyProtection="1">
      <alignment horizontal="left" wrapText="1"/>
    </xf>
    <xf numFmtId="0" fontId="2" fillId="0" borderId="42" xfId="0" applyFont="1" applyFill="1" applyBorder="1" applyAlignment="1" applyProtection="1">
      <alignment horizontal="left" wrapText="1"/>
    </xf>
    <xf numFmtId="0" fontId="2" fillId="0" borderId="43" xfId="0" applyFont="1" applyFill="1" applyBorder="1" applyAlignment="1" applyProtection="1">
      <alignment horizontal="left" wrapText="1"/>
    </xf>
    <xf numFmtId="0" fontId="7" fillId="2" borderId="44" xfId="0" applyFont="1" applyFill="1" applyBorder="1" applyProtection="1"/>
    <xf numFmtId="0" fontId="7" fillId="0" borderId="44" xfId="0" applyFont="1" applyFill="1" applyBorder="1" applyProtection="1"/>
    <xf numFmtId="165" fontId="8" fillId="0" borderId="0" xfId="0" applyNumberFormat="1" applyFont="1" applyFill="1" applyBorder="1" applyAlignment="1" applyProtection="1">
      <alignment horizontal="right"/>
    </xf>
    <xf numFmtId="165" fontId="8" fillId="2" borderId="0" xfId="0" applyNumberFormat="1" applyFont="1" applyFill="1" applyBorder="1" applyAlignment="1" applyProtection="1">
      <alignment horizontal="right"/>
    </xf>
    <xf numFmtId="0" fontId="2" fillId="0" borderId="12" xfId="0" applyFont="1" applyBorder="1" applyAlignment="1" applyProtection="1">
      <alignment horizontal="center" vertical="center" wrapText="1"/>
    </xf>
    <xf numFmtId="0" fontId="8" fillId="2" borderId="0" xfId="0" applyFont="1" applyFill="1" applyAlignment="1" applyProtection="1">
      <alignment wrapText="1"/>
    </xf>
    <xf numFmtId="0" fontId="8" fillId="2" borderId="0" xfId="0" applyFont="1" applyFill="1" applyBorder="1" applyAlignment="1" applyProtection="1">
      <alignment wrapText="1"/>
    </xf>
    <xf numFmtId="0" fontId="7" fillId="2" borderId="0" xfId="0" applyFont="1" applyFill="1" applyBorder="1" applyAlignment="1" applyProtection="1">
      <alignment wrapText="1"/>
    </xf>
    <xf numFmtId="0" fontId="2" fillId="2" borderId="0" xfId="0" applyFont="1" applyFill="1" applyBorder="1" applyAlignment="1" applyProtection="1"/>
    <xf numFmtId="0" fontId="2" fillId="0" borderId="51" xfId="0" applyFont="1" applyBorder="1" applyAlignment="1" applyProtection="1">
      <alignment horizontal="center" vertical="center" wrapText="1"/>
    </xf>
    <xf numFmtId="0" fontId="2" fillId="0" borderId="52" xfId="0" applyFont="1" applyBorder="1" applyAlignment="1" applyProtection="1">
      <alignment horizontal="center" vertical="center" wrapText="1"/>
    </xf>
    <xf numFmtId="165" fontId="2" fillId="2" borderId="0" xfId="0" applyNumberFormat="1" applyFont="1" applyFill="1" applyBorder="1" applyAlignment="1" applyProtection="1"/>
    <xf numFmtId="41" fontId="6" fillId="2" borderId="0" xfId="0" applyNumberFormat="1" applyFont="1" applyFill="1" applyBorder="1" applyAlignment="1" applyProtection="1"/>
    <xf numFmtId="41" fontId="8" fillId="2" borderId="0" xfId="0" applyNumberFormat="1" applyFont="1" applyFill="1" applyBorder="1" applyAlignment="1" applyProtection="1"/>
    <xf numFmtId="0" fontId="6" fillId="2" borderId="0" xfId="0" applyFont="1" applyFill="1" applyAlignment="1" applyProtection="1"/>
    <xf numFmtId="0" fontId="2" fillId="2" borderId="0" xfId="0" applyNumberFormat="1" applyFont="1" applyFill="1" applyBorder="1" applyAlignment="1" applyProtection="1">
      <alignment horizontal="left" vertical="center" wrapText="1"/>
    </xf>
    <xf numFmtId="0" fontId="6" fillId="2" borderId="0" xfId="0" applyFont="1" applyFill="1" applyBorder="1" applyAlignment="1" applyProtection="1">
      <alignment horizontal="left" vertical="center" wrapText="1"/>
    </xf>
    <xf numFmtId="0" fontId="12" fillId="2" borderId="0" xfId="0" applyFont="1" applyFill="1" applyBorder="1" applyAlignment="1" applyProtection="1">
      <alignment vertical="center" wrapText="1"/>
    </xf>
    <xf numFmtId="165" fontId="12" fillId="2" borderId="0" xfId="0" applyNumberFormat="1" applyFont="1" applyFill="1" applyBorder="1" applyAlignment="1" applyProtection="1">
      <protection locked="0"/>
    </xf>
    <xf numFmtId="165" fontId="2" fillId="2" borderId="0" xfId="0" applyNumberFormat="1" applyFont="1" applyFill="1" applyBorder="1" applyAlignment="1" applyProtection="1">
      <protection hidden="1"/>
    </xf>
    <xf numFmtId="0" fontId="7" fillId="2" borderId="0" xfId="0" applyNumberFormat="1" applyFont="1" applyFill="1" applyBorder="1" applyAlignment="1" applyProtection="1">
      <alignment horizontal="left"/>
    </xf>
    <xf numFmtId="0" fontId="2" fillId="2" borderId="0" xfId="0" applyFont="1" applyFill="1" applyBorder="1" applyAlignment="1" applyProtection="1">
      <alignment horizontal="left"/>
    </xf>
    <xf numFmtId="0" fontId="2" fillId="0" borderId="0" xfId="0" applyFont="1" applyProtection="1"/>
    <xf numFmtId="0" fontId="2" fillId="4" borderId="0" xfId="0" applyFont="1" applyFill="1" applyProtection="1"/>
    <xf numFmtId="0" fontId="2" fillId="0" borderId="13" xfId="0" applyFont="1" applyFill="1" applyBorder="1" applyAlignment="1" applyProtection="1">
      <alignment horizontal="left"/>
    </xf>
    <xf numFmtId="0" fontId="9" fillId="2" borderId="0" xfId="0" applyNumberFormat="1" applyFont="1" applyFill="1" applyAlignment="1" applyProtection="1"/>
    <xf numFmtId="165" fontId="2" fillId="2" borderId="0" xfId="0" applyNumberFormat="1" applyFont="1" applyFill="1" applyBorder="1" applyAlignment="1" applyProtection="1">
      <protection locked="0"/>
    </xf>
    <xf numFmtId="164" fontId="2" fillId="2" borderId="0" xfId="0" applyNumberFormat="1" applyFont="1" applyFill="1" applyAlignment="1" applyProtection="1"/>
    <xf numFmtId="0" fontId="2" fillId="0" borderId="3" xfId="0" applyNumberFormat="1" applyFont="1" applyFill="1" applyBorder="1" applyAlignment="1" applyProtection="1">
      <alignment horizontal="left" vertical="center" wrapText="1"/>
      <protection hidden="1"/>
    </xf>
    <xf numFmtId="0" fontId="2" fillId="0" borderId="25" xfId="0" applyNumberFormat="1" applyFont="1" applyFill="1" applyBorder="1" applyAlignment="1" applyProtection="1">
      <alignment horizontal="left" vertical="center" wrapText="1"/>
      <protection hidden="1"/>
    </xf>
    <xf numFmtId="3" fontId="2" fillId="3" borderId="13" xfId="0" applyNumberFormat="1" applyFont="1" applyFill="1" applyBorder="1" applyAlignment="1" applyProtection="1">
      <protection locked="0"/>
    </xf>
    <xf numFmtId="3" fontId="2" fillId="3" borderId="17" xfId="0" applyNumberFormat="1" applyFont="1" applyFill="1" applyBorder="1" applyAlignment="1" applyProtection="1">
      <protection locked="0"/>
    </xf>
    <xf numFmtId="3" fontId="2" fillId="3" borderId="32" xfId="0" applyNumberFormat="1" applyFont="1" applyFill="1" applyBorder="1" applyAlignment="1" applyProtection="1">
      <protection locked="0"/>
    </xf>
    <xf numFmtId="3" fontId="2" fillId="3" borderId="25" xfId="0" applyNumberFormat="1" applyFont="1" applyFill="1" applyBorder="1" applyAlignment="1" applyProtection="1">
      <protection locked="0"/>
    </xf>
    <xf numFmtId="3" fontId="2" fillId="3" borderId="9" xfId="0" applyNumberFormat="1" applyFont="1" applyFill="1" applyBorder="1" applyAlignment="1" applyProtection="1">
      <protection locked="0"/>
    </xf>
    <xf numFmtId="3" fontId="2" fillId="3" borderId="31" xfId="0" applyNumberFormat="1" applyFont="1" applyFill="1" applyBorder="1" applyAlignment="1" applyProtection="1">
      <protection locked="0"/>
    </xf>
    <xf numFmtId="3" fontId="2" fillId="2" borderId="17" xfId="0" applyNumberFormat="1" applyFont="1" applyFill="1" applyBorder="1" applyAlignment="1" applyProtection="1"/>
    <xf numFmtId="3" fontId="2" fillId="3" borderId="18" xfId="0" applyNumberFormat="1" applyFont="1" applyFill="1" applyBorder="1" applyAlignment="1" applyProtection="1">
      <protection locked="0"/>
    </xf>
    <xf numFmtId="3" fontId="2" fillId="3" borderId="26" xfId="0" applyNumberFormat="1" applyFont="1" applyFill="1" applyBorder="1" applyAlignment="1" applyProtection="1">
      <protection locked="0"/>
    </xf>
    <xf numFmtId="3" fontId="2" fillId="0" borderId="13" xfId="0" applyNumberFormat="1" applyFont="1" applyFill="1" applyBorder="1" applyAlignment="1" applyProtection="1"/>
    <xf numFmtId="3" fontId="2" fillId="0" borderId="17" xfId="0" applyNumberFormat="1" applyFont="1" applyFill="1" applyBorder="1" applyAlignment="1" applyProtection="1"/>
    <xf numFmtId="3" fontId="2" fillId="0" borderId="25" xfId="0" applyNumberFormat="1" applyFont="1" applyFill="1" applyBorder="1" applyAlignment="1" applyProtection="1"/>
    <xf numFmtId="3" fontId="2" fillId="3" borderId="14" xfId="0" applyNumberFormat="1" applyFont="1" applyFill="1" applyBorder="1" applyAlignment="1" applyProtection="1">
      <protection locked="0"/>
    </xf>
    <xf numFmtId="3" fontId="2" fillId="3" borderId="22" xfId="0" applyNumberFormat="1" applyFont="1" applyFill="1" applyBorder="1" applyAlignment="1" applyProtection="1">
      <protection locked="0"/>
    </xf>
    <xf numFmtId="3" fontId="2" fillId="6" borderId="22" xfId="0" applyNumberFormat="1" applyFont="1" applyFill="1" applyBorder="1" applyAlignment="1" applyProtection="1"/>
    <xf numFmtId="3" fontId="2" fillId="0" borderId="32" xfId="0" applyNumberFormat="1" applyFont="1" applyFill="1" applyBorder="1" applyAlignment="1" applyProtection="1"/>
    <xf numFmtId="3" fontId="2" fillId="3" borderId="40" xfId="0" applyNumberFormat="1" applyFont="1" applyFill="1" applyBorder="1" applyAlignment="1" applyProtection="1">
      <protection locked="0"/>
    </xf>
    <xf numFmtId="3" fontId="2" fillId="3" borderId="64" xfId="0" applyNumberFormat="1" applyFont="1" applyFill="1" applyBorder="1" applyAlignment="1" applyProtection="1">
      <protection locked="0"/>
    </xf>
    <xf numFmtId="3" fontId="2" fillId="6" borderId="17" xfId="0" applyNumberFormat="1" applyFont="1" applyFill="1" applyBorder="1" applyAlignment="1" applyProtection="1"/>
    <xf numFmtId="3" fontId="2" fillId="6" borderId="25" xfId="0" applyNumberFormat="1" applyFont="1" applyFill="1" applyBorder="1" applyAlignment="1" applyProtection="1"/>
    <xf numFmtId="3" fontId="2" fillId="6" borderId="24" xfId="0" applyNumberFormat="1" applyFont="1" applyFill="1" applyBorder="1" applyAlignment="1" applyProtection="1"/>
    <xf numFmtId="3" fontId="2" fillId="0" borderId="35" xfId="0" applyNumberFormat="1" applyFont="1" applyFill="1" applyBorder="1" applyAlignment="1" applyProtection="1"/>
    <xf numFmtId="3" fontId="2" fillId="0" borderId="6" xfId="0" applyNumberFormat="1" applyFont="1" applyFill="1" applyBorder="1" applyAlignment="1" applyProtection="1"/>
    <xf numFmtId="3" fontId="2" fillId="0" borderId="3" xfId="0" applyNumberFormat="1" applyFont="1" applyFill="1" applyBorder="1" applyAlignment="1" applyProtection="1"/>
    <xf numFmtId="3" fontId="2" fillId="3" borderId="37" xfId="0" applyNumberFormat="1" applyFont="1" applyFill="1" applyBorder="1" applyAlignment="1" applyProtection="1">
      <protection locked="0"/>
    </xf>
    <xf numFmtId="3" fontId="2" fillId="3" borderId="30" xfId="0" applyNumberFormat="1" applyFont="1" applyFill="1" applyBorder="1" applyAlignment="1" applyProtection="1">
      <protection locked="0"/>
    </xf>
    <xf numFmtId="3" fontId="2" fillId="3" borderId="24" xfId="0" applyNumberFormat="1" applyFont="1" applyFill="1" applyBorder="1" applyAlignment="1" applyProtection="1">
      <protection locked="0"/>
    </xf>
    <xf numFmtId="3" fontId="2" fillId="0" borderId="17" xfId="0" applyNumberFormat="1" applyFont="1" applyBorder="1" applyAlignment="1" applyProtection="1">
      <alignment wrapText="1"/>
    </xf>
    <xf numFmtId="3" fontId="2" fillId="0" borderId="25" xfId="0" applyNumberFormat="1" applyFont="1" applyBorder="1" applyAlignment="1" applyProtection="1">
      <alignment wrapText="1"/>
    </xf>
    <xf numFmtId="3" fontId="2" fillId="3" borderId="23" xfId="0" applyNumberFormat="1" applyFont="1" applyFill="1" applyBorder="1" applyAlignment="1" applyProtection="1">
      <protection locked="0"/>
    </xf>
    <xf numFmtId="3" fontId="2" fillId="2" borderId="13" xfId="0" applyNumberFormat="1" applyFont="1" applyFill="1" applyBorder="1" applyAlignment="1" applyProtection="1"/>
    <xf numFmtId="3" fontId="2" fillId="3" borderId="55" xfId="0" applyNumberFormat="1" applyFont="1" applyFill="1" applyBorder="1" applyAlignment="1" applyProtection="1">
      <protection locked="0"/>
    </xf>
    <xf numFmtId="3" fontId="2" fillId="3" borderId="10" xfId="0" applyNumberFormat="1" applyFont="1" applyFill="1" applyBorder="1" applyAlignment="1" applyProtection="1">
      <protection locked="0"/>
    </xf>
    <xf numFmtId="3" fontId="2" fillId="3" borderId="35" xfId="0" applyNumberFormat="1" applyFont="1" applyFill="1" applyBorder="1" applyAlignment="1" applyProtection="1">
      <protection locked="0"/>
    </xf>
    <xf numFmtId="3" fontId="2" fillId="3" borderId="3" xfId="0" applyNumberFormat="1" applyFont="1" applyFill="1" applyBorder="1" applyAlignment="1" applyProtection="1">
      <protection locked="0"/>
    </xf>
    <xf numFmtId="3" fontId="2" fillId="3" borderId="58" xfId="0" applyNumberFormat="1" applyFont="1" applyFill="1" applyBorder="1" applyAlignment="1" applyProtection="1">
      <protection locked="0"/>
    </xf>
    <xf numFmtId="3" fontId="2" fillId="3" borderId="59" xfId="0" applyNumberFormat="1" applyFont="1" applyFill="1" applyBorder="1" applyAlignment="1" applyProtection="1">
      <protection locked="0"/>
    </xf>
    <xf numFmtId="3" fontId="2" fillId="3" borderId="74" xfId="0" applyNumberFormat="1" applyFont="1" applyFill="1" applyBorder="1" applyAlignment="1" applyProtection="1">
      <protection locked="0"/>
    </xf>
    <xf numFmtId="3" fontId="2" fillId="0" borderId="17" xfId="0" applyNumberFormat="1" applyFont="1" applyFill="1" applyBorder="1" applyAlignment="1" applyProtection="1">
      <alignment wrapText="1"/>
    </xf>
    <xf numFmtId="3" fontId="2" fillId="0" borderId="25" xfId="0" applyNumberFormat="1" applyFont="1" applyFill="1" applyBorder="1" applyAlignment="1" applyProtection="1">
      <alignment wrapText="1"/>
    </xf>
    <xf numFmtId="3" fontId="2" fillId="3" borderId="51" xfId="0" applyNumberFormat="1" applyFont="1" applyFill="1" applyBorder="1" applyAlignment="1" applyProtection="1">
      <protection locked="0"/>
    </xf>
    <xf numFmtId="3" fontId="2" fillId="0" borderId="31" xfId="0" applyNumberFormat="1" applyFont="1" applyFill="1" applyBorder="1" applyAlignment="1" applyProtection="1"/>
    <xf numFmtId="3" fontId="2" fillId="0" borderId="22" xfId="0" applyNumberFormat="1" applyFont="1" applyFill="1" applyBorder="1" applyAlignment="1" applyProtection="1"/>
    <xf numFmtId="3" fontId="2" fillId="0" borderId="24" xfId="0" applyNumberFormat="1" applyFont="1" applyFill="1" applyBorder="1" applyAlignment="1" applyProtection="1"/>
    <xf numFmtId="3" fontId="2" fillId="6" borderId="55" xfId="0" applyNumberFormat="1" applyFont="1" applyFill="1" applyBorder="1" applyAlignment="1" applyProtection="1"/>
    <xf numFmtId="3" fontId="2" fillId="3" borderId="21" xfId="0" applyNumberFormat="1" applyFont="1" applyFill="1" applyBorder="1" applyAlignment="1" applyProtection="1">
      <protection locked="0"/>
    </xf>
    <xf numFmtId="3" fontId="2" fillId="3" borderId="61" xfId="0" applyNumberFormat="1" applyFont="1" applyFill="1" applyBorder="1" applyAlignment="1" applyProtection="1">
      <protection locked="0"/>
    </xf>
    <xf numFmtId="3" fontId="2" fillId="6" borderId="6" xfId="0" applyNumberFormat="1" applyFont="1" applyFill="1" applyBorder="1" applyAlignment="1" applyProtection="1"/>
    <xf numFmtId="3" fontId="2" fillId="6" borderId="31" xfId="0" applyNumberFormat="1" applyFont="1" applyFill="1" applyBorder="1" applyAlignment="1" applyProtection="1"/>
    <xf numFmtId="3" fontId="2" fillId="3" borderId="65" xfId="0" applyNumberFormat="1" applyFont="1" applyFill="1" applyBorder="1" applyAlignment="1" applyProtection="1">
      <protection locked="0"/>
    </xf>
    <xf numFmtId="3" fontId="2" fillId="3" borderId="67" xfId="0" applyNumberFormat="1" applyFont="1" applyFill="1" applyBorder="1" applyAlignment="1" applyProtection="1">
      <protection locked="0"/>
    </xf>
    <xf numFmtId="3" fontId="2" fillId="3" borderId="71" xfId="0" applyNumberFormat="1" applyFont="1" applyFill="1" applyBorder="1" applyAlignment="1" applyProtection="1">
      <protection locked="0"/>
    </xf>
    <xf numFmtId="3" fontId="2" fillId="3" borderId="72" xfId="0" applyNumberFormat="1" applyFont="1" applyFill="1" applyBorder="1" applyAlignment="1" applyProtection="1">
      <protection locked="0"/>
    </xf>
    <xf numFmtId="3" fontId="2" fillId="3" borderId="73" xfId="0" applyNumberFormat="1" applyFont="1" applyFill="1" applyBorder="1" applyAlignment="1" applyProtection="1">
      <protection locked="0"/>
    </xf>
    <xf numFmtId="3" fontId="2" fillId="3" borderId="29" xfId="0" applyNumberFormat="1" applyFont="1" applyFill="1" applyBorder="1" applyAlignment="1" applyProtection="1">
      <protection locked="0"/>
    </xf>
    <xf numFmtId="3" fontId="2" fillId="3" borderId="63" xfId="0" applyNumberFormat="1" applyFont="1" applyFill="1" applyBorder="1" applyAlignment="1" applyProtection="1">
      <protection locked="0"/>
    </xf>
    <xf numFmtId="3" fontId="2" fillId="3" borderId="76" xfId="0" applyNumberFormat="1" applyFont="1" applyFill="1" applyBorder="1" applyAlignment="1" applyProtection="1">
      <protection locked="0"/>
    </xf>
    <xf numFmtId="3" fontId="2" fillId="0" borderId="3" xfId="0" applyNumberFormat="1" applyFont="1" applyBorder="1" applyAlignment="1" applyProtection="1">
      <alignment wrapText="1"/>
    </xf>
    <xf numFmtId="3" fontId="2" fillId="0" borderId="31" xfId="0" applyNumberFormat="1" applyFont="1" applyBorder="1" applyAlignment="1" applyProtection="1">
      <alignment wrapText="1"/>
    </xf>
    <xf numFmtId="3" fontId="2" fillId="0" borderId="13" xfId="0" applyNumberFormat="1" applyFont="1" applyBorder="1" applyAlignment="1" applyProtection="1">
      <alignment wrapText="1"/>
    </xf>
    <xf numFmtId="3" fontId="2" fillId="0" borderId="32" xfId="0" applyNumberFormat="1" applyFont="1" applyBorder="1" applyAlignment="1" applyProtection="1">
      <alignment wrapText="1"/>
    </xf>
    <xf numFmtId="3" fontId="2" fillId="0" borderId="31" xfId="0" applyNumberFormat="1" applyFont="1" applyFill="1" applyBorder="1" applyAlignment="1" applyProtection="1">
      <alignment wrapText="1"/>
    </xf>
    <xf numFmtId="3" fontId="2" fillId="6" borderId="4" xfId="0" applyNumberFormat="1" applyFont="1" applyFill="1" applyBorder="1" applyAlignment="1" applyProtection="1"/>
    <xf numFmtId="3" fontId="2" fillId="0" borderId="75" xfId="0" applyNumberFormat="1" applyFont="1" applyFill="1" applyBorder="1" applyAlignment="1" applyProtection="1"/>
    <xf numFmtId="0" fontId="1" fillId="0" borderId="0" xfId="0" applyNumberFormat="1" applyFont="1" applyFill="1" applyAlignment="1" applyProtection="1">
      <alignment horizontal="left"/>
    </xf>
    <xf numFmtId="0" fontId="9" fillId="2" borderId="0" xfId="0" applyFont="1" applyFill="1" applyAlignment="1" applyProtection="1">
      <alignment vertical="center"/>
    </xf>
    <xf numFmtId="0" fontId="2" fillId="2" borderId="0" xfId="0" applyFont="1" applyFill="1" applyAlignment="1" applyProtection="1">
      <alignment vertical="center"/>
    </xf>
    <xf numFmtId="0" fontId="2" fillId="5" borderId="0" xfId="0" applyFont="1" applyFill="1" applyBorder="1" applyProtection="1"/>
    <xf numFmtId="3" fontId="2" fillId="0" borderId="70" xfId="0" applyNumberFormat="1" applyFont="1" applyFill="1" applyBorder="1" applyAlignment="1" applyProtection="1">
      <alignment wrapText="1"/>
    </xf>
    <xf numFmtId="3" fontId="2" fillId="0" borderId="53" xfId="0" applyNumberFormat="1" applyFont="1" applyFill="1" applyBorder="1" applyAlignment="1" applyProtection="1">
      <alignment wrapText="1"/>
    </xf>
    <xf numFmtId="0" fontId="2" fillId="5" borderId="0" xfId="0" applyFont="1" applyFill="1" applyProtection="1"/>
    <xf numFmtId="0" fontId="2" fillId="7" borderId="0" xfId="0" applyFont="1" applyFill="1" applyProtection="1">
      <protection hidden="1"/>
    </xf>
    <xf numFmtId="0" fontId="2" fillId="0" borderId="0" xfId="0" applyFont="1" applyAlignment="1" applyProtection="1">
      <alignment horizontal="left"/>
    </xf>
    <xf numFmtId="0" fontId="2" fillId="7" borderId="0" xfId="0" applyFont="1" applyFill="1" applyAlignment="1" applyProtection="1">
      <alignment horizontal="left"/>
    </xf>
    <xf numFmtId="165" fontId="9" fillId="2" borderId="0" xfId="0" applyNumberFormat="1" applyFont="1" applyFill="1" applyBorder="1" applyAlignment="1" applyProtection="1"/>
    <xf numFmtId="0" fontId="2" fillId="0" borderId="25"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2" fillId="0" borderId="9" xfId="0" applyNumberFormat="1" applyFont="1" applyFill="1" applyBorder="1" applyAlignment="1" applyProtection="1">
      <alignment horizontal="center" vertical="center" wrapText="1"/>
    </xf>
    <xf numFmtId="0" fontId="2" fillId="0" borderId="35" xfId="0" applyFont="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35" xfId="0" applyFont="1" applyFill="1" applyBorder="1" applyAlignment="1" applyProtection="1">
      <alignment horizontal="center" vertical="center"/>
    </xf>
    <xf numFmtId="0" fontId="2" fillId="0" borderId="4" xfId="0" applyFont="1" applyFill="1" applyBorder="1" applyAlignment="1" applyProtection="1">
      <alignment horizontal="left"/>
    </xf>
    <xf numFmtId="0" fontId="2" fillId="0" borderId="6" xfId="0" applyFont="1" applyBorder="1" applyAlignment="1" applyProtection="1">
      <alignment horizontal="center" vertical="center" wrapText="1"/>
    </xf>
    <xf numFmtId="0" fontId="2" fillId="2" borderId="0"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17"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xf>
    <xf numFmtId="0" fontId="2" fillId="0" borderId="6" xfId="0" applyFont="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35" xfId="0" applyFont="1" applyFill="1" applyBorder="1" applyAlignment="1" applyProtection="1">
      <alignment horizontal="center" vertical="center"/>
    </xf>
    <xf numFmtId="0" fontId="2" fillId="0" borderId="13" xfId="0" applyNumberFormat="1" applyFont="1" applyFill="1" applyBorder="1" applyAlignment="1" applyProtection="1">
      <alignment horizontal="left"/>
    </xf>
    <xf numFmtId="0" fontId="2" fillId="0" borderId="25" xfId="0" applyNumberFormat="1" applyFont="1" applyFill="1" applyBorder="1" applyAlignment="1" applyProtection="1">
      <alignment horizontal="left"/>
    </xf>
    <xf numFmtId="0" fontId="2" fillId="0" borderId="35" xfId="0" applyFont="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9" borderId="0" xfId="0" applyFont="1" applyFill="1" applyProtection="1"/>
    <xf numFmtId="0" fontId="6" fillId="9" borderId="0" xfId="0" applyFont="1" applyFill="1" applyProtection="1"/>
    <xf numFmtId="0" fontId="15" fillId="0" borderId="0" xfId="0" applyFont="1"/>
    <xf numFmtId="0" fontId="9" fillId="2" borderId="0" xfId="0" applyFont="1" applyFill="1" applyBorder="1" applyAlignment="1" applyProtection="1">
      <alignment horizontal="left"/>
    </xf>
    <xf numFmtId="3" fontId="2" fillId="2" borderId="32" xfId="0" applyNumberFormat="1" applyFont="1" applyFill="1" applyBorder="1" applyAlignment="1" applyProtection="1"/>
    <xf numFmtId="3" fontId="2" fillId="2" borderId="35" xfId="0" applyNumberFormat="1" applyFont="1" applyFill="1" applyBorder="1" applyAlignment="1" applyProtection="1"/>
    <xf numFmtId="0" fontId="8" fillId="9" borderId="0" xfId="0" applyFont="1" applyFill="1" applyProtection="1"/>
    <xf numFmtId="0" fontId="8" fillId="0" borderId="0" xfId="0" applyFont="1" applyFill="1" applyProtection="1"/>
    <xf numFmtId="0" fontId="16" fillId="0" borderId="0" xfId="0" applyFont="1"/>
    <xf numFmtId="0" fontId="2" fillId="0" borderId="34" xfId="0" applyNumberFormat="1" applyFont="1" applyFill="1" applyBorder="1" applyAlignment="1" applyProtection="1"/>
    <xf numFmtId="0" fontId="2" fillId="0" borderId="50" xfId="0" applyNumberFormat="1" applyFont="1" applyFill="1" applyBorder="1" applyAlignment="1" applyProtection="1"/>
    <xf numFmtId="3" fontId="2" fillId="0" borderId="33" xfId="0" applyNumberFormat="1" applyFont="1" applyFill="1" applyBorder="1" applyAlignment="1" applyProtection="1"/>
    <xf numFmtId="3" fontId="2" fillId="3" borderId="33" xfId="0" applyNumberFormat="1" applyFont="1" applyFill="1" applyBorder="1" applyAlignment="1" applyProtection="1">
      <protection locked="0"/>
    </xf>
    <xf numFmtId="0" fontId="2" fillId="9" borderId="0" xfId="0" applyFont="1" applyFill="1" applyAlignment="1" applyProtection="1">
      <alignment wrapText="1"/>
    </xf>
    <xf numFmtId="0" fontId="5" fillId="2" borderId="49" xfId="0" applyFont="1" applyFill="1" applyBorder="1" applyAlignment="1" applyProtection="1">
      <alignment horizontal="left"/>
    </xf>
    <xf numFmtId="0" fontId="2" fillId="0" borderId="0" xfId="0" applyNumberFormat="1" applyFont="1" applyFill="1" applyBorder="1" applyAlignment="1" applyProtection="1">
      <alignment vertical="center" wrapText="1"/>
    </xf>
    <xf numFmtId="0" fontId="9" fillId="0" borderId="0" xfId="0" applyNumberFormat="1" applyFont="1" applyFill="1" applyBorder="1" applyAlignment="1" applyProtection="1">
      <alignment vertical="center" wrapText="1"/>
    </xf>
    <xf numFmtId="0" fontId="17" fillId="2" borderId="0" xfId="0" applyFont="1" applyFill="1" applyAlignment="1" applyProtection="1">
      <alignment horizontal="center"/>
    </xf>
    <xf numFmtId="0" fontId="17" fillId="0" borderId="0" xfId="0" applyFont="1" applyFill="1" applyAlignment="1" applyProtection="1">
      <alignment horizontal="center"/>
    </xf>
    <xf numFmtId="0" fontId="17" fillId="4" borderId="0" xfId="0" applyFont="1" applyFill="1" applyAlignment="1" applyProtection="1">
      <alignment horizontal="center"/>
    </xf>
    <xf numFmtId="0" fontId="2" fillId="0" borderId="4" xfId="0" applyFont="1" applyFill="1" applyBorder="1" applyAlignment="1" applyProtection="1">
      <alignment horizontal="center" vertical="center" wrapText="1"/>
    </xf>
    <xf numFmtId="0" fontId="9" fillId="2" borderId="0" xfId="0" applyFont="1" applyFill="1" applyBorder="1" applyAlignment="1" applyProtection="1"/>
    <xf numFmtId="0" fontId="9" fillId="2" borderId="0" xfId="0" applyFont="1" applyFill="1" applyProtection="1"/>
    <xf numFmtId="0" fontId="2" fillId="4" borderId="35" xfId="0" applyFont="1" applyFill="1" applyBorder="1" applyProtection="1"/>
    <xf numFmtId="3" fontId="2" fillId="0" borderId="30" xfId="0" applyNumberFormat="1" applyFont="1" applyFill="1" applyBorder="1" applyAlignment="1" applyProtection="1"/>
    <xf numFmtId="0" fontId="9" fillId="2" borderId="0" xfId="0" applyNumberFormat="1" applyFont="1" applyFill="1" applyBorder="1" applyAlignment="1" applyProtection="1"/>
    <xf numFmtId="0" fontId="18" fillId="2" borderId="44" xfId="0" applyFont="1" applyFill="1" applyBorder="1" applyProtection="1"/>
    <xf numFmtId="0" fontId="2" fillId="0" borderId="35" xfId="0" applyFont="1" applyFill="1" applyBorder="1" applyAlignment="1" applyProtection="1">
      <alignment horizontal="center" vertical="center" wrapText="1"/>
    </xf>
    <xf numFmtId="0" fontId="2" fillId="9" borderId="35" xfId="0" applyFont="1" applyFill="1" applyBorder="1" applyProtection="1"/>
    <xf numFmtId="0" fontId="9" fillId="4" borderId="0" xfId="0" applyFont="1" applyFill="1" applyAlignment="1" applyProtection="1">
      <alignment vertical="center"/>
    </xf>
    <xf numFmtId="0" fontId="9" fillId="5" borderId="0" xfId="0" applyFont="1" applyFill="1" applyBorder="1" applyAlignment="1" applyProtection="1">
      <alignment vertical="center"/>
    </xf>
    <xf numFmtId="0" fontId="9" fillId="0" borderId="0" xfId="0" applyFont="1" applyFill="1" applyAlignment="1" applyProtection="1">
      <alignment vertical="center"/>
    </xf>
    <xf numFmtId="0" fontId="7" fillId="0" borderId="0" xfId="20" applyNumberFormat="1" applyFont="1" applyFill="1" applyBorder="1" applyAlignment="1" applyProtection="1">
      <alignment horizontal="left"/>
      <protection hidden="1"/>
    </xf>
    <xf numFmtId="0" fontId="2" fillId="0" borderId="0" xfId="14" applyFont="1"/>
    <xf numFmtId="3" fontId="2" fillId="0" borderId="0" xfId="0" applyNumberFormat="1" applyFont="1" applyFill="1" applyBorder="1" applyAlignment="1" applyProtection="1"/>
    <xf numFmtId="3" fontId="9" fillId="0" borderId="0" xfId="0" applyNumberFormat="1" applyFont="1" applyFill="1" applyBorder="1" applyAlignment="1" applyProtection="1"/>
    <xf numFmtId="3" fontId="9" fillId="4" borderId="0" xfId="0" applyNumberFormat="1" applyFont="1" applyFill="1" applyBorder="1" applyAlignment="1" applyProtection="1"/>
    <xf numFmtId="0" fontId="2" fillId="0" borderId="6" xfId="0" applyFont="1" applyFill="1" applyBorder="1" applyAlignment="1" applyProtection="1">
      <alignment horizontal="center" vertical="center" wrapText="1"/>
    </xf>
    <xf numFmtId="0" fontId="2" fillId="0" borderId="25" xfId="0" applyFont="1" applyFill="1" applyBorder="1" applyAlignment="1" applyProtection="1">
      <alignment horizontal="left"/>
    </xf>
    <xf numFmtId="3" fontId="2" fillId="0" borderId="9" xfId="0" applyNumberFormat="1" applyFont="1" applyFill="1" applyBorder="1" applyAlignment="1" applyProtection="1"/>
    <xf numFmtId="0" fontId="6" fillId="0" borderId="0" xfId="0" applyFont="1" applyFill="1" applyBorder="1" applyProtection="1"/>
    <xf numFmtId="0" fontId="2" fillId="9" borderId="0" xfId="0" applyFont="1" applyFill="1" applyBorder="1" applyProtection="1"/>
    <xf numFmtId="0" fontId="2" fillId="0" borderId="0" xfId="0" applyFont="1" applyFill="1" applyBorder="1" applyProtection="1"/>
    <xf numFmtId="0" fontId="7" fillId="0" borderId="44" xfId="0" applyFont="1" applyFill="1" applyBorder="1" applyAlignment="1" applyProtection="1"/>
    <xf numFmtId="0" fontId="7" fillId="2" borderId="44" xfId="0" applyFont="1" applyFill="1" applyBorder="1" applyAlignment="1" applyProtection="1"/>
    <xf numFmtId="0" fontId="2" fillId="0" borderId="5" xfId="0" applyFont="1" applyFill="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13" xfId="0" applyFont="1" applyBorder="1" applyAlignment="1" applyProtection="1">
      <alignment horizontal="right" vertical="center" wrapText="1"/>
    </xf>
    <xf numFmtId="3" fontId="2" fillId="0" borderId="13" xfId="0" applyNumberFormat="1" applyFont="1" applyFill="1" applyBorder="1" applyAlignment="1" applyProtection="1">
      <alignment horizontal="right"/>
    </xf>
    <xf numFmtId="3" fontId="2" fillId="3" borderId="80" xfId="0" applyNumberFormat="1" applyFont="1" applyFill="1" applyBorder="1" applyAlignment="1" applyProtection="1">
      <protection locked="0"/>
    </xf>
    <xf numFmtId="3" fontId="2" fillId="0" borderId="17" xfId="0" applyNumberFormat="1" applyFont="1" applyFill="1" applyBorder="1" applyAlignment="1" applyProtection="1">
      <alignment horizontal="right"/>
    </xf>
    <xf numFmtId="3" fontId="2" fillId="0" borderId="32" xfId="0" applyNumberFormat="1" applyFont="1" applyFill="1" applyBorder="1" applyAlignment="1" applyProtection="1">
      <alignment horizontal="right"/>
    </xf>
    <xf numFmtId="3" fontId="2" fillId="3" borderId="81" xfId="0" applyNumberFormat="1" applyFont="1" applyFill="1" applyBorder="1" applyAlignment="1" applyProtection="1">
      <protection locked="0"/>
    </xf>
    <xf numFmtId="3" fontId="2" fillId="0" borderId="35" xfId="0" applyNumberFormat="1" applyFont="1" applyFill="1" applyBorder="1" applyAlignment="1" applyProtection="1">
      <alignment horizontal="right"/>
    </xf>
    <xf numFmtId="3" fontId="2" fillId="0" borderId="54" xfId="0" applyNumberFormat="1" applyFont="1" applyFill="1" applyBorder="1" applyAlignment="1" applyProtection="1">
      <alignment horizontal="right"/>
    </xf>
    <xf numFmtId="3" fontId="2" fillId="0" borderId="82" xfId="0" applyNumberFormat="1" applyFont="1" applyFill="1" applyBorder="1" applyAlignment="1" applyProtection="1">
      <alignment horizontal="right"/>
    </xf>
    <xf numFmtId="3" fontId="2" fillId="0" borderId="31" xfId="0" applyNumberFormat="1" applyFont="1" applyFill="1" applyBorder="1" applyAlignment="1" applyProtection="1">
      <alignment horizontal="right"/>
    </xf>
    <xf numFmtId="3" fontId="2" fillId="3" borderId="83" xfId="0" applyNumberFormat="1" applyFont="1" applyFill="1" applyBorder="1" applyAlignment="1" applyProtection="1">
      <protection locked="0"/>
    </xf>
    <xf numFmtId="3" fontId="2" fillId="0" borderId="9" xfId="0" applyNumberFormat="1" applyFont="1" applyFill="1" applyBorder="1" applyAlignment="1" applyProtection="1">
      <alignment horizontal="right"/>
    </xf>
    <xf numFmtId="3" fontId="2" fillId="0" borderId="57" xfId="0" applyNumberFormat="1" applyFont="1" applyFill="1" applyBorder="1" applyAlignment="1" applyProtection="1">
      <alignment horizontal="right"/>
    </xf>
    <xf numFmtId="3" fontId="2" fillId="0" borderId="79" xfId="0" applyNumberFormat="1" applyFont="1" applyFill="1" applyBorder="1" applyAlignment="1" applyProtection="1">
      <alignment horizontal="right"/>
    </xf>
    <xf numFmtId="0" fontId="2" fillId="0" borderId="9" xfId="0" applyNumberFormat="1"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9" xfId="0" applyFont="1" applyFill="1" applyBorder="1" applyAlignment="1">
      <alignment horizontal="center" vertical="center"/>
    </xf>
    <xf numFmtId="0" fontId="1" fillId="0" borderId="0" xfId="0" applyNumberFormat="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xf>
    <xf numFmtId="3" fontId="2" fillId="0" borderId="33" xfId="0" applyNumberFormat="1" applyFont="1" applyBorder="1" applyAlignment="1" applyProtection="1">
      <alignment wrapText="1"/>
    </xf>
    <xf numFmtId="3" fontId="2" fillId="3" borderId="34" xfId="0" applyNumberFormat="1" applyFont="1" applyFill="1" applyBorder="1" applyAlignment="1" applyProtection="1">
      <protection locked="0"/>
    </xf>
    <xf numFmtId="3" fontId="2" fillId="3" borderId="84" xfId="0" applyNumberFormat="1" applyFont="1" applyFill="1" applyBorder="1" applyAlignment="1" applyProtection="1">
      <protection locked="0"/>
    </xf>
    <xf numFmtId="3" fontId="2" fillId="6" borderId="35" xfId="0" applyNumberFormat="1" applyFont="1" applyFill="1" applyBorder="1" applyAlignment="1" applyProtection="1"/>
    <xf numFmtId="3" fontId="2" fillId="6" borderId="82" xfId="0" applyNumberFormat="1" applyFont="1" applyFill="1" applyBorder="1" applyAlignment="1" applyProtection="1"/>
    <xf numFmtId="3" fontId="2" fillId="6" borderId="80" xfId="0" applyNumberFormat="1" applyFont="1" applyFill="1" applyBorder="1" applyAlignment="1" applyProtection="1"/>
    <xf numFmtId="3" fontId="2" fillId="6" borderId="13" xfId="0" applyNumberFormat="1" applyFont="1" applyFill="1" applyBorder="1" applyAlignment="1" applyProtection="1"/>
    <xf numFmtId="3" fontId="2" fillId="6" borderId="67" xfId="0" applyNumberFormat="1" applyFont="1" applyFill="1" applyBorder="1" applyAlignment="1" applyProtection="1"/>
    <xf numFmtId="3" fontId="2" fillId="3" borderId="60" xfId="0" applyNumberFormat="1" applyFont="1" applyFill="1" applyBorder="1" applyAlignment="1" applyProtection="1">
      <protection locked="0"/>
    </xf>
    <xf numFmtId="3" fontId="2" fillId="6" borderId="21" xfId="0" applyNumberFormat="1" applyFont="1" applyFill="1" applyBorder="1" applyAlignment="1" applyProtection="1"/>
    <xf numFmtId="3" fontId="2" fillId="6" borderId="65" xfId="0" applyNumberFormat="1" applyFont="1" applyFill="1" applyBorder="1" applyAlignment="1" applyProtection="1"/>
    <xf numFmtId="3" fontId="2" fillId="6" borderId="32" xfId="0" applyNumberFormat="1" applyFont="1" applyFill="1" applyBorder="1" applyAlignment="1" applyProtection="1"/>
    <xf numFmtId="0" fontId="2" fillId="0" borderId="48" xfId="0" applyFont="1" applyFill="1" applyBorder="1" applyAlignment="1" applyProtection="1">
      <alignment wrapText="1"/>
    </xf>
    <xf numFmtId="3" fontId="2" fillId="0" borderId="9" xfId="0" applyNumberFormat="1" applyFont="1" applyBorder="1" applyAlignment="1" applyProtection="1">
      <alignment wrapText="1"/>
    </xf>
    <xf numFmtId="3" fontId="2" fillId="3" borderId="7" xfId="0" applyNumberFormat="1" applyFont="1" applyFill="1" applyBorder="1" applyAlignment="1" applyProtection="1">
      <protection locked="0"/>
    </xf>
    <xf numFmtId="3" fontId="2" fillId="6" borderId="33" xfId="0" applyNumberFormat="1" applyFont="1" applyFill="1" applyBorder="1" applyAlignment="1" applyProtection="1"/>
    <xf numFmtId="3" fontId="2" fillId="6" borderId="17" xfId="0" applyNumberFormat="1" applyFont="1" applyFill="1" applyBorder="1" applyAlignment="1" applyProtection="1">
      <alignment wrapText="1"/>
    </xf>
    <xf numFmtId="0" fontId="0" fillId="0" borderId="0" xfId="0" applyFill="1"/>
    <xf numFmtId="0" fontId="2" fillId="0" borderId="25" xfId="0" applyFont="1" applyFill="1" applyBorder="1" applyAlignment="1">
      <alignment horizontal="center" vertical="center"/>
    </xf>
    <xf numFmtId="3" fontId="2" fillId="3" borderId="4" xfId="0" applyNumberFormat="1" applyFont="1" applyFill="1" applyBorder="1" applyAlignment="1" applyProtection="1">
      <protection locked="0"/>
    </xf>
    <xf numFmtId="3" fontId="2" fillId="3" borderId="82" xfId="0" applyNumberFormat="1" applyFont="1" applyFill="1" applyBorder="1" applyAlignment="1" applyProtection="1">
      <protection locked="0"/>
    </xf>
    <xf numFmtId="3" fontId="2" fillId="6" borderId="34" xfId="0" applyNumberFormat="1" applyFont="1" applyFill="1" applyBorder="1" applyAlignment="1" applyProtection="1"/>
    <xf numFmtId="0" fontId="2" fillId="0" borderId="35" xfId="0" applyFont="1" applyFill="1" applyBorder="1" applyAlignment="1" applyProtection="1">
      <alignment wrapText="1"/>
    </xf>
    <xf numFmtId="0" fontId="2" fillId="0" borderId="13" xfId="0" applyFont="1" applyFill="1" applyBorder="1" applyAlignment="1" applyProtection="1">
      <alignment vertical="center" wrapText="1"/>
    </xf>
    <xf numFmtId="165" fontId="2" fillId="0" borderId="0" xfId="0" applyNumberFormat="1" applyFont="1" applyFill="1" applyBorder="1" applyAlignment="1" applyProtection="1">
      <protection locked="0"/>
    </xf>
    <xf numFmtId="165" fontId="2" fillId="9" borderId="0" xfId="0" applyNumberFormat="1" applyFont="1" applyFill="1" applyBorder="1" applyAlignment="1" applyProtection="1">
      <protection locked="0"/>
    </xf>
    <xf numFmtId="0" fontId="6" fillId="9" borderId="0" xfId="0" applyFont="1" applyFill="1" applyBorder="1" applyProtection="1"/>
    <xf numFmtId="49" fontId="2" fillId="0" borderId="35" xfId="0" applyNumberFormat="1" applyFont="1" applyFill="1" applyBorder="1" applyAlignment="1" applyProtection="1">
      <alignment horizontal="center" vertical="center"/>
      <protection hidden="1"/>
    </xf>
    <xf numFmtId="0" fontId="2" fillId="0" borderId="35" xfId="0" applyNumberFormat="1" applyFont="1" applyFill="1" applyBorder="1" applyAlignment="1" applyProtection="1">
      <alignment horizontal="center" vertical="center"/>
      <protection hidden="1"/>
    </xf>
    <xf numFmtId="0" fontId="2" fillId="0" borderId="9" xfId="0" applyFont="1" applyFill="1" applyBorder="1" applyAlignment="1" applyProtection="1">
      <alignment horizontal="center" vertical="center"/>
    </xf>
    <xf numFmtId="0" fontId="2" fillId="0" borderId="0" xfId="0" applyNumberFormat="1" applyFont="1" applyFill="1" applyBorder="1" applyAlignment="1" applyProtection="1"/>
    <xf numFmtId="0" fontId="2" fillId="10" borderId="0" xfId="0" applyFont="1" applyFill="1" applyAlignment="1" applyProtection="1">
      <alignment wrapText="1"/>
    </xf>
    <xf numFmtId="0" fontId="11" fillId="5" borderId="0" xfId="0" applyFont="1" applyFill="1" applyProtection="1"/>
    <xf numFmtId="0" fontId="2" fillId="0" borderId="33" xfId="0" applyNumberFormat="1" applyFont="1" applyFill="1" applyBorder="1" applyAlignment="1" applyProtection="1">
      <alignment horizontal="left" vertical="center" wrapText="1"/>
      <protection hidden="1"/>
    </xf>
    <xf numFmtId="0" fontId="21" fillId="2" borderId="0" xfId="0" applyFont="1" applyFill="1" applyProtection="1"/>
    <xf numFmtId="3" fontId="2" fillId="0" borderId="35" xfId="0" applyNumberFormat="1" applyFont="1" applyFill="1" applyBorder="1" applyAlignment="1" applyProtection="1">
      <alignment wrapText="1"/>
    </xf>
    <xf numFmtId="3" fontId="2" fillId="0" borderId="3" xfId="0" applyNumberFormat="1" applyFont="1" applyFill="1" applyBorder="1" applyAlignment="1" applyProtection="1">
      <alignment wrapText="1"/>
    </xf>
    <xf numFmtId="3" fontId="2" fillId="0" borderId="4" xfId="0" applyNumberFormat="1" applyFont="1" applyFill="1" applyBorder="1" applyAlignment="1" applyProtection="1">
      <alignment wrapText="1"/>
    </xf>
    <xf numFmtId="3" fontId="2" fillId="0" borderId="54" xfId="0" applyNumberFormat="1" applyFont="1" applyFill="1" applyBorder="1" applyAlignment="1" applyProtection="1">
      <alignment wrapText="1"/>
    </xf>
    <xf numFmtId="3" fontId="2" fillId="0" borderId="13" xfId="0" applyNumberFormat="1" applyFont="1" applyFill="1" applyBorder="1" applyAlignment="1" applyProtection="1">
      <alignment wrapText="1"/>
    </xf>
    <xf numFmtId="3" fontId="2" fillId="6" borderId="13" xfId="0" applyNumberFormat="1" applyFont="1" applyFill="1" applyBorder="1" applyAlignment="1" applyProtection="1">
      <alignment wrapText="1"/>
    </xf>
    <xf numFmtId="3" fontId="2" fillId="6" borderId="29" xfId="0" applyNumberFormat="1" applyFont="1" applyFill="1" applyBorder="1" applyAlignment="1" applyProtection="1"/>
    <xf numFmtId="3" fontId="2" fillId="3" borderId="90" xfId="0" applyNumberFormat="1" applyFont="1" applyFill="1" applyBorder="1" applyAlignment="1" applyProtection="1">
      <protection locked="0"/>
    </xf>
    <xf numFmtId="0" fontId="2" fillId="0" borderId="25" xfId="0" applyNumberFormat="1" applyFont="1" applyFill="1" applyBorder="1" applyAlignment="1" applyProtection="1"/>
    <xf numFmtId="3" fontId="2" fillId="3" borderId="91" xfId="0" applyNumberFormat="1" applyFont="1" applyFill="1" applyBorder="1" applyAlignment="1" applyProtection="1">
      <protection locked="0"/>
    </xf>
    <xf numFmtId="0" fontId="2" fillId="0" borderId="25" xfId="0" applyNumberFormat="1" applyFont="1" applyFill="1" applyBorder="1" applyAlignment="1" applyProtection="1"/>
    <xf numFmtId="0" fontId="22" fillId="2" borderId="0" xfId="0" applyFont="1" applyFill="1" applyProtection="1"/>
    <xf numFmtId="3" fontId="2" fillId="3" borderId="1" xfId="0" applyNumberFormat="1" applyFont="1" applyFill="1" applyBorder="1" applyAlignment="1" applyProtection="1">
      <protection locked="0"/>
    </xf>
    <xf numFmtId="3" fontId="2" fillId="3" borderId="78" xfId="0" applyNumberFormat="1" applyFont="1" applyFill="1" applyBorder="1" applyAlignment="1" applyProtection="1">
      <protection locked="0"/>
    </xf>
    <xf numFmtId="3" fontId="2" fillId="3" borderId="92" xfId="0" applyNumberFormat="1" applyFont="1" applyFill="1" applyBorder="1" applyAlignment="1" applyProtection="1">
      <protection locked="0"/>
    </xf>
    <xf numFmtId="3" fontId="2" fillId="3" borderId="93" xfId="0" applyNumberFormat="1" applyFont="1" applyFill="1" applyBorder="1" applyAlignment="1" applyProtection="1">
      <protection locked="0"/>
    </xf>
    <xf numFmtId="3" fontId="2" fillId="3" borderId="75" xfId="0" applyNumberFormat="1" applyFont="1" applyFill="1" applyBorder="1" applyAlignment="1" applyProtection="1">
      <protection locked="0"/>
    </xf>
    <xf numFmtId="3" fontId="2" fillId="0" borderId="96" xfId="0" applyNumberFormat="1" applyFont="1" applyFill="1" applyBorder="1" applyAlignment="1" applyProtection="1"/>
    <xf numFmtId="3" fontId="2" fillId="3" borderId="97" xfId="0" applyNumberFormat="1" applyFont="1" applyFill="1" applyBorder="1" applyAlignment="1" applyProtection="1">
      <protection locked="0"/>
    </xf>
    <xf numFmtId="3" fontId="2" fillId="6" borderId="98" xfId="0" applyNumberFormat="1" applyFont="1" applyFill="1" applyBorder="1" applyAlignment="1" applyProtection="1"/>
    <xf numFmtId="3" fontId="2" fillId="6" borderId="99" xfId="0" applyNumberFormat="1" applyFont="1" applyFill="1" applyBorder="1" applyAlignment="1" applyProtection="1"/>
    <xf numFmtId="3" fontId="2" fillId="6" borderId="100" xfId="0" applyNumberFormat="1" applyFont="1" applyFill="1" applyBorder="1" applyAlignment="1" applyProtection="1"/>
    <xf numFmtId="3" fontId="2" fillId="6" borderId="101" xfId="0" applyNumberFormat="1" applyFont="1" applyFill="1" applyBorder="1" applyAlignment="1" applyProtection="1"/>
    <xf numFmtId="3" fontId="2" fillId="6" borderId="95" xfId="0" applyNumberFormat="1" applyFont="1" applyFill="1" applyBorder="1" applyAlignment="1" applyProtection="1"/>
    <xf numFmtId="3" fontId="2" fillId="0" borderId="102" xfId="0" applyNumberFormat="1" applyFont="1" applyFill="1" applyBorder="1" applyAlignment="1" applyProtection="1"/>
    <xf numFmtId="3" fontId="2" fillId="0" borderId="102" xfId="0" applyNumberFormat="1" applyFont="1" applyBorder="1" applyAlignment="1" applyProtection="1">
      <alignment wrapText="1"/>
    </xf>
    <xf numFmtId="3" fontId="2" fillId="3" borderId="103" xfId="0" applyNumberFormat="1" applyFont="1" applyFill="1" applyBorder="1" applyAlignment="1" applyProtection="1">
      <protection locked="0"/>
    </xf>
    <xf numFmtId="3" fontId="2" fillId="3" borderId="104" xfId="0" applyNumberFormat="1" applyFont="1" applyFill="1" applyBorder="1" applyAlignment="1" applyProtection="1">
      <protection locked="0"/>
    </xf>
    <xf numFmtId="3" fontId="2" fillId="3" borderId="105" xfId="0" applyNumberFormat="1" applyFont="1" applyFill="1" applyBorder="1" applyAlignment="1" applyProtection="1">
      <protection locked="0"/>
    </xf>
    <xf numFmtId="0" fontId="2" fillId="9" borderId="0" xfId="0" applyFont="1" applyFill="1" applyProtection="1">
      <protection hidden="1"/>
    </xf>
    <xf numFmtId="0" fontId="15" fillId="0" borderId="0" xfId="0" applyFont="1" applyFill="1"/>
    <xf numFmtId="3" fontId="2" fillId="6" borderId="63" xfId="0" applyNumberFormat="1" applyFont="1" applyFill="1" applyBorder="1" applyAlignment="1" applyProtection="1"/>
    <xf numFmtId="3" fontId="2" fillId="6" borderId="69" xfId="0" applyNumberFormat="1" applyFont="1" applyFill="1" applyBorder="1" applyAlignment="1" applyProtection="1"/>
    <xf numFmtId="3" fontId="2" fillId="6" borderId="50" xfId="0" applyNumberFormat="1" applyFont="1" applyFill="1" applyBorder="1" applyAlignment="1" applyProtection="1"/>
    <xf numFmtId="3" fontId="2" fillId="3" borderId="70" xfId="0" applyNumberFormat="1" applyFont="1" applyFill="1" applyBorder="1" applyAlignment="1" applyProtection="1">
      <protection locked="0"/>
    </xf>
    <xf numFmtId="3" fontId="2" fillId="3" borderId="50" xfId="0" applyNumberFormat="1" applyFont="1" applyFill="1" applyBorder="1" applyAlignment="1" applyProtection="1">
      <protection locked="0"/>
    </xf>
    <xf numFmtId="3" fontId="2" fillId="3" borderId="69" xfId="0" applyNumberFormat="1" applyFont="1" applyFill="1" applyBorder="1" applyAlignment="1" applyProtection="1">
      <protection locked="0"/>
    </xf>
    <xf numFmtId="3" fontId="2" fillId="6" borderId="70" xfId="0" applyNumberFormat="1" applyFont="1" applyFill="1" applyBorder="1" applyAlignment="1" applyProtection="1"/>
    <xf numFmtId="0" fontId="2" fillId="0" borderId="13"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xf>
    <xf numFmtId="0" fontId="2" fillId="0" borderId="25" xfId="0" applyNumberFormat="1" applyFont="1" applyFill="1" applyBorder="1" applyAlignment="1" applyProtection="1"/>
    <xf numFmtId="0" fontId="2" fillId="0" borderId="9"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17" xfId="0" applyNumberFormat="1" applyFont="1" applyFill="1" applyBorder="1" applyAlignment="1" applyProtection="1">
      <alignment horizontal="left"/>
    </xf>
    <xf numFmtId="0" fontId="2" fillId="0" borderId="9" xfId="0" applyFont="1" applyFill="1" applyBorder="1" applyAlignment="1" applyProtection="1">
      <alignment horizontal="center" vertical="center"/>
    </xf>
    <xf numFmtId="0" fontId="2" fillId="0" borderId="35" xfId="0" applyFont="1" applyBorder="1" applyAlignment="1" applyProtection="1">
      <alignment horizontal="center" vertical="center" wrapText="1"/>
    </xf>
    <xf numFmtId="0" fontId="2" fillId="0" borderId="35" xfId="0" applyFont="1" applyFill="1" applyBorder="1" applyAlignment="1" applyProtection="1">
      <alignment horizontal="center" vertical="center" wrapText="1"/>
    </xf>
    <xf numFmtId="0" fontId="2" fillId="0" borderId="35" xfId="0" applyFont="1" applyFill="1" applyBorder="1" applyAlignment="1" applyProtection="1">
      <alignment horizontal="center" vertical="center"/>
    </xf>
    <xf numFmtId="0" fontId="2" fillId="0" borderId="6" xfId="0" applyFont="1" applyBorder="1" applyAlignment="1" applyProtection="1">
      <alignment horizontal="center" vertical="center" wrapText="1"/>
    </xf>
    <xf numFmtId="0" fontId="2" fillId="0" borderId="25"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wrapText="1"/>
    </xf>
    <xf numFmtId="0" fontId="2" fillId="0" borderId="7" xfId="0" applyFont="1" applyFill="1" applyBorder="1" applyAlignment="1" applyProtection="1">
      <alignment horizontal="center" vertical="center"/>
    </xf>
    <xf numFmtId="3" fontId="2" fillId="6" borderId="23" xfId="0" applyNumberFormat="1" applyFont="1" applyFill="1" applyBorder="1" applyAlignment="1" applyProtection="1">
      <alignment horizontal="center"/>
      <protection locked="0"/>
    </xf>
    <xf numFmtId="3" fontId="2" fillId="6" borderId="25" xfId="0" applyNumberFormat="1" applyFont="1" applyFill="1" applyBorder="1" applyAlignment="1" applyProtection="1">
      <alignment horizontal="center"/>
      <protection locked="0"/>
    </xf>
    <xf numFmtId="3" fontId="2" fillId="6" borderId="83" xfId="0" applyNumberFormat="1" applyFont="1" applyFill="1" applyBorder="1" applyAlignment="1" applyProtection="1"/>
    <xf numFmtId="3" fontId="2" fillId="6" borderId="81" xfId="0" applyNumberFormat="1" applyFont="1" applyFill="1" applyBorder="1" applyAlignment="1" applyProtection="1"/>
    <xf numFmtId="3" fontId="2" fillId="6" borderId="79" xfId="0" applyNumberFormat="1" applyFont="1" applyFill="1" applyBorder="1" applyAlignment="1" applyProtection="1"/>
    <xf numFmtId="3" fontId="2" fillId="6" borderId="9" xfId="0" applyNumberFormat="1" applyFont="1" applyFill="1" applyBorder="1" applyAlignment="1" applyProtection="1"/>
    <xf numFmtId="0" fontId="2" fillId="0" borderId="15" xfId="0" applyFont="1" applyFill="1" applyBorder="1" applyAlignment="1" applyProtection="1">
      <alignment vertical="center" wrapText="1"/>
    </xf>
    <xf numFmtId="0" fontId="2" fillId="0" borderId="52" xfId="0" applyFont="1" applyFill="1" applyBorder="1" applyAlignment="1" applyProtection="1">
      <alignment vertical="center" wrapText="1"/>
    </xf>
    <xf numFmtId="3" fontId="2" fillId="6" borderId="84" xfId="0" applyNumberFormat="1" applyFont="1" applyFill="1" applyBorder="1" applyAlignment="1" applyProtection="1"/>
    <xf numFmtId="0" fontId="2" fillId="0" borderId="7"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17"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xf>
    <xf numFmtId="0" fontId="2" fillId="0" borderId="35"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35" xfId="0" applyFont="1" applyFill="1" applyBorder="1" applyAlignment="1" applyProtection="1">
      <alignment horizontal="center" vertical="center"/>
    </xf>
    <xf numFmtId="0" fontId="2" fillId="0" borderId="4"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35" xfId="0" applyFont="1" applyFill="1" applyBorder="1" applyAlignment="1" applyProtection="1">
      <alignment horizontal="center" vertical="center" wrapText="1"/>
    </xf>
    <xf numFmtId="0" fontId="2" fillId="0" borderId="13" xfId="0" applyNumberFormat="1" applyFont="1" applyFill="1" applyBorder="1" applyAlignment="1" applyProtection="1">
      <alignment horizontal="left"/>
    </xf>
    <xf numFmtId="0" fontId="2" fillId="0" borderId="25" xfId="0" applyNumberFormat="1" applyFont="1" applyFill="1" applyBorder="1" applyAlignment="1" applyProtection="1">
      <alignment horizontal="left"/>
    </xf>
    <xf numFmtId="0" fontId="2" fillId="0" borderId="35" xfId="0" applyFont="1" applyBorder="1" applyAlignment="1" applyProtection="1">
      <alignment horizontal="center" vertical="center" wrapText="1"/>
    </xf>
    <xf numFmtId="0" fontId="2" fillId="0" borderId="9" xfId="0"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2" fillId="0" borderId="25" xfId="0" applyNumberFormat="1" applyFont="1" applyFill="1" applyBorder="1" applyAlignment="1" applyProtection="1"/>
    <xf numFmtId="0" fontId="2" fillId="0" borderId="13"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xf>
    <xf numFmtId="0" fontId="2" fillId="0" borderId="25" xfId="0" applyNumberFormat="1" applyFont="1" applyFill="1" applyBorder="1" applyAlignment="1" applyProtection="1"/>
    <xf numFmtId="0" fontId="2" fillId="0" borderId="4" xfId="0" applyNumberFormat="1"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17" xfId="0" applyNumberFormat="1" applyFont="1" applyFill="1" applyBorder="1" applyAlignment="1" applyProtection="1">
      <alignment horizontal="left"/>
    </xf>
    <xf numFmtId="0" fontId="2" fillId="0" borderId="9" xfId="0" applyFont="1" applyFill="1" applyBorder="1" applyAlignment="1" applyProtection="1">
      <alignment horizontal="center" vertical="center"/>
    </xf>
    <xf numFmtId="0" fontId="2" fillId="0" borderId="25" xfId="0" applyNumberFormat="1" applyFont="1" applyFill="1" applyBorder="1" applyAlignment="1" applyProtection="1">
      <alignment horizontal="left"/>
    </xf>
    <xf numFmtId="0" fontId="2" fillId="0" borderId="35" xfId="0" applyFont="1" applyFill="1" applyBorder="1" applyAlignment="1" applyProtection="1">
      <alignment horizontal="center" vertical="center" wrapText="1"/>
    </xf>
    <xf numFmtId="0" fontId="2" fillId="0" borderId="35" xfId="0" applyFont="1" applyFill="1" applyBorder="1" applyAlignment="1" applyProtection="1">
      <alignment horizontal="center" vertical="center"/>
    </xf>
    <xf numFmtId="0" fontId="2" fillId="0" borderId="35" xfId="0" applyFont="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7" xfId="0" applyFont="1" applyFill="1" applyBorder="1" applyAlignment="1" applyProtection="1">
      <alignment horizontal="center" vertical="center"/>
    </xf>
    <xf numFmtId="0" fontId="2" fillId="0" borderId="106" xfId="0" applyFont="1" applyFill="1" applyBorder="1" applyAlignment="1" applyProtection="1">
      <alignment horizontal="left" wrapText="1"/>
    </xf>
    <xf numFmtId="3" fontId="2" fillId="0" borderId="109" xfId="0" applyNumberFormat="1" applyFont="1" applyFill="1" applyBorder="1" applyAlignment="1" applyProtection="1"/>
    <xf numFmtId="3" fontId="2" fillId="3" borderId="109" xfId="0" applyNumberFormat="1" applyFont="1" applyFill="1" applyBorder="1" applyAlignment="1" applyProtection="1">
      <protection locked="0"/>
    </xf>
    <xf numFmtId="3" fontId="9" fillId="2" borderId="0" xfId="0" applyNumberFormat="1" applyFont="1" applyFill="1" applyAlignment="1" applyProtection="1">
      <alignment vertical="center"/>
    </xf>
    <xf numFmtId="165" fontId="9" fillId="2" borderId="0" xfId="0" applyNumberFormat="1" applyFont="1" applyFill="1" applyBorder="1" applyAlignment="1" applyProtection="1">
      <protection hidden="1"/>
    </xf>
    <xf numFmtId="0" fontId="11" fillId="0" borderId="0" xfId="0" applyFont="1" applyFill="1" applyProtection="1"/>
    <xf numFmtId="0" fontId="2" fillId="0" borderId="13"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xf>
    <xf numFmtId="0" fontId="2" fillId="0" borderId="25" xfId="0" applyNumberFormat="1" applyFont="1" applyFill="1" applyBorder="1" applyAlignment="1" applyProtection="1"/>
    <xf numFmtId="0" fontId="2" fillId="0" borderId="4" xfId="0" applyNumberFormat="1"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17" xfId="0" applyNumberFormat="1" applyFont="1" applyFill="1" applyBorder="1" applyAlignment="1" applyProtection="1">
      <alignment horizontal="left"/>
    </xf>
    <xf numFmtId="0" fontId="2" fillId="0" borderId="9" xfId="0" applyFont="1" applyFill="1" applyBorder="1" applyAlignment="1" applyProtection="1">
      <alignment horizontal="center" vertical="center"/>
    </xf>
    <xf numFmtId="0" fontId="2" fillId="0" borderId="25" xfId="0" applyNumberFormat="1" applyFont="1" applyFill="1" applyBorder="1" applyAlignment="1" applyProtection="1">
      <alignment horizontal="left"/>
    </xf>
    <xf numFmtId="0" fontId="2" fillId="0" borderId="35" xfId="0" applyFont="1" applyFill="1" applyBorder="1" applyAlignment="1" applyProtection="1">
      <alignment horizontal="center" vertical="center" wrapText="1"/>
    </xf>
    <xf numFmtId="0" fontId="2" fillId="0" borderId="35" xfId="0" applyFont="1" applyFill="1" applyBorder="1" applyAlignment="1" applyProtection="1">
      <alignment horizontal="center" vertical="center"/>
    </xf>
    <xf numFmtId="0" fontId="2" fillId="0" borderId="6" xfId="0" applyFont="1" applyBorder="1" applyAlignment="1" applyProtection="1">
      <alignment horizontal="center" vertical="center" wrapText="1"/>
    </xf>
    <xf numFmtId="0" fontId="2" fillId="0" borderId="35" xfId="0" applyFont="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xf>
    <xf numFmtId="0" fontId="2" fillId="0" borderId="7"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17"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xf>
    <xf numFmtId="0" fontId="2" fillId="0" borderId="35" xfId="0" applyFont="1" applyFill="1" applyBorder="1" applyAlignment="1" applyProtection="1">
      <alignment horizontal="center" vertical="center"/>
    </xf>
    <xf numFmtId="0" fontId="2" fillId="0" borderId="35" xfId="0" applyFont="1" applyFill="1" applyBorder="1" applyAlignment="1" applyProtection="1">
      <alignment horizontal="center" vertical="center" wrapText="1"/>
    </xf>
    <xf numFmtId="0" fontId="2" fillId="0" borderId="13" xfId="0" applyNumberFormat="1" applyFont="1" applyFill="1" applyBorder="1" applyAlignment="1" applyProtection="1">
      <alignment horizontal="left"/>
    </xf>
    <xf numFmtId="0" fontId="2" fillId="0" borderId="25" xfId="0" applyNumberFormat="1" applyFont="1" applyFill="1" applyBorder="1" applyAlignment="1" applyProtection="1">
      <alignment horizontal="left"/>
    </xf>
    <xf numFmtId="0" fontId="2" fillId="0" borderId="35" xfId="0" applyFont="1" applyBorder="1" applyAlignment="1" applyProtection="1">
      <alignment horizontal="center" vertical="center" wrapText="1"/>
    </xf>
    <xf numFmtId="0" fontId="2" fillId="0" borderId="9" xfId="0"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2" fillId="0" borderId="25" xfId="0" applyNumberFormat="1" applyFont="1" applyFill="1" applyBorder="1" applyAlignment="1" applyProtection="1"/>
    <xf numFmtId="0" fontId="2" fillId="0" borderId="7"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17"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xf>
    <xf numFmtId="0" fontId="2" fillId="0" borderId="35" xfId="0" applyFont="1" applyFill="1" applyBorder="1" applyAlignment="1" applyProtection="1">
      <alignment horizontal="center" vertical="center"/>
    </xf>
    <xf numFmtId="0" fontId="2" fillId="0" borderId="35" xfId="0" applyFont="1" applyFill="1" applyBorder="1" applyAlignment="1" applyProtection="1">
      <alignment horizontal="center" vertical="center" wrapText="1"/>
    </xf>
    <xf numFmtId="0" fontId="2" fillId="0" borderId="13" xfId="0" applyNumberFormat="1" applyFont="1" applyFill="1" applyBorder="1" applyAlignment="1" applyProtection="1">
      <alignment horizontal="left"/>
    </xf>
    <xf numFmtId="0" fontId="2" fillId="0" borderId="25" xfId="0" applyNumberFormat="1" applyFont="1" applyFill="1" applyBorder="1" applyAlignment="1" applyProtection="1">
      <alignment horizontal="left"/>
    </xf>
    <xf numFmtId="0" fontId="2" fillId="0" borderId="35" xfId="0" applyFont="1" applyBorder="1" applyAlignment="1" applyProtection="1">
      <alignment horizontal="center" vertical="center" wrapText="1"/>
    </xf>
    <xf numFmtId="0" fontId="2" fillId="0" borderId="9" xfId="0"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2" fillId="0" borderId="25" xfId="0" applyNumberFormat="1" applyFont="1" applyFill="1" applyBorder="1" applyAlignment="1" applyProtection="1"/>
    <xf numFmtId="0" fontId="2" fillId="0" borderId="13"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xf>
    <xf numFmtId="0" fontId="2" fillId="0" borderId="25" xfId="0" applyNumberFormat="1" applyFont="1" applyFill="1" applyBorder="1" applyAlignment="1" applyProtection="1"/>
    <xf numFmtId="0" fontId="2" fillId="0" borderId="4" xfId="0" applyNumberFormat="1"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17" xfId="0" applyNumberFormat="1" applyFont="1" applyFill="1" applyBorder="1" applyAlignment="1" applyProtection="1">
      <alignment horizontal="left"/>
    </xf>
    <xf numFmtId="0" fontId="2" fillId="0" borderId="9" xfId="0" applyFont="1" applyFill="1" applyBorder="1" applyAlignment="1" applyProtection="1">
      <alignment horizontal="center" vertical="center"/>
    </xf>
    <xf numFmtId="0" fontId="2" fillId="0" borderId="25" xfId="0" applyNumberFormat="1" applyFont="1" applyFill="1" applyBorder="1" applyAlignment="1" applyProtection="1">
      <alignment horizontal="left"/>
    </xf>
    <xf numFmtId="0" fontId="2" fillId="0" borderId="35" xfId="0" applyFont="1" applyFill="1" applyBorder="1" applyAlignment="1" applyProtection="1">
      <alignment horizontal="center" vertical="center" wrapText="1"/>
    </xf>
    <xf numFmtId="0" fontId="2" fillId="0" borderId="35" xfId="0" applyFont="1" applyFill="1" applyBorder="1" applyAlignment="1" applyProtection="1">
      <alignment horizontal="center" vertical="center"/>
    </xf>
    <xf numFmtId="0" fontId="2" fillId="0" borderId="6" xfId="0" applyFont="1" applyBorder="1" applyAlignment="1" applyProtection="1">
      <alignment horizontal="center" vertical="center" wrapText="1"/>
    </xf>
    <xf numFmtId="0" fontId="2" fillId="0" borderId="35" xfId="0" applyFont="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xf>
    <xf numFmtId="0" fontId="2" fillId="0" borderId="7"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17"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xf>
    <xf numFmtId="0" fontId="2" fillId="0" borderId="35" xfId="0" applyFont="1" applyFill="1" applyBorder="1" applyAlignment="1" applyProtection="1">
      <alignment horizontal="center" vertical="center"/>
    </xf>
    <xf numFmtId="0" fontId="2" fillId="0" borderId="35" xfId="0" applyFont="1" applyFill="1" applyBorder="1" applyAlignment="1" applyProtection="1">
      <alignment horizontal="center" vertical="center" wrapText="1"/>
    </xf>
    <xf numFmtId="0" fontId="2" fillId="0" borderId="13" xfId="0" applyNumberFormat="1" applyFont="1" applyFill="1" applyBorder="1" applyAlignment="1" applyProtection="1">
      <alignment horizontal="left"/>
    </xf>
    <xf numFmtId="0" fontId="2" fillId="0" borderId="25" xfId="0" applyNumberFormat="1" applyFont="1" applyFill="1" applyBorder="1" applyAlignment="1" applyProtection="1">
      <alignment horizontal="left"/>
    </xf>
    <xf numFmtId="0" fontId="2" fillId="0" borderId="35" xfId="0" applyFont="1" applyBorder="1" applyAlignment="1" applyProtection="1">
      <alignment horizontal="center" vertical="center" wrapText="1"/>
    </xf>
    <xf numFmtId="0" fontId="2" fillId="0" borderId="9" xfId="0"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2" fillId="0" borderId="25" xfId="0" applyNumberFormat="1" applyFont="1" applyFill="1" applyBorder="1" applyAlignment="1" applyProtection="1"/>
    <xf numFmtId="0" fontId="2" fillId="0" borderId="7"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17"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xf>
    <xf numFmtId="0" fontId="2" fillId="0" borderId="35" xfId="0" applyFont="1" applyFill="1" applyBorder="1" applyAlignment="1" applyProtection="1">
      <alignment horizontal="center" vertical="center"/>
    </xf>
    <xf numFmtId="0" fontId="2" fillId="0" borderId="35" xfId="0" applyFont="1" applyFill="1" applyBorder="1" applyAlignment="1" applyProtection="1">
      <alignment horizontal="center" vertical="center" wrapText="1"/>
    </xf>
    <xf numFmtId="0" fontId="2" fillId="0" borderId="13" xfId="0" applyNumberFormat="1" applyFont="1" applyFill="1" applyBorder="1" applyAlignment="1" applyProtection="1">
      <alignment horizontal="left"/>
    </xf>
    <xf numFmtId="0" fontId="2" fillId="0" borderId="25" xfId="0" applyNumberFormat="1" applyFont="1" applyFill="1" applyBorder="1" applyAlignment="1" applyProtection="1">
      <alignment horizontal="left"/>
    </xf>
    <xf numFmtId="0" fontId="2" fillId="0" borderId="35" xfId="0" applyFont="1" applyBorder="1" applyAlignment="1" applyProtection="1">
      <alignment horizontal="center" vertical="center" wrapText="1"/>
    </xf>
    <xf numFmtId="0" fontId="2" fillId="0" borderId="9" xfId="0"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2" fillId="0" borderId="25" xfId="0" applyNumberFormat="1" applyFont="1" applyFill="1" applyBorder="1" applyAlignment="1" applyProtection="1"/>
    <xf numFmtId="0" fontId="2" fillId="0" borderId="13"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xf>
    <xf numFmtId="0" fontId="2" fillId="0" borderId="25" xfId="0" applyNumberFormat="1" applyFont="1" applyFill="1" applyBorder="1" applyAlignment="1" applyProtection="1"/>
    <xf numFmtId="0" fontId="2" fillId="0" borderId="4" xfId="0" applyNumberFormat="1"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17" xfId="0" applyNumberFormat="1" applyFont="1" applyFill="1" applyBorder="1" applyAlignment="1" applyProtection="1">
      <alignment horizontal="left"/>
    </xf>
    <xf numFmtId="0" fontId="2" fillId="0" borderId="9" xfId="0" applyFont="1" applyFill="1" applyBorder="1" applyAlignment="1" applyProtection="1">
      <alignment horizontal="center" vertical="center"/>
    </xf>
    <xf numFmtId="0" fontId="2" fillId="0" borderId="25" xfId="0" applyNumberFormat="1" applyFont="1" applyFill="1" applyBorder="1" applyAlignment="1" applyProtection="1">
      <alignment horizontal="left"/>
    </xf>
    <xf numFmtId="0" fontId="2" fillId="0" borderId="35" xfId="0" applyFont="1" applyFill="1" applyBorder="1" applyAlignment="1" applyProtection="1">
      <alignment horizontal="center" vertical="center" wrapText="1"/>
    </xf>
    <xf numFmtId="0" fontId="2" fillId="0" borderId="35" xfId="0" applyFont="1" applyFill="1" applyBorder="1" applyAlignment="1" applyProtection="1">
      <alignment horizontal="center" vertical="center"/>
    </xf>
    <xf numFmtId="0" fontId="2" fillId="0" borderId="6" xfId="0" applyFont="1" applyBorder="1" applyAlignment="1" applyProtection="1">
      <alignment horizontal="center" vertical="center" wrapText="1"/>
    </xf>
    <xf numFmtId="0" fontId="2" fillId="0" borderId="35" xfId="0" applyFont="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xf>
    <xf numFmtId="0" fontId="2" fillId="0" borderId="7" xfId="0" applyFont="1" applyFill="1" applyBorder="1" applyAlignment="1" applyProtection="1">
      <alignment horizontal="center" vertical="center"/>
    </xf>
    <xf numFmtId="0" fontId="5" fillId="2" borderId="0" xfId="0" applyNumberFormat="1" applyFont="1" applyFill="1" applyBorder="1" applyAlignment="1" applyProtection="1">
      <alignment horizontal="center" vertical="center" wrapText="1"/>
    </xf>
    <xf numFmtId="0" fontId="2" fillId="0" borderId="1" xfId="0" applyFont="1" applyFill="1" applyBorder="1" applyAlignment="1" applyProtection="1">
      <alignment horizontal="center" vertical="center"/>
    </xf>
    <xf numFmtId="0" fontId="2" fillId="0" borderId="2"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9" xfId="0" applyFont="1" applyBorder="1" applyAlignment="1" applyProtection="1">
      <alignment horizontal="center" vertical="center" wrapText="1"/>
    </xf>
    <xf numFmtId="0" fontId="1" fillId="0" borderId="13" xfId="0" applyNumberFormat="1" applyFont="1" applyFill="1" applyBorder="1" applyAlignment="1" applyProtection="1">
      <alignment horizontal="left"/>
    </xf>
    <xf numFmtId="0" fontId="2" fillId="0" borderId="13" xfId="0" applyFont="1" applyBorder="1" applyAlignment="1" applyProtection="1">
      <alignment horizontal="left"/>
    </xf>
    <xf numFmtId="0" fontId="2" fillId="0" borderId="4" xfId="0" applyFont="1" applyFill="1" applyBorder="1" applyAlignment="1" applyProtection="1">
      <alignment horizontal="center" wrapText="1"/>
    </xf>
    <xf numFmtId="0" fontId="2" fillId="0" borderId="6" xfId="0" applyFont="1" applyFill="1" applyBorder="1" applyAlignment="1" applyProtection="1">
      <alignment horizontal="center" wrapText="1"/>
    </xf>
    <xf numFmtId="0" fontId="2" fillId="0" borderId="4" xfId="0" applyFont="1" applyBorder="1" applyAlignment="1" applyProtection="1">
      <alignment horizontal="center" vertical="center"/>
    </xf>
    <xf numFmtId="0" fontId="2" fillId="0" borderId="5" xfId="0" applyFont="1" applyBorder="1" applyAlignment="1" applyProtection="1">
      <alignment horizontal="center" vertical="center"/>
    </xf>
    <xf numFmtId="0" fontId="2" fillId="0" borderId="6" xfId="0" applyFont="1" applyBorder="1" applyAlignment="1" applyProtection="1">
      <alignment horizontal="center" vertical="center"/>
    </xf>
    <xf numFmtId="164" fontId="2" fillId="0" borderId="3" xfId="0" applyNumberFormat="1" applyFont="1" applyFill="1" applyBorder="1" applyAlignment="1" applyProtection="1">
      <alignment horizontal="center" vertical="center" wrapText="1"/>
    </xf>
    <xf numFmtId="164" fontId="2" fillId="0" borderId="9" xfId="0" applyNumberFormat="1" applyFont="1" applyFill="1" applyBorder="1" applyAlignment="1" applyProtection="1">
      <alignment horizontal="center" vertical="center" wrapText="1"/>
    </xf>
    <xf numFmtId="3" fontId="9" fillId="2" borderId="0" xfId="0" applyNumberFormat="1" applyFont="1" applyFill="1" applyBorder="1" applyAlignment="1" applyProtection="1">
      <alignment horizontal="left" wrapText="1"/>
    </xf>
    <xf numFmtId="0" fontId="9" fillId="2" borderId="0" xfId="0" applyFont="1" applyFill="1" applyBorder="1" applyAlignment="1" applyProtection="1">
      <alignment horizontal="left" wrapText="1"/>
    </xf>
    <xf numFmtId="0" fontId="2" fillId="0" borderId="29" xfId="0" applyFont="1" applyBorder="1" applyAlignment="1" applyProtection="1">
      <alignment wrapText="1"/>
    </xf>
    <xf numFmtId="0" fontId="2" fillId="0" borderId="30" xfId="0" applyFont="1" applyBorder="1" applyAlignment="1" applyProtection="1">
      <alignment wrapText="1"/>
    </xf>
    <xf numFmtId="0" fontId="2" fillId="0" borderId="21" xfId="0" applyNumberFormat="1" applyFont="1" applyFill="1" applyBorder="1" applyAlignment="1" applyProtection="1">
      <alignment horizontal="left" wrapText="1"/>
    </xf>
    <xf numFmtId="0" fontId="2" fillId="0" borderId="22" xfId="0" applyNumberFormat="1" applyFont="1" applyFill="1" applyBorder="1" applyAlignment="1" applyProtection="1">
      <alignment horizontal="left" wrapText="1"/>
    </xf>
    <xf numFmtId="0" fontId="2" fillId="0" borderId="21" xfId="0" applyFont="1" applyBorder="1" applyAlignment="1" applyProtection="1">
      <alignment wrapText="1"/>
    </xf>
    <xf numFmtId="0" fontId="2" fillId="0" borderId="22" xfId="0" applyFont="1" applyBorder="1" applyAlignment="1" applyProtection="1">
      <alignment wrapText="1"/>
    </xf>
    <xf numFmtId="0" fontId="2" fillId="0" borderId="17" xfId="0" applyNumberFormat="1" applyFont="1" applyFill="1" applyBorder="1" applyAlignment="1" applyProtection="1">
      <alignment horizontal="left"/>
    </xf>
    <xf numFmtId="0" fontId="2" fillId="0" borderId="63" xfId="0" applyNumberFormat="1" applyFont="1" applyFill="1" applyBorder="1" applyAlignment="1" applyProtection="1">
      <alignment horizontal="left" wrapText="1"/>
    </xf>
    <xf numFmtId="0" fontId="2" fillId="0" borderId="64" xfId="0" applyNumberFormat="1" applyFont="1" applyFill="1" applyBorder="1" applyAlignment="1" applyProtection="1">
      <alignment horizontal="left" wrapText="1"/>
    </xf>
    <xf numFmtId="0" fontId="2" fillId="0" borderId="4" xfId="0" applyNumberFormat="1" applyFont="1" applyFill="1" applyBorder="1" applyAlignment="1" applyProtection="1">
      <alignment horizontal="center" wrapText="1"/>
    </xf>
    <xf numFmtId="0" fontId="2" fillId="0" borderId="6" xfId="0" applyNumberFormat="1" applyFont="1" applyFill="1" applyBorder="1" applyAlignment="1" applyProtection="1">
      <alignment horizontal="center" wrapText="1"/>
    </xf>
    <xf numFmtId="0" fontId="2" fillId="0" borderId="1" xfId="0" applyFont="1" applyFill="1" applyBorder="1" applyAlignment="1" applyProtection="1">
      <alignment horizontal="center" vertical="center" wrapText="1"/>
    </xf>
    <xf numFmtId="0" fontId="2" fillId="0" borderId="2" xfId="0" applyFont="1" applyFill="1" applyBorder="1" applyAlignment="1" applyProtection="1">
      <alignment horizontal="center" vertical="center" wrapText="1"/>
    </xf>
    <xf numFmtId="0" fontId="2" fillId="0" borderId="7"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xf>
    <xf numFmtId="0" fontId="2" fillId="0" borderId="23" xfId="0" applyNumberFormat="1" applyFont="1" applyFill="1" applyBorder="1" applyAlignment="1" applyProtection="1">
      <alignment vertical="center" wrapText="1"/>
    </xf>
    <xf numFmtId="0" fontId="2" fillId="0" borderId="24" xfId="0" applyNumberFormat="1" applyFont="1" applyFill="1" applyBorder="1" applyAlignment="1" applyProtection="1">
      <alignment vertical="center" wrapText="1"/>
    </xf>
    <xf numFmtId="0" fontId="2" fillId="0" borderId="21" xfId="0" applyFont="1" applyFill="1" applyBorder="1" applyAlignment="1" applyProtection="1">
      <alignment wrapText="1"/>
    </xf>
    <xf numFmtId="0" fontId="2" fillId="0" borderId="22" xfId="0" applyFont="1" applyFill="1" applyBorder="1" applyAlignment="1" applyProtection="1">
      <alignment wrapText="1"/>
    </xf>
    <xf numFmtId="0" fontId="2" fillId="0" borderId="23" xfId="0" applyNumberFormat="1" applyFont="1" applyFill="1" applyBorder="1" applyAlignment="1" applyProtection="1">
      <alignment horizontal="left" wrapText="1"/>
    </xf>
    <xf numFmtId="0" fontId="2" fillId="0" borderId="24" xfId="0" applyNumberFormat="1" applyFont="1" applyFill="1" applyBorder="1" applyAlignment="1" applyProtection="1">
      <alignment horizontal="left" wrapText="1"/>
    </xf>
    <xf numFmtId="0" fontId="2" fillId="0" borderId="35" xfId="0" applyNumberFormat="1" applyFont="1" applyFill="1" applyBorder="1" applyAlignment="1" applyProtection="1">
      <alignment horizontal="center" vertical="center"/>
    </xf>
    <xf numFmtId="0" fontId="2" fillId="0" borderId="13" xfId="0" applyFont="1" applyFill="1" applyBorder="1" applyAlignment="1" applyProtection="1">
      <alignment horizontal="left" vertical="center" wrapText="1"/>
    </xf>
    <xf numFmtId="0" fontId="2" fillId="0" borderId="17" xfId="0" applyFont="1" applyFill="1" applyBorder="1" applyAlignment="1" applyProtection="1">
      <alignment horizontal="left" vertical="center" wrapText="1"/>
    </xf>
    <xf numFmtId="0" fontId="2" fillId="0" borderId="25" xfId="0" applyFont="1" applyFill="1" applyBorder="1" applyAlignment="1" applyProtection="1">
      <alignment horizontal="left" vertical="center" wrapText="1"/>
    </xf>
    <xf numFmtId="0" fontId="2" fillId="0" borderId="4" xfId="0" applyFont="1" applyFill="1" applyBorder="1" applyAlignment="1" applyProtection="1">
      <alignment horizontal="center" vertical="center"/>
    </xf>
    <xf numFmtId="0" fontId="2" fillId="0" borderId="6" xfId="0" applyFont="1" applyFill="1" applyBorder="1" applyAlignment="1" applyProtection="1">
      <alignment horizontal="center" vertical="center"/>
    </xf>
    <xf numFmtId="0" fontId="2" fillId="0" borderId="4" xfId="0" applyFont="1" applyFill="1" applyBorder="1" applyAlignment="1" applyProtection="1">
      <alignment horizontal="left" vertical="center"/>
    </xf>
    <xf numFmtId="0" fontId="2" fillId="0" borderId="6" xfId="0" applyFont="1" applyFill="1" applyBorder="1" applyAlignment="1" applyProtection="1">
      <alignment horizontal="left" vertical="center"/>
    </xf>
    <xf numFmtId="0" fontId="2" fillId="0" borderId="1"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3"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vertical="center" wrapText="1"/>
    </xf>
    <xf numFmtId="0" fontId="2" fillId="0" borderId="22" xfId="0" applyNumberFormat="1" applyFont="1" applyFill="1" applyBorder="1" applyAlignment="1" applyProtection="1">
      <alignment vertical="center" wrapText="1"/>
    </xf>
    <xf numFmtId="0" fontId="2" fillId="0" borderId="29" xfId="0" applyNumberFormat="1" applyFont="1" applyFill="1" applyBorder="1" applyAlignment="1" applyProtection="1">
      <alignment vertical="center" wrapText="1"/>
    </xf>
    <xf numFmtId="0" fontId="2" fillId="0" borderId="30" xfId="0" applyNumberFormat="1" applyFont="1" applyFill="1" applyBorder="1" applyAlignment="1" applyProtection="1">
      <alignment vertical="center" wrapText="1"/>
    </xf>
    <xf numFmtId="0" fontId="2" fillId="0" borderId="23" xfId="0" applyNumberFormat="1" applyFont="1" applyFill="1" applyBorder="1" applyAlignment="1" applyProtection="1">
      <alignment horizontal="left" vertical="center"/>
    </xf>
    <xf numFmtId="0" fontId="2" fillId="0" borderId="24" xfId="0" applyNumberFormat="1" applyFont="1" applyFill="1" applyBorder="1" applyAlignment="1" applyProtection="1">
      <alignment horizontal="left" vertical="center"/>
    </xf>
    <xf numFmtId="0" fontId="2" fillId="0" borderId="4" xfId="20" applyNumberFormat="1" applyFont="1" applyFill="1" applyBorder="1" applyAlignment="1" applyProtection="1">
      <alignment horizontal="left" vertical="center" wrapText="1"/>
      <protection hidden="1"/>
    </xf>
    <xf numFmtId="0" fontId="2" fillId="0" borderId="6" xfId="20" applyNumberFormat="1" applyFont="1" applyFill="1" applyBorder="1" applyAlignment="1" applyProtection="1">
      <alignment horizontal="left" vertical="center" wrapText="1"/>
      <protection hidden="1"/>
    </xf>
    <xf numFmtId="0" fontId="2" fillId="0" borderId="14" xfId="0" applyNumberFormat="1" applyFont="1" applyFill="1" applyBorder="1" applyAlignment="1" applyProtection="1">
      <alignment vertical="center" wrapText="1"/>
    </xf>
    <xf numFmtId="0" fontId="2" fillId="0" borderId="15" xfId="0" applyNumberFormat="1" applyFont="1" applyFill="1" applyBorder="1" applyAlignment="1" applyProtection="1">
      <alignment vertical="center" wrapText="1"/>
    </xf>
    <xf numFmtId="0" fontId="2" fillId="0" borderId="18"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26" xfId="0" applyNumberFormat="1" applyFont="1" applyFill="1" applyBorder="1" applyAlignment="1" applyProtection="1">
      <alignment vertical="center" wrapText="1"/>
    </xf>
    <xf numFmtId="0" fontId="2" fillId="0" borderId="27" xfId="0" applyNumberFormat="1" applyFont="1" applyFill="1" applyBorder="1" applyAlignment="1" applyProtection="1">
      <alignment vertical="center" wrapText="1"/>
    </xf>
    <xf numFmtId="0" fontId="2" fillId="0" borderId="4" xfId="0" applyFont="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34" xfId="0" applyFont="1" applyFill="1" applyBorder="1" applyAlignment="1" applyProtection="1">
      <alignment horizontal="center" vertical="center" wrapText="1"/>
    </xf>
    <xf numFmtId="0" fontId="2" fillId="0" borderId="50" xfId="0" applyFont="1" applyFill="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50" xfId="0" applyFont="1" applyBorder="1" applyAlignment="1" applyProtection="1">
      <alignment horizontal="center" vertical="center" wrapText="1"/>
    </xf>
    <xf numFmtId="0" fontId="2" fillId="0" borderId="49"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xf>
    <xf numFmtId="0" fontId="2" fillId="0" borderId="33" xfId="0" applyFont="1" applyFill="1" applyBorder="1" applyAlignment="1" applyProtection="1">
      <alignment horizontal="left" vertical="center" wrapText="1"/>
    </xf>
    <xf numFmtId="0" fontId="2" fillId="0" borderId="33" xfId="0" applyFont="1" applyBorder="1" applyAlignment="1" applyProtection="1">
      <alignment horizontal="left"/>
    </xf>
    <xf numFmtId="0" fontId="2" fillId="0" borderId="9" xfId="0" applyFont="1" applyBorder="1" applyAlignment="1" applyProtection="1">
      <alignment horizontal="left"/>
    </xf>
    <xf numFmtId="0" fontId="1" fillId="0" borderId="49" xfId="20" applyNumberFormat="1" applyFont="1" applyFill="1" applyBorder="1" applyAlignment="1" applyProtection="1">
      <alignment horizontal="center" vertical="center" wrapText="1"/>
      <protection hidden="1"/>
    </xf>
    <xf numFmtId="0" fontId="1" fillId="0" borderId="2" xfId="20" applyNumberFormat="1" applyFont="1" applyFill="1" applyBorder="1" applyAlignment="1" applyProtection="1">
      <alignment horizontal="center" vertical="center" wrapText="1"/>
      <protection hidden="1"/>
    </xf>
    <xf numFmtId="0" fontId="1" fillId="0" borderId="0" xfId="20" applyNumberFormat="1" applyFont="1" applyFill="1" applyBorder="1" applyAlignment="1" applyProtection="1">
      <alignment horizontal="center" vertical="center" wrapText="1"/>
      <protection hidden="1"/>
    </xf>
    <xf numFmtId="0" fontId="1" fillId="0" borderId="50" xfId="20" applyNumberFormat="1" applyFont="1" applyFill="1" applyBorder="1" applyAlignment="1" applyProtection="1">
      <alignment horizontal="center" vertical="center" wrapText="1"/>
      <protection hidden="1"/>
    </xf>
    <xf numFmtId="0" fontId="1" fillId="0" borderId="56" xfId="20" applyNumberFormat="1" applyFont="1" applyFill="1" applyBorder="1" applyAlignment="1" applyProtection="1">
      <alignment horizontal="center" vertical="center" wrapText="1"/>
      <protection hidden="1"/>
    </xf>
    <xf numFmtId="0" fontId="1" fillId="0" borderId="8" xfId="20" applyNumberFormat="1" applyFont="1" applyFill="1" applyBorder="1" applyAlignment="1" applyProtection="1">
      <alignment horizontal="center" vertical="center" wrapText="1"/>
      <protection hidden="1"/>
    </xf>
    <xf numFmtId="0" fontId="2" fillId="0" borderId="4" xfId="14" applyFont="1" applyBorder="1" applyAlignment="1">
      <alignment horizontal="center" vertical="center"/>
    </xf>
    <xf numFmtId="0" fontId="2" fillId="0" borderId="6" xfId="14" applyFont="1" applyBorder="1" applyAlignment="1">
      <alignment horizontal="center" vertical="center"/>
    </xf>
    <xf numFmtId="0" fontId="2" fillId="0" borderId="3" xfId="20" applyNumberFormat="1" applyFont="1" applyFill="1" applyBorder="1" applyAlignment="1" applyProtection="1">
      <alignment horizontal="center" vertical="center" wrapText="1"/>
      <protection hidden="1"/>
    </xf>
    <xf numFmtId="0" fontId="2" fillId="0" borderId="33" xfId="20" applyNumberFormat="1" applyFont="1" applyFill="1" applyBorder="1" applyAlignment="1" applyProtection="1">
      <alignment horizontal="center" vertical="center" wrapText="1"/>
      <protection hidden="1"/>
    </xf>
    <xf numFmtId="0" fontId="2" fillId="0" borderId="9" xfId="20" applyNumberFormat="1" applyFont="1" applyFill="1" applyBorder="1" applyAlignment="1" applyProtection="1">
      <alignment horizontal="center" vertical="center" wrapText="1"/>
      <protection hidden="1"/>
    </xf>
    <xf numFmtId="0" fontId="2" fillId="0" borderId="51" xfId="20" applyNumberFormat="1" applyFont="1" applyFill="1" applyBorder="1" applyAlignment="1" applyProtection="1">
      <alignment horizontal="center" vertical="center" wrapText="1"/>
      <protection hidden="1"/>
    </xf>
    <xf numFmtId="0" fontId="2" fillId="0" borderId="48" xfId="20" applyNumberFormat="1" applyFont="1" applyFill="1" applyBorder="1" applyAlignment="1" applyProtection="1">
      <alignment horizontal="center" vertical="center" wrapText="1"/>
      <protection hidden="1"/>
    </xf>
    <xf numFmtId="0" fontId="2" fillId="0" borderId="52" xfId="20" applyNumberFormat="1" applyFont="1" applyFill="1" applyBorder="1" applyAlignment="1" applyProtection="1">
      <alignment horizontal="center" vertical="center" wrapText="1"/>
      <protection hidden="1"/>
    </xf>
    <xf numFmtId="0" fontId="2" fillId="0" borderId="68" xfId="20" applyNumberFormat="1" applyFont="1" applyFill="1" applyBorder="1" applyAlignment="1" applyProtection="1">
      <alignment horizontal="center" vertical="center" wrapText="1"/>
      <protection hidden="1"/>
    </xf>
    <xf numFmtId="0" fontId="1" fillId="0" borderId="4" xfId="0" applyNumberFormat="1" applyFont="1" applyFill="1" applyBorder="1" applyAlignment="1" applyProtection="1">
      <alignment horizontal="left" vertical="center" wrapText="1"/>
    </xf>
    <xf numFmtId="0" fontId="2" fillId="0" borderId="5" xfId="0" applyFont="1" applyBorder="1" applyAlignment="1" applyProtection="1">
      <alignment horizontal="left" vertical="center" wrapText="1"/>
    </xf>
    <xf numFmtId="0" fontId="2" fillId="0" borderId="6" xfId="0" applyFont="1" applyBorder="1" applyAlignment="1" applyProtection="1">
      <alignment horizontal="left" vertical="center" wrapText="1"/>
    </xf>
    <xf numFmtId="0" fontId="1" fillId="0" borderId="9" xfId="0" applyNumberFormat="1" applyFont="1" applyFill="1" applyBorder="1" applyAlignment="1" applyProtection="1">
      <alignment horizontal="left"/>
    </xf>
    <xf numFmtId="0" fontId="2" fillId="0" borderId="35" xfId="0" applyFont="1" applyFill="1" applyBorder="1" applyAlignment="1" applyProtection="1">
      <alignment horizontal="center" vertical="center"/>
    </xf>
    <xf numFmtId="49" fontId="2" fillId="0" borderId="35" xfId="0" applyNumberFormat="1" applyFont="1" applyFill="1" applyBorder="1" applyAlignment="1" applyProtection="1">
      <alignment horizontal="center" vertical="center"/>
    </xf>
    <xf numFmtId="0" fontId="2" fillId="0" borderId="5" xfId="0" applyFont="1" applyFill="1" applyBorder="1" applyAlignment="1" applyProtection="1">
      <alignment horizontal="center" vertical="center" wrapText="1"/>
    </xf>
    <xf numFmtId="0" fontId="1" fillId="0" borderId="35" xfId="0" applyNumberFormat="1" applyFont="1" applyFill="1" applyBorder="1" applyAlignment="1" applyProtection="1">
      <alignment horizontal="left"/>
    </xf>
    <xf numFmtId="0" fontId="2" fillId="0" borderId="31" xfId="0" applyNumberFormat="1" applyFont="1" applyFill="1" applyBorder="1" applyAlignment="1" applyProtection="1">
      <alignment horizontal="left"/>
    </xf>
    <xf numFmtId="0" fontId="2" fillId="0" borderId="32" xfId="0" applyNumberFormat="1" applyFont="1" applyFill="1" applyBorder="1" applyAlignment="1" applyProtection="1">
      <alignment horizontal="left"/>
    </xf>
    <xf numFmtId="0" fontId="2" fillId="0" borderId="32" xfId="0" applyNumberFormat="1" applyFont="1" applyFill="1" applyBorder="1" applyAlignment="1" applyProtection="1">
      <alignment vertical="center" wrapText="1"/>
      <protection hidden="1"/>
    </xf>
    <xf numFmtId="0" fontId="2" fillId="0" borderId="33" xfId="0" applyNumberFormat="1" applyFont="1" applyFill="1" applyBorder="1" applyAlignment="1" applyProtection="1">
      <alignment vertical="center" wrapText="1"/>
    </xf>
    <xf numFmtId="0" fontId="2" fillId="0" borderId="33" xfId="0" applyFont="1" applyBorder="1" applyAlignment="1" applyProtection="1">
      <alignment vertical="center" wrapText="1"/>
    </xf>
    <xf numFmtId="0" fontId="1" fillId="0" borderId="4" xfId="0" applyNumberFormat="1" applyFont="1" applyFill="1" applyBorder="1" applyAlignment="1" applyProtection="1">
      <alignment horizontal="left" vertical="center"/>
    </xf>
    <xf numFmtId="0" fontId="1" fillId="0" borderId="5" xfId="0" applyNumberFormat="1" applyFont="1" applyFill="1" applyBorder="1" applyAlignment="1" applyProtection="1">
      <alignment horizontal="left" vertical="center"/>
    </xf>
    <xf numFmtId="0" fontId="1" fillId="0" borderId="6" xfId="0" applyNumberFormat="1" applyFont="1" applyFill="1" applyBorder="1" applyAlignment="1" applyProtection="1">
      <alignment horizontal="left" vertical="center"/>
    </xf>
    <xf numFmtId="0" fontId="2" fillId="0" borderId="20" xfId="0" applyNumberFormat="1" applyFont="1" applyFill="1" applyBorder="1" applyAlignment="1" applyProtection="1">
      <alignment vertical="center" wrapText="1"/>
    </xf>
    <xf numFmtId="0" fontId="2" fillId="0" borderId="17" xfId="0" applyFont="1" applyBorder="1" applyAlignment="1" applyProtection="1">
      <alignment vertical="center" wrapText="1"/>
    </xf>
    <xf numFmtId="0" fontId="2" fillId="0" borderId="32" xfId="0" applyNumberFormat="1" applyFont="1" applyFill="1" applyBorder="1" applyAlignment="1" applyProtection="1">
      <alignment vertical="center" wrapText="1"/>
    </xf>
    <xf numFmtId="0" fontId="2" fillId="0" borderId="32" xfId="0" applyFont="1" applyBorder="1" applyAlignment="1" applyProtection="1">
      <alignment vertical="center" wrapText="1"/>
    </xf>
    <xf numFmtId="0" fontId="2" fillId="0" borderId="25" xfId="0" applyFont="1" applyBorder="1" applyAlignment="1" applyProtection="1">
      <alignment vertical="center" wrapText="1"/>
    </xf>
    <xf numFmtId="0" fontId="2" fillId="0" borderId="85" xfId="0" applyFont="1" applyFill="1" applyBorder="1" applyAlignment="1" applyProtection="1">
      <alignment horizontal="left" vertical="center" wrapText="1"/>
    </xf>
    <xf numFmtId="0" fontId="2" fillId="0" borderId="8" xfId="0" applyFont="1" applyFill="1" applyBorder="1" applyAlignment="1" applyProtection="1">
      <alignment horizontal="left" vertical="center" wrapText="1"/>
    </xf>
    <xf numFmtId="0" fontId="2" fillId="0" borderId="31" xfId="0" applyNumberFormat="1" applyFont="1" applyFill="1" applyBorder="1" applyAlignment="1" applyProtection="1">
      <alignment vertical="center" wrapText="1"/>
    </xf>
    <xf numFmtId="0" fontId="2" fillId="0" borderId="31" xfId="0" applyFont="1" applyBorder="1" applyAlignment="1" applyProtection="1">
      <alignment vertical="center" wrapText="1"/>
    </xf>
    <xf numFmtId="0" fontId="2" fillId="0" borderId="17" xfId="0" applyNumberFormat="1" applyFont="1" applyFill="1" applyBorder="1" applyAlignment="1" applyProtection="1">
      <alignment vertical="center" wrapText="1"/>
    </xf>
    <xf numFmtId="0" fontId="2" fillId="0" borderId="51" xfId="0" applyNumberFormat="1" applyFont="1" applyFill="1" applyBorder="1" applyAlignment="1" applyProtection="1">
      <alignment horizontal="left" vertical="center" wrapText="1"/>
    </xf>
    <xf numFmtId="0" fontId="2" fillId="0" borderId="48" xfId="0" applyNumberFormat="1" applyFont="1" applyFill="1" applyBorder="1" applyAlignment="1" applyProtection="1">
      <alignment horizontal="left" vertical="center" wrapText="1"/>
    </xf>
    <xf numFmtId="0" fontId="2" fillId="0" borderId="46" xfId="0" applyNumberFormat="1" applyFont="1" applyFill="1" applyBorder="1" applyAlignment="1" applyProtection="1">
      <alignment vertical="center" wrapText="1"/>
    </xf>
    <xf numFmtId="0" fontId="2" fillId="0" borderId="30" xfId="0" applyFont="1" applyBorder="1" applyAlignment="1" applyProtection="1">
      <alignment vertical="center" wrapText="1"/>
    </xf>
    <xf numFmtId="0" fontId="2" fillId="0" borderId="13" xfId="0" applyNumberFormat="1" applyFont="1" applyFill="1" applyBorder="1" applyAlignment="1" applyProtection="1">
      <alignment vertical="center" wrapText="1"/>
    </xf>
    <xf numFmtId="0" fontId="2" fillId="0" borderId="13" xfId="0" applyFont="1" applyBorder="1" applyAlignment="1" applyProtection="1">
      <alignment vertical="center" wrapText="1"/>
    </xf>
    <xf numFmtId="0" fontId="2" fillId="0" borderId="86" xfId="0" applyNumberFormat="1" applyFont="1" applyFill="1" applyBorder="1" applyAlignment="1" applyProtection="1">
      <alignment horizontal="left" vertical="center" wrapText="1"/>
    </xf>
    <xf numFmtId="0" fontId="2" fillId="0" borderId="16" xfId="0" applyNumberFormat="1" applyFont="1" applyFill="1" applyBorder="1" applyAlignment="1" applyProtection="1">
      <alignment vertical="center" wrapText="1"/>
    </xf>
    <xf numFmtId="0" fontId="2" fillId="0" borderId="41" xfId="0" applyNumberFormat="1" applyFont="1" applyFill="1" applyBorder="1" applyAlignment="1" applyProtection="1">
      <alignment vertical="center" wrapText="1"/>
    </xf>
    <xf numFmtId="0" fontId="2" fillId="0" borderId="62" xfId="14" applyNumberFormat="1" applyFont="1" applyFill="1" applyBorder="1" applyAlignment="1" applyProtection="1">
      <alignment horizontal="left" vertical="center" wrapText="1"/>
    </xf>
    <xf numFmtId="0" fontId="2" fillId="0" borderId="22" xfId="14" applyNumberFormat="1" applyFont="1" applyFill="1" applyBorder="1" applyAlignment="1" applyProtection="1">
      <alignment horizontal="left" vertical="center" wrapText="1"/>
    </xf>
    <xf numFmtId="0" fontId="2" fillId="0" borderId="66" xfId="14" applyNumberFormat="1" applyFont="1" applyFill="1" applyBorder="1" applyAlignment="1" applyProtection="1">
      <alignment horizontal="left" vertical="center" wrapText="1"/>
    </xf>
    <xf numFmtId="0" fontId="2" fillId="0" borderId="64" xfId="14" applyNumberFormat="1" applyFont="1" applyFill="1" applyBorder="1" applyAlignment="1" applyProtection="1">
      <alignment horizontal="left" vertical="center" wrapText="1"/>
    </xf>
    <xf numFmtId="0" fontId="2" fillId="0" borderId="46" xfId="0" applyFont="1" applyFill="1" applyBorder="1" applyAlignment="1" applyProtection="1">
      <alignment horizontal="left" vertical="center" wrapText="1"/>
    </xf>
    <xf numFmtId="0" fontId="2" fillId="0" borderId="30" xfId="0" applyFont="1" applyFill="1" applyBorder="1" applyAlignment="1" applyProtection="1">
      <alignment horizontal="left" vertical="center" wrapText="1"/>
    </xf>
    <xf numFmtId="0" fontId="2" fillId="0" borderId="28" xfId="0" applyNumberFormat="1" applyFont="1" applyFill="1" applyBorder="1" applyAlignment="1" applyProtection="1">
      <alignment vertical="center" wrapText="1"/>
    </xf>
    <xf numFmtId="0" fontId="2" fillId="0" borderId="38" xfId="0" applyNumberFormat="1" applyFont="1" applyFill="1" applyBorder="1" applyAlignment="1" applyProtection="1">
      <alignment vertical="center" wrapText="1"/>
    </xf>
    <xf numFmtId="0" fontId="2" fillId="0" borderId="47" xfId="14" applyNumberFormat="1" applyFont="1" applyFill="1" applyBorder="1" applyAlignment="1" applyProtection="1">
      <alignment horizontal="left" vertical="center" wrapText="1"/>
    </xf>
    <xf numFmtId="0" fontId="2" fillId="0" borderId="55" xfId="14" applyNumberFormat="1" applyFont="1" applyFill="1" applyBorder="1" applyAlignment="1" applyProtection="1">
      <alignment horizontal="left" vertical="center" wrapText="1"/>
    </xf>
    <xf numFmtId="0" fontId="2" fillId="0" borderId="35" xfId="0" applyFont="1" applyFill="1" applyBorder="1" applyAlignment="1" applyProtection="1">
      <alignment horizontal="center" vertical="center" wrapText="1"/>
    </xf>
    <xf numFmtId="0" fontId="2" fillId="0" borderId="21" xfId="0" applyNumberFormat="1" applyFont="1" applyFill="1" applyBorder="1" applyAlignment="1" applyProtection="1">
      <alignment horizontal="left" vertical="center" wrapText="1"/>
    </xf>
    <xf numFmtId="0" fontId="2" fillId="0" borderId="39" xfId="0" applyNumberFormat="1" applyFont="1" applyFill="1" applyBorder="1" applyAlignment="1" applyProtection="1">
      <alignment horizontal="left" vertical="center" wrapText="1"/>
    </xf>
    <xf numFmtId="0" fontId="2" fillId="0" borderId="22" xfId="0" applyNumberFormat="1" applyFont="1" applyFill="1" applyBorder="1" applyAlignment="1" applyProtection="1">
      <alignment horizontal="left" vertical="center" wrapText="1"/>
    </xf>
    <xf numFmtId="0" fontId="2" fillId="0" borderId="39" xfId="0" applyNumberFormat="1" applyFont="1" applyFill="1" applyBorder="1" applyAlignment="1" applyProtection="1">
      <alignment vertical="center" wrapText="1"/>
    </xf>
    <xf numFmtId="0" fontId="2" fillId="0" borderId="23" xfId="0" applyNumberFormat="1" applyFont="1" applyFill="1" applyBorder="1" applyAlignment="1" applyProtection="1">
      <alignment horizontal="left" vertical="center" wrapText="1"/>
    </xf>
    <xf numFmtId="0" fontId="2" fillId="0" borderId="43" xfId="0" applyNumberFormat="1" applyFont="1" applyFill="1" applyBorder="1" applyAlignment="1" applyProtection="1">
      <alignment horizontal="left" vertical="center" wrapText="1"/>
    </xf>
    <xf numFmtId="0" fontId="2" fillId="0" borderId="24" xfId="0" applyNumberFormat="1" applyFont="1" applyFill="1" applyBorder="1" applyAlignment="1" applyProtection="1">
      <alignment horizontal="left" vertical="center" wrapText="1"/>
    </xf>
    <xf numFmtId="0" fontId="2" fillId="0" borderId="13" xfId="0" applyNumberFormat="1" applyFont="1" applyFill="1" applyBorder="1" applyAlignment="1" applyProtection="1">
      <alignment horizontal="left" vertical="center" wrapText="1"/>
    </xf>
    <xf numFmtId="0" fontId="2" fillId="0" borderId="17"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vertical="center" wrapText="1"/>
    </xf>
    <xf numFmtId="0" fontId="2" fillId="0" borderId="32" xfId="0" applyNumberFormat="1" applyFont="1" applyFill="1" applyBorder="1" applyAlignment="1" applyProtection="1">
      <alignment horizontal="left" vertical="center" wrapText="1"/>
    </xf>
    <xf numFmtId="0" fontId="2" fillId="0" borderId="13" xfId="0" applyNumberFormat="1" applyFont="1" applyFill="1" applyBorder="1" applyAlignment="1" applyProtection="1">
      <alignment horizontal="center" vertical="center"/>
    </xf>
    <xf numFmtId="0" fontId="2" fillId="0" borderId="25" xfId="0" applyNumberFormat="1" applyFont="1" applyFill="1" applyBorder="1" applyAlignment="1" applyProtection="1">
      <alignment horizontal="center" vertical="center"/>
    </xf>
    <xf numFmtId="0" fontId="2" fillId="0" borderId="31" xfId="0" applyNumberFormat="1" applyFont="1" applyFill="1" applyBorder="1" applyAlignment="1" applyProtection="1">
      <alignment horizontal="left" vertical="center" wrapText="1"/>
    </xf>
    <xf numFmtId="0" fontId="2" fillId="0" borderId="31" xfId="0" applyFont="1" applyBorder="1" applyAlignment="1" applyProtection="1">
      <alignment horizontal="left" vertical="center" wrapText="1"/>
    </xf>
    <xf numFmtId="0" fontId="2" fillId="0" borderId="17" xfId="0" applyFont="1" applyBorder="1" applyAlignment="1" applyProtection="1">
      <alignment horizontal="left" vertical="center" wrapText="1"/>
    </xf>
    <xf numFmtId="0" fontId="2" fillId="0" borderId="17" xfId="14" applyNumberFormat="1" applyFont="1" applyFill="1" applyBorder="1" applyAlignment="1" applyProtection="1">
      <alignment horizontal="left" vertical="center" wrapText="1"/>
    </xf>
    <xf numFmtId="0" fontId="2" fillId="0" borderId="32" xfId="14" applyNumberFormat="1" applyFont="1" applyFill="1" applyBorder="1" applyAlignment="1" applyProtection="1">
      <alignment horizontal="left" vertical="center" wrapText="1"/>
    </xf>
    <xf numFmtId="0" fontId="2" fillId="0" borderId="3" xfId="0" applyNumberFormat="1" applyFont="1" applyFill="1" applyBorder="1" applyAlignment="1" applyProtection="1">
      <alignment horizontal="center" vertical="center" wrapText="1"/>
      <protection hidden="1"/>
    </xf>
    <xf numFmtId="0" fontId="2" fillId="0" borderId="9" xfId="0" applyNumberFormat="1" applyFont="1" applyFill="1" applyBorder="1" applyAlignment="1" applyProtection="1">
      <alignment horizontal="center" vertical="center" wrapText="1"/>
      <protection hidden="1"/>
    </xf>
    <xf numFmtId="0" fontId="2" fillId="0" borderId="33" xfId="0" applyNumberFormat="1" applyFont="1" applyFill="1" applyBorder="1" applyAlignment="1" applyProtection="1">
      <alignment horizontal="center" vertical="center" wrapText="1"/>
      <protection hidden="1"/>
    </xf>
    <xf numFmtId="0" fontId="2" fillId="0" borderId="13" xfId="0" applyNumberFormat="1" applyFont="1" applyFill="1" applyBorder="1" applyAlignment="1" applyProtection="1">
      <alignment horizontal="left"/>
    </xf>
    <xf numFmtId="0" fontId="2" fillId="0" borderId="25" xfId="0" applyNumberFormat="1" applyFont="1" applyFill="1" applyBorder="1" applyAlignment="1" applyProtection="1">
      <alignment horizontal="left"/>
    </xf>
    <xf numFmtId="0" fontId="2" fillId="0" borderId="35" xfId="0" applyFont="1" applyBorder="1" applyAlignment="1" applyProtection="1">
      <alignment horizontal="center" vertical="center" wrapText="1"/>
    </xf>
    <xf numFmtId="0" fontId="10" fillId="2" borderId="0" xfId="0" applyFont="1" applyFill="1" applyBorder="1" applyAlignment="1" applyProtection="1">
      <alignment horizontal="left" wrapText="1"/>
    </xf>
    <xf numFmtId="0" fontId="2" fillId="0" borderId="31" xfId="0" applyFont="1" applyFill="1" applyBorder="1" applyAlignment="1" applyProtection="1">
      <alignment horizontal="left" vertical="center" wrapText="1"/>
    </xf>
    <xf numFmtId="0" fontId="2" fillId="0" borderId="3" xfId="0" applyFont="1" applyFill="1" applyBorder="1" applyAlignment="1" applyProtection="1">
      <alignment horizontal="left" vertical="center" wrapText="1"/>
    </xf>
    <xf numFmtId="0" fontId="2" fillId="0" borderId="33" xfId="0" applyFont="1" applyFill="1" applyBorder="1" applyAlignment="1" applyProtection="1">
      <alignment horizontal="center" vertical="center" wrapText="1"/>
    </xf>
    <xf numFmtId="0" fontId="2" fillId="0" borderId="35" xfId="0" applyFont="1" applyFill="1" applyBorder="1" applyAlignment="1" applyProtection="1">
      <alignment horizontal="center"/>
    </xf>
    <xf numFmtId="0" fontId="19" fillId="0" borderId="3"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2" fillId="0" borderId="33" xfId="0" applyFont="1" applyBorder="1" applyAlignment="1" applyProtection="1">
      <alignment horizontal="center" vertical="center" wrapText="1"/>
    </xf>
    <xf numFmtId="0" fontId="2" fillId="0" borderId="78" xfId="0" applyFont="1" applyFill="1" applyBorder="1" applyAlignment="1" applyProtection="1">
      <alignment horizontal="center" vertical="center" wrapText="1"/>
    </xf>
    <xf numFmtId="0" fontId="2" fillId="0" borderId="79" xfId="0" applyFont="1" applyFill="1" applyBorder="1" applyAlignment="1" applyProtection="1">
      <alignment horizontal="center" vertical="center" wrapText="1"/>
    </xf>
    <xf numFmtId="0" fontId="2" fillId="0" borderId="29" xfId="0" applyFont="1" applyFill="1" applyBorder="1" applyAlignment="1" applyProtection="1">
      <alignment horizontal="left" wrapText="1"/>
    </xf>
    <xf numFmtId="0" fontId="2" fillId="0" borderId="30" xfId="0" applyFont="1" applyFill="1" applyBorder="1" applyAlignment="1" applyProtection="1">
      <alignment horizontal="left" wrapText="1"/>
    </xf>
    <xf numFmtId="0" fontId="2" fillId="0" borderId="63" xfId="0" applyFont="1" applyFill="1" applyBorder="1" applyAlignment="1" applyProtection="1">
      <alignment wrapText="1"/>
    </xf>
    <xf numFmtId="0" fontId="2" fillId="0" borderId="64" xfId="0" applyFont="1" applyFill="1" applyBorder="1" applyAlignment="1" applyProtection="1">
      <alignment wrapText="1"/>
    </xf>
    <xf numFmtId="0" fontId="2" fillId="0" borderId="3" xfId="0" applyFont="1" applyBorder="1" applyAlignment="1" applyProtection="1">
      <alignment horizontal="left" vertical="center"/>
    </xf>
    <xf numFmtId="0" fontId="2" fillId="0" borderId="9" xfId="0" applyFont="1" applyBorder="1" applyAlignment="1" applyProtection="1">
      <alignment horizontal="left" vertical="center"/>
    </xf>
    <xf numFmtId="0" fontId="2" fillId="0" borderId="7" xfId="0" applyFont="1" applyFill="1" applyBorder="1" applyAlignment="1" applyProtection="1">
      <alignment horizontal="left"/>
    </xf>
    <xf numFmtId="0" fontId="2" fillId="0" borderId="8" xfId="0" applyFont="1" applyFill="1" applyBorder="1" applyAlignment="1" applyProtection="1">
      <alignment horizontal="left"/>
    </xf>
    <xf numFmtId="0" fontId="2" fillId="0" borderId="56" xfId="0" applyFont="1" applyFill="1" applyBorder="1" applyAlignment="1" applyProtection="1">
      <alignment horizontal="center" vertical="center" wrapText="1"/>
    </xf>
    <xf numFmtId="0" fontId="2" fillId="0" borderId="80" xfId="0" applyFont="1" applyFill="1" applyBorder="1" applyAlignment="1">
      <alignment horizontal="center" vertical="center" wrapText="1"/>
    </xf>
    <xf numFmtId="0" fontId="2" fillId="0" borderId="67" xfId="0" applyFont="1" applyFill="1" applyBorder="1" applyAlignment="1">
      <alignment horizontal="center" vertical="center" wrapText="1"/>
    </xf>
    <xf numFmtId="0" fontId="2" fillId="0" borderId="13" xfId="0" applyFont="1" applyBorder="1" applyAlignment="1">
      <alignment horizontal="center" wrapText="1"/>
    </xf>
    <xf numFmtId="0" fontId="2" fillId="0" borderId="25" xfId="0" applyFont="1" applyBorder="1" applyAlignment="1">
      <alignment horizontal="center" wrapText="1"/>
    </xf>
    <xf numFmtId="0" fontId="2" fillId="0" borderId="35" xfId="0" applyFont="1" applyBorder="1" applyAlignment="1">
      <alignment horizontal="center" vertical="center" wrapText="1"/>
    </xf>
    <xf numFmtId="49" fontId="2" fillId="0" borderId="4" xfId="0" applyNumberFormat="1" applyFont="1" applyFill="1" applyBorder="1" applyAlignment="1" applyProtection="1">
      <alignment horizontal="center" vertical="center"/>
    </xf>
    <xf numFmtId="49" fontId="2" fillId="0" borderId="6" xfId="0" applyNumberFormat="1" applyFont="1" applyFill="1" applyBorder="1" applyAlignment="1" applyProtection="1">
      <alignment horizontal="center" vertical="center"/>
    </xf>
    <xf numFmtId="0" fontId="2" fillId="0" borderId="29" xfId="0" applyNumberFormat="1" applyFont="1" applyFill="1" applyBorder="1" applyAlignment="1" applyProtection="1">
      <alignment horizontal="left" vertical="center" wrapText="1"/>
    </xf>
    <xf numFmtId="0" fontId="19" fillId="0" borderId="90" xfId="0" applyFont="1" applyBorder="1" applyAlignment="1" applyProtection="1">
      <alignment horizontal="center" vertical="center" wrapText="1"/>
    </xf>
    <xf numFmtId="0" fontId="19" fillId="0" borderId="73" xfId="0" applyFont="1" applyBorder="1" applyAlignment="1" applyProtection="1">
      <alignment horizontal="center" vertical="center" wrapText="1"/>
    </xf>
    <xf numFmtId="0" fontId="2" fillId="0" borderId="30" xfId="0"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0" borderId="13" xfId="0" applyFont="1" applyBorder="1" applyAlignment="1">
      <alignment horizontal="center" vertical="center" wrapText="1"/>
    </xf>
    <xf numFmtId="0" fontId="1" fillId="0" borderId="35" xfId="0" applyNumberFormat="1" applyFont="1" applyFill="1" applyBorder="1" applyAlignment="1" applyProtection="1">
      <alignment horizontal="left" vertical="center"/>
    </xf>
    <xf numFmtId="0" fontId="1" fillId="0" borderId="33" xfId="0" applyNumberFormat="1" applyFont="1" applyFill="1" applyBorder="1" applyAlignment="1" applyProtection="1">
      <alignment horizontal="left" vertical="center" wrapText="1"/>
    </xf>
    <xf numFmtId="0" fontId="2" fillId="0" borderId="33" xfId="0" applyFont="1" applyBorder="1" applyAlignment="1" applyProtection="1">
      <alignment horizontal="left" vertical="center" wrapText="1"/>
    </xf>
    <xf numFmtId="0" fontId="2" fillId="0" borderId="35" xfId="0" applyFont="1" applyFill="1" applyBorder="1" applyAlignment="1" applyProtection="1">
      <alignment horizontal="left" vertical="center" wrapText="1"/>
    </xf>
    <xf numFmtId="0" fontId="2" fillId="0" borderId="2"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1" xfId="0" applyNumberFormat="1" applyFont="1" applyFill="1" applyBorder="1" applyAlignment="1" applyProtection="1">
      <alignment horizontal="center" vertical="center"/>
      <protection hidden="1"/>
    </xf>
    <xf numFmtId="0" fontId="2" fillId="0" borderId="2" xfId="0" applyNumberFormat="1" applyFont="1" applyFill="1" applyBorder="1" applyAlignment="1" applyProtection="1">
      <alignment horizontal="center" vertical="center"/>
      <protection hidden="1"/>
    </xf>
    <xf numFmtId="0" fontId="2" fillId="0" borderId="7" xfId="0" applyNumberFormat="1" applyFont="1" applyFill="1" applyBorder="1" applyAlignment="1" applyProtection="1">
      <alignment horizontal="center" vertical="center"/>
      <protection hidden="1"/>
    </xf>
    <xf numFmtId="0" fontId="2" fillId="0" borderId="8" xfId="0" applyNumberFormat="1" applyFont="1" applyFill="1" applyBorder="1" applyAlignment="1" applyProtection="1">
      <alignment horizontal="center" vertical="center"/>
      <protection hidden="1"/>
    </xf>
    <xf numFmtId="0" fontId="2" fillId="0" borderId="4" xfId="0" applyNumberFormat="1" applyFont="1" applyFill="1" applyBorder="1" applyAlignment="1" applyProtection="1">
      <alignment horizontal="center" vertical="center"/>
      <protection hidden="1"/>
    </xf>
    <xf numFmtId="0" fontId="2" fillId="0" borderId="5" xfId="0" applyNumberFormat="1" applyFont="1" applyFill="1" applyBorder="1" applyAlignment="1" applyProtection="1">
      <alignment horizontal="center" vertical="center"/>
      <protection hidden="1"/>
    </xf>
    <xf numFmtId="0" fontId="2" fillId="0" borderId="6" xfId="0" applyNumberFormat="1" applyFont="1" applyFill="1" applyBorder="1" applyAlignment="1" applyProtection="1">
      <alignment horizontal="center" vertical="center"/>
      <protection hidden="1"/>
    </xf>
    <xf numFmtId="0" fontId="2" fillId="0" borderId="9" xfId="0" applyFont="1" applyFill="1" applyBorder="1" applyAlignment="1" applyProtection="1">
      <alignment horizontal="center" vertical="center"/>
    </xf>
    <xf numFmtId="0" fontId="2" fillId="0" borderId="87" xfId="0" applyNumberFormat="1" applyFont="1" applyFill="1" applyBorder="1" applyAlignment="1" applyProtection="1">
      <alignment horizontal="center" vertical="center" wrapText="1"/>
    </xf>
    <xf numFmtId="0" fontId="2" fillId="0" borderId="88" xfId="0" applyNumberFormat="1" applyFont="1" applyFill="1" applyBorder="1" applyAlignment="1" applyProtection="1">
      <alignment horizontal="center" vertical="center" wrapText="1"/>
    </xf>
    <xf numFmtId="0" fontId="2" fillId="0" borderId="89"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49" fontId="2" fillId="0" borderId="4" xfId="0" applyNumberFormat="1" applyFont="1" applyFill="1" applyBorder="1" applyAlignment="1" applyProtection="1">
      <alignment horizontal="center" vertical="center" wrapText="1"/>
    </xf>
    <xf numFmtId="49" fontId="2" fillId="0" borderId="5" xfId="0" applyNumberFormat="1" applyFont="1" applyFill="1" applyBorder="1" applyAlignment="1" applyProtection="1">
      <alignment horizontal="center" vertical="center" wrapText="1"/>
    </xf>
    <xf numFmtId="0" fontId="2" fillId="0" borderId="78" xfId="0" applyNumberFormat="1" applyFont="1" applyFill="1" applyBorder="1" applyAlignment="1" applyProtection="1">
      <alignment horizontal="center" vertical="center" wrapText="1"/>
    </xf>
    <xf numFmtId="0" fontId="2" fillId="0" borderId="84" xfId="0" applyNumberFormat="1" applyFont="1" applyFill="1" applyBorder="1" applyAlignment="1" applyProtection="1">
      <alignment horizontal="center" vertical="center" wrapText="1"/>
    </xf>
    <xf numFmtId="0" fontId="2" fillId="0" borderId="79"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33"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left"/>
    </xf>
    <xf numFmtId="0" fontId="2" fillId="0" borderId="102" xfId="0" applyNumberFormat="1" applyFont="1" applyFill="1" applyBorder="1" applyAlignment="1" applyProtection="1">
      <alignment horizontal="left"/>
    </xf>
    <xf numFmtId="0" fontId="2" fillId="0" borderId="9" xfId="0" applyNumberFormat="1" applyFont="1" applyFill="1" applyBorder="1" applyAlignment="1" applyProtection="1">
      <alignment horizontal="left"/>
    </xf>
    <xf numFmtId="0" fontId="2" fillId="0" borderId="35" xfId="0" applyNumberFormat="1" applyFont="1" applyFill="1" applyBorder="1" applyAlignment="1" applyProtection="1">
      <alignment horizontal="left"/>
    </xf>
    <xf numFmtId="0" fontId="2" fillId="0" borderId="92" xfId="0" applyNumberFormat="1" applyFont="1" applyFill="1" applyBorder="1" applyAlignment="1" applyProtection="1">
      <alignment horizontal="left"/>
    </xf>
    <xf numFmtId="0" fontId="2" fillId="0" borderId="77" xfId="0" applyNumberFormat="1" applyFont="1" applyFill="1" applyBorder="1" applyAlignment="1" applyProtection="1">
      <alignment horizontal="left"/>
    </xf>
    <xf numFmtId="0" fontId="2" fillId="0" borderId="94" xfId="0" applyNumberFormat="1" applyFont="1" applyFill="1" applyBorder="1" applyAlignment="1" applyProtection="1">
      <alignment horizontal="left"/>
    </xf>
    <xf numFmtId="0" fontId="2" fillId="0" borderId="95" xfId="0" applyNumberFormat="1" applyFont="1" applyFill="1" applyBorder="1" applyAlignment="1" applyProtection="1">
      <alignment horizontal="left"/>
    </xf>
    <xf numFmtId="3" fontId="2" fillId="0" borderId="33"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0" fontId="2" fillId="0" borderId="25" xfId="0" applyNumberFormat="1" applyFont="1" applyFill="1" applyBorder="1" applyAlignment="1" applyProtection="1"/>
    <xf numFmtId="0" fontId="2" fillId="0" borderId="1" xfId="0" applyNumberFormat="1" applyFont="1" applyFill="1" applyBorder="1" applyAlignment="1" applyProtection="1">
      <alignment horizontal="center" vertical="center"/>
    </xf>
    <xf numFmtId="0" fontId="2" fillId="0" borderId="49"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56"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xf>
    <xf numFmtId="0" fontId="2" fillId="0" borderId="4" xfId="0" applyFont="1" applyFill="1" applyBorder="1" applyAlignment="1" applyProtection="1">
      <alignment vertical="center" wrapText="1"/>
    </xf>
    <xf numFmtId="0" fontId="2" fillId="0" borderId="6" xfId="0" applyFont="1" applyFill="1" applyBorder="1" applyAlignment="1" applyProtection="1">
      <alignment vertical="center" wrapText="1"/>
    </xf>
    <xf numFmtId="0" fontId="2" fillId="0" borderId="31" xfId="0" applyNumberFormat="1" applyFont="1" applyFill="1" applyBorder="1" applyAlignment="1" applyProtection="1"/>
    <xf numFmtId="0" fontId="2" fillId="0" borderId="17" xfId="0" applyNumberFormat="1" applyFont="1" applyFill="1" applyBorder="1" applyAlignment="1" applyProtection="1"/>
    <xf numFmtId="0" fontId="19" fillId="0" borderId="80" xfId="0" applyFont="1" applyBorder="1" applyAlignment="1" applyProtection="1">
      <alignment horizontal="center" vertical="center" wrapText="1"/>
    </xf>
    <xf numFmtId="0" fontId="19" fillId="0" borderId="67" xfId="0" applyFont="1" applyBorder="1" applyAlignment="1" applyProtection="1">
      <alignment horizontal="center" vertical="center" wrapText="1"/>
    </xf>
    <xf numFmtId="0" fontId="2" fillId="0" borderId="13" xfId="0" applyFont="1" applyFill="1" applyBorder="1" applyAlignment="1">
      <alignment horizontal="center" vertical="center" wrapText="1"/>
    </xf>
    <xf numFmtId="0" fontId="2" fillId="0" borderId="25" xfId="0" applyFont="1" applyFill="1" applyBorder="1" applyAlignment="1">
      <alignment horizontal="center" vertical="center" wrapText="1"/>
    </xf>
    <xf numFmtId="10" fontId="2" fillId="0" borderId="107" xfId="0" applyNumberFormat="1" applyFont="1" applyFill="1" applyBorder="1" applyAlignment="1" applyProtection="1">
      <alignment horizontal="left" vertical="center"/>
    </xf>
    <xf numFmtId="10" fontId="2" fillId="0" borderId="108" xfId="0" applyNumberFormat="1" applyFont="1" applyFill="1" applyBorder="1" applyAlignment="1" applyProtection="1">
      <alignment horizontal="left" vertical="center"/>
    </xf>
    <xf numFmtId="0" fontId="2" fillId="0" borderId="32" xfId="0" applyFont="1" applyBorder="1" applyAlignment="1" applyProtection="1">
      <alignment horizontal="left" vertical="center" wrapText="1"/>
    </xf>
    <xf numFmtId="0" fontId="2" fillId="0" borderId="53" xfId="0" applyFont="1" applyFill="1" applyBorder="1" applyAlignment="1" applyProtection="1">
      <alignment horizontal="center" vertical="center" wrapText="1"/>
    </xf>
  </cellXfs>
  <cellStyles count="21">
    <cellStyle name="Escribir" xfId="1"/>
    <cellStyle name="Escribir 2" xfId="2"/>
    <cellStyle name="Euro" xfId="3"/>
    <cellStyle name="Millares [0] 2" xfId="4"/>
    <cellStyle name="Millares [0] 3" xfId="5"/>
    <cellStyle name="Millares [0] 3 2" xfId="6"/>
    <cellStyle name="Millares [0] 3 2 2" xfId="7"/>
    <cellStyle name="Millares [0] 3 3" xfId="8"/>
    <cellStyle name="Millares [0] 4" xfId="9"/>
    <cellStyle name="Millares 2" xfId="10"/>
    <cellStyle name="Millares 2 2" xfId="11"/>
    <cellStyle name="Millares 2 2 2" xfId="12"/>
    <cellStyle name="Millares 2 3" xfId="13"/>
    <cellStyle name="Normal" xfId="0" builtinId="0"/>
    <cellStyle name="Normal 2" xfId="14"/>
    <cellStyle name="Normal 2 2" xfId="15"/>
    <cellStyle name="Normal 3" xfId="16"/>
    <cellStyle name="Normal 4" xfId="17"/>
    <cellStyle name="Normal 4 2" xfId="18"/>
    <cellStyle name="Normal 4_A01" xfId="19"/>
    <cellStyle name="Normal_REM 04-2002" xfId="2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nunez/Desktop/2014/EVALUACION%202014/FLORMULARIOS%20REM%20NUEVOS/SA-14_V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nunez/Desktop/2014/EVALUACION%202014/Evaluacion%20REM%202014/evaluacion/SEPTIEMBRE%202014/116108%20SA-14_V1_4-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OCTUBRE%202014/116108%20SA-14_V1_4%20-%20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NOVIEMBRE%20%202014/16108%20SA-14_V1_4%20-%20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DICIEMBRE%202014/116108%20SA-14_V1_4-2014%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NERO/16108SA-14_V1.12014-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EBRERO/116108%20SA-14_V1.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ARZO%202014/116108%20SA-14_V1.2-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BRIL%202014/116108%20SA-14_V1.3%20-%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AYO%202014/116108SA-14_V1_4-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JUNIO%202014/116108%20SA-14_V1_4-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JULIO%202014/116108%20SA-14_V1_4-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AGOSTO%202014/116108SA-14_V1_4-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7">
          <cell r="B7">
            <v>2014</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SEPTIEMBRE</v>
          </cell>
          <cell r="C6">
            <v>0</v>
          </cell>
          <cell r="D6">
            <v>9</v>
          </cell>
        </row>
        <row r="7">
          <cell r="B7">
            <v>2014</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OCTUBRE</v>
          </cell>
          <cell r="C6">
            <v>1</v>
          </cell>
          <cell r="D6">
            <v>0</v>
          </cell>
        </row>
        <row r="7">
          <cell r="B7">
            <v>2014</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4</v>
          </cell>
        </row>
        <row r="3">
          <cell r="B3" t="str">
            <v xml:space="preserve">HOSPITAL DE LINARES </v>
          </cell>
          <cell r="C3">
            <v>1</v>
          </cell>
          <cell r="D3">
            <v>1</v>
          </cell>
          <cell r="E3">
            <v>6</v>
          </cell>
          <cell r="F3">
            <v>1</v>
          </cell>
          <cell r="G3">
            <v>0</v>
          </cell>
          <cell r="H3">
            <v>8</v>
          </cell>
        </row>
        <row r="6">
          <cell r="B6" t="str">
            <v>NOVIEMBRE</v>
          </cell>
          <cell r="C6">
            <v>1</v>
          </cell>
          <cell r="D6">
            <v>1</v>
          </cell>
        </row>
        <row r="7">
          <cell r="B7">
            <v>2014</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LLINARES </v>
          </cell>
          <cell r="C2">
            <v>0</v>
          </cell>
          <cell r="D2">
            <v>7</v>
          </cell>
          <cell r="E2">
            <v>4</v>
          </cell>
          <cell r="F2">
            <v>0</v>
          </cell>
          <cell r="G2">
            <v>1</v>
          </cell>
        </row>
        <row r="3">
          <cell r="B3" t="str">
            <v xml:space="preserve">HOSPITAL LINARES </v>
          </cell>
          <cell r="C3">
            <v>1</v>
          </cell>
          <cell r="D3">
            <v>1</v>
          </cell>
          <cell r="E3">
            <v>6</v>
          </cell>
          <cell r="F3">
            <v>1</v>
          </cell>
          <cell r="G3">
            <v>0</v>
          </cell>
          <cell r="H3">
            <v>8</v>
          </cell>
        </row>
        <row r="6">
          <cell r="B6" t="str">
            <v>DICIEMBRE</v>
          </cell>
          <cell r="C6">
            <v>1</v>
          </cell>
          <cell r="D6">
            <v>2</v>
          </cell>
        </row>
        <row r="7">
          <cell r="B7">
            <v>2014</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1</v>
          </cell>
          <cell r="D2">
            <v>6</v>
          </cell>
          <cell r="E2">
            <v>4</v>
          </cell>
          <cell r="F2">
            <v>0</v>
          </cell>
          <cell r="G2">
            <v>1</v>
          </cell>
        </row>
        <row r="3">
          <cell r="B3" t="str">
            <v xml:space="preserve">HOSPITAL DE LINARES </v>
          </cell>
          <cell r="C3">
            <v>1</v>
          </cell>
          <cell r="D3">
            <v>6</v>
          </cell>
          <cell r="E3">
            <v>0</v>
          </cell>
          <cell r="F3">
            <v>1</v>
          </cell>
          <cell r="G3">
            <v>0</v>
          </cell>
          <cell r="H3">
            <v>8</v>
          </cell>
        </row>
        <row r="6">
          <cell r="B6" t="str">
            <v>ENERO</v>
          </cell>
          <cell r="C6">
            <v>0</v>
          </cell>
          <cell r="D6">
            <v>1</v>
          </cell>
        </row>
        <row r="7">
          <cell r="B7">
            <v>2014</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FEBRERO</v>
          </cell>
          <cell r="C6">
            <v>0</v>
          </cell>
          <cell r="D6">
            <v>2</v>
          </cell>
        </row>
        <row r="7">
          <cell r="B7">
            <v>2014</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LINARES </v>
          </cell>
          <cell r="C3">
            <v>1</v>
          </cell>
          <cell r="D3">
            <v>1</v>
          </cell>
          <cell r="E3">
            <v>6</v>
          </cell>
          <cell r="F3">
            <v>1</v>
          </cell>
          <cell r="G3">
            <v>0</v>
          </cell>
          <cell r="H3">
            <v>8</v>
          </cell>
        </row>
        <row r="6">
          <cell r="B6" t="str">
            <v>MARZO</v>
          </cell>
          <cell r="C6">
            <v>0</v>
          </cell>
          <cell r="D6">
            <v>3</v>
          </cell>
        </row>
        <row r="7">
          <cell r="B7">
            <v>2014</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ABRIL</v>
          </cell>
          <cell r="C6">
            <v>0</v>
          </cell>
          <cell r="D6">
            <v>4</v>
          </cell>
        </row>
        <row r="7">
          <cell r="B7">
            <v>2014</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1</v>
          </cell>
          <cell r="F2">
            <v>0</v>
          </cell>
          <cell r="G2">
            <v>8</v>
          </cell>
        </row>
        <row r="3">
          <cell r="B3" t="str">
            <v xml:space="preserve">HOSPITAL DE LINARES </v>
          </cell>
          <cell r="C3">
            <v>1</v>
          </cell>
          <cell r="D3">
            <v>1</v>
          </cell>
          <cell r="E3">
            <v>6</v>
          </cell>
          <cell r="F3">
            <v>1</v>
          </cell>
          <cell r="G3">
            <v>0</v>
          </cell>
          <cell r="H3">
            <v>8</v>
          </cell>
        </row>
        <row r="6">
          <cell r="B6" t="str">
            <v>MAYO</v>
          </cell>
          <cell r="C6">
            <v>0</v>
          </cell>
          <cell r="D6">
            <v>5</v>
          </cell>
        </row>
        <row r="7">
          <cell r="B7">
            <v>2014</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8</v>
          </cell>
        </row>
        <row r="3">
          <cell r="B3" t="str">
            <v xml:space="preserve">HOSPITAL DE LINARES </v>
          </cell>
          <cell r="C3">
            <v>1</v>
          </cell>
          <cell r="D3">
            <v>1</v>
          </cell>
          <cell r="E3">
            <v>6</v>
          </cell>
          <cell r="F3">
            <v>1</v>
          </cell>
          <cell r="G3">
            <v>0</v>
          </cell>
          <cell r="H3">
            <v>8</v>
          </cell>
        </row>
        <row r="6">
          <cell r="B6" t="str">
            <v>JUNIO</v>
          </cell>
          <cell r="C6">
            <v>0</v>
          </cell>
          <cell r="D6">
            <v>6</v>
          </cell>
        </row>
        <row r="7">
          <cell r="B7">
            <v>2014</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JULIO</v>
          </cell>
          <cell r="C6">
            <v>0</v>
          </cell>
          <cell r="D6">
            <v>7</v>
          </cell>
        </row>
        <row r="7">
          <cell r="B7">
            <v>2014</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AGOSTO</v>
          </cell>
          <cell r="C6">
            <v>0</v>
          </cell>
          <cell r="D6">
            <v>8</v>
          </cell>
        </row>
        <row r="7">
          <cell r="B7">
            <v>2014</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M338"/>
  <sheetViews>
    <sheetView tabSelected="1" topLeftCell="A8" workbookViewId="0">
      <selection activeCell="D26" sqref="D26:J26"/>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10.570312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10.5703125" style="2" customWidth="1"/>
    <col min="305" max="397" width="0" style="2" hidden="1" customWidth="1"/>
    <col min="398"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10.5703125" style="2" customWidth="1"/>
    <col min="561" max="653" width="0" style="2" hidden="1" customWidth="1"/>
    <col min="654"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10.5703125" style="2" customWidth="1"/>
    <col min="817" max="909" width="0" style="2" hidden="1" customWidth="1"/>
    <col min="910"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10.5703125" style="2" customWidth="1"/>
    <col min="1073" max="1165" width="0" style="2" hidden="1" customWidth="1"/>
    <col min="1166"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10.5703125" style="2" customWidth="1"/>
    <col min="1329" max="1421" width="0" style="2" hidden="1" customWidth="1"/>
    <col min="1422"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10.5703125" style="2" customWidth="1"/>
    <col min="1585" max="1677" width="0" style="2" hidden="1" customWidth="1"/>
    <col min="1678"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10.5703125" style="2" customWidth="1"/>
    <col min="1841" max="1933" width="0" style="2" hidden="1" customWidth="1"/>
    <col min="1934"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10.5703125" style="2" customWidth="1"/>
    <col min="2097" max="2189" width="0" style="2" hidden="1" customWidth="1"/>
    <col min="2190"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10.5703125" style="2" customWidth="1"/>
    <col min="2353" max="2445" width="0" style="2" hidden="1" customWidth="1"/>
    <col min="2446"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10.5703125" style="2" customWidth="1"/>
    <col min="2609" max="2701" width="0" style="2" hidden="1" customWidth="1"/>
    <col min="2702"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10.5703125" style="2" customWidth="1"/>
    <col min="2865" max="2957" width="0" style="2" hidden="1" customWidth="1"/>
    <col min="2958"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10.5703125" style="2" customWidth="1"/>
    <col min="3121" max="3213" width="0" style="2" hidden="1" customWidth="1"/>
    <col min="3214"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10.5703125" style="2" customWidth="1"/>
    <col min="3377" max="3469" width="0" style="2" hidden="1" customWidth="1"/>
    <col min="3470"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10.5703125" style="2" customWidth="1"/>
    <col min="3633" max="3725" width="0" style="2" hidden="1" customWidth="1"/>
    <col min="3726"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10.5703125" style="2" customWidth="1"/>
    <col min="3889" max="3981" width="0" style="2" hidden="1" customWidth="1"/>
    <col min="3982"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10.5703125" style="2" customWidth="1"/>
    <col min="4145" max="4237" width="0" style="2" hidden="1" customWidth="1"/>
    <col min="4238"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10.5703125" style="2" customWidth="1"/>
    <col min="4401" max="4493" width="0" style="2" hidden="1" customWidth="1"/>
    <col min="4494"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10.5703125" style="2" customWidth="1"/>
    <col min="4657" max="4749" width="0" style="2" hidden="1" customWidth="1"/>
    <col min="4750"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10.5703125" style="2" customWidth="1"/>
    <col min="4913" max="5005" width="0" style="2" hidden="1" customWidth="1"/>
    <col min="5006"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10.5703125" style="2" customWidth="1"/>
    <col min="5169" max="5261" width="0" style="2" hidden="1" customWidth="1"/>
    <col min="5262"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10.5703125" style="2" customWidth="1"/>
    <col min="5425" max="5517" width="0" style="2" hidden="1" customWidth="1"/>
    <col min="5518"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10.5703125" style="2" customWidth="1"/>
    <col min="5681" max="5773" width="0" style="2" hidden="1" customWidth="1"/>
    <col min="5774"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10.5703125" style="2" customWidth="1"/>
    <col min="5937" max="6029" width="0" style="2" hidden="1" customWidth="1"/>
    <col min="6030"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10.5703125" style="2" customWidth="1"/>
    <col min="6193" max="6285" width="0" style="2" hidden="1" customWidth="1"/>
    <col min="6286"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10.5703125" style="2" customWidth="1"/>
    <col min="6449" max="6541" width="0" style="2" hidden="1" customWidth="1"/>
    <col min="6542"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10.5703125" style="2" customWidth="1"/>
    <col min="6705" max="6797" width="0" style="2" hidden="1" customWidth="1"/>
    <col min="6798"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10.5703125" style="2" customWidth="1"/>
    <col min="6961" max="7053" width="0" style="2" hidden="1" customWidth="1"/>
    <col min="7054"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10.5703125" style="2" customWidth="1"/>
    <col min="7217" max="7309" width="0" style="2" hidden="1" customWidth="1"/>
    <col min="7310"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10.5703125" style="2" customWidth="1"/>
    <col min="7473" max="7565" width="0" style="2" hidden="1" customWidth="1"/>
    <col min="7566"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10.5703125" style="2" customWidth="1"/>
    <col min="7729" max="7821" width="0" style="2" hidden="1" customWidth="1"/>
    <col min="7822"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10.5703125" style="2" customWidth="1"/>
    <col min="7985" max="8077" width="0" style="2" hidden="1" customWidth="1"/>
    <col min="8078"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10.5703125" style="2" customWidth="1"/>
    <col min="8241" max="8333" width="0" style="2" hidden="1" customWidth="1"/>
    <col min="8334"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10.5703125" style="2" customWidth="1"/>
    <col min="8497" max="8589" width="0" style="2" hidden="1" customWidth="1"/>
    <col min="8590"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10.5703125" style="2" customWidth="1"/>
    <col min="8753" max="8845" width="0" style="2" hidden="1" customWidth="1"/>
    <col min="8846"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10.5703125" style="2" customWidth="1"/>
    <col min="9009" max="9101" width="0" style="2" hidden="1" customWidth="1"/>
    <col min="9102"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10.5703125" style="2" customWidth="1"/>
    <col min="9265" max="9357" width="0" style="2" hidden="1" customWidth="1"/>
    <col min="9358"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10.5703125" style="2" customWidth="1"/>
    <col min="9521" max="9613" width="0" style="2" hidden="1" customWidth="1"/>
    <col min="9614"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10.5703125" style="2" customWidth="1"/>
    <col min="9777" max="9869" width="0" style="2" hidden="1" customWidth="1"/>
    <col min="9870"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10.5703125" style="2" customWidth="1"/>
    <col min="10033" max="10125" width="0" style="2" hidden="1" customWidth="1"/>
    <col min="10126"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10.5703125" style="2" customWidth="1"/>
    <col min="10289" max="10381" width="0" style="2" hidden="1" customWidth="1"/>
    <col min="10382"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10.5703125" style="2" customWidth="1"/>
    <col min="10545" max="10637" width="0" style="2" hidden="1" customWidth="1"/>
    <col min="10638"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10.5703125" style="2" customWidth="1"/>
    <col min="10801" max="10893" width="0" style="2" hidden="1" customWidth="1"/>
    <col min="10894"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10.5703125" style="2" customWidth="1"/>
    <col min="11057" max="11149" width="0" style="2" hidden="1" customWidth="1"/>
    <col min="11150"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10.5703125" style="2" customWidth="1"/>
    <col min="11313" max="11405" width="0" style="2" hidden="1" customWidth="1"/>
    <col min="11406"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10.5703125" style="2" customWidth="1"/>
    <col min="11569" max="11661" width="0" style="2" hidden="1" customWidth="1"/>
    <col min="11662"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10.5703125" style="2" customWidth="1"/>
    <col min="11825" max="11917" width="0" style="2" hidden="1" customWidth="1"/>
    <col min="11918"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10.5703125" style="2" customWidth="1"/>
    <col min="12081" max="12173" width="0" style="2" hidden="1" customWidth="1"/>
    <col min="12174"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10.5703125" style="2" customWidth="1"/>
    <col min="12337" max="12429" width="0" style="2" hidden="1" customWidth="1"/>
    <col min="12430"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10.5703125" style="2" customWidth="1"/>
    <col min="12593" max="12685" width="0" style="2" hidden="1" customWidth="1"/>
    <col min="12686"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10.5703125" style="2" customWidth="1"/>
    <col min="12849" max="12941" width="0" style="2" hidden="1" customWidth="1"/>
    <col min="12942"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10.5703125" style="2" customWidth="1"/>
    <col min="13105" max="13197" width="0" style="2" hidden="1" customWidth="1"/>
    <col min="13198"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10.5703125" style="2" customWidth="1"/>
    <col min="13361" max="13453" width="0" style="2" hidden="1" customWidth="1"/>
    <col min="13454"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10.5703125" style="2" customWidth="1"/>
    <col min="13617" max="13709" width="0" style="2" hidden="1" customWidth="1"/>
    <col min="13710"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10.5703125" style="2" customWidth="1"/>
    <col min="13873" max="13965" width="0" style="2" hidden="1" customWidth="1"/>
    <col min="13966"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10.5703125" style="2" customWidth="1"/>
    <col min="14129" max="14221" width="0" style="2" hidden="1" customWidth="1"/>
    <col min="14222"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10.5703125" style="2" customWidth="1"/>
    <col min="14385" max="14477" width="0" style="2" hidden="1" customWidth="1"/>
    <col min="14478"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10.5703125" style="2" customWidth="1"/>
    <col min="14641" max="14733" width="0" style="2" hidden="1" customWidth="1"/>
    <col min="14734"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10.5703125" style="2" customWidth="1"/>
    <col min="14897" max="14989" width="0" style="2" hidden="1" customWidth="1"/>
    <col min="14990"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10.5703125" style="2" customWidth="1"/>
    <col min="15153" max="15245" width="0" style="2" hidden="1" customWidth="1"/>
    <col min="15246"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10.5703125" style="2" customWidth="1"/>
    <col min="15409" max="15501" width="0" style="2" hidden="1" customWidth="1"/>
    <col min="15502"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10.5703125" style="2" customWidth="1"/>
    <col min="15665" max="15757" width="0" style="2" hidden="1" customWidth="1"/>
    <col min="15758"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10.5703125" style="2" customWidth="1"/>
    <col min="15921" max="16013" width="0" style="2" hidden="1" customWidth="1"/>
    <col min="16014"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10.5703125" style="2" customWidth="1"/>
    <col min="16177" max="16269" width="0" style="2" hidden="1" customWidth="1"/>
    <col min="16270"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",[1]NOMBRE!B2," - ","( ",[1]NOMBRE!C2,[1]NOMBRE!D2,[1]NOMBRE!E2,[1]NOMBRE!F2,[1]NOMBRE!G2," )")</f>
        <v>COMUNA:  - (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",[1]NOMBRE!B3," - ","( ",[1]NOMBRE!C3,[1]NOMBRE!D3,[1]NOMBRE!E3,[1]NOMBRE!F3,[1]NOMBRE!G3,[1]NOMBRE!H3," )")</f>
        <v>ESTABLECIMIENTO/ESTRATEGIA:  - (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",[1]NOMBRE!B6," - ","( ",[1]NOMBRE!C6,[1]NOMBRE!D6," )")</f>
        <v>MES:  - (  )</v>
      </c>
      <c r="B4" s="10"/>
      <c r="C4" s="10"/>
      <c r="D4" s="10"/>
      <c r="E4" s="10"/>
      <c r="F4" s="10"/>
      <c r="G4" s="10"/>
      <c r="H4" s="10"/>
      <c r="I4" s="10"/>
      <c r="J4" s="10"/>
      <c r="K4" s="10"/>
      <c r="M4" s="15"/>
      <c r="AY4" s="27"/>
      <c r="AZ4" s="27"/>
      <c r="CM4" s="185"/>
      <c r="CN4" s="27"/>
      <c r="CO4" s="27"/>
    </row>
    <row r="5" spans="1:112" s="11" customFormat="1" ht="12.75" customHeight="1" x14ac:dyDescent="0.2">
      <c r="A5" s="9" t="str">
        <f>CONCATENATE("AÑO: ",[1]NOMBRE!B7)</f>
        <v>AÑO: 2014</v>
      </c>
      <c r="B5" s="10"/>
      <c r="C5" s="10"/>
      <c r="D5" s="10"/>
      <c r="E5" s="10"/>
      <c r="F5" s="10"/>
      <c r="G5" s="10"/>
      <c r="H5" s="10"/>
      <c r="I5" s="10"/>
      <c r="J5" s="10"/>
      <c r="K5" s="10"/>
      <c r="M5" s="15"/>
      <c r="AY5" s="27"/>
      <c r="AZ5" s="27"/>
      <c r="CM5" s="185"/>
      <c r="CN5" s="27"/>
      <c r="CO5" s="27"/>
    </row>
    <row r="6" spans="1:112" s="13" customFormat="1" ht="39.75" customHeight="1" x14ac:dyDescent="0.2">
      <c r="A6" s="504" t="s">
        <v>1</v>
      </c>
      <c r="B6" s="504"/>
      <c r="C6" s="504"/>
      <c r="D6" s="504"/>
      <c r="E6" s="504"/>
      <c r="F6" s="504"/>
      <c r="G6" s="504"/>
      <c r="H6" s="504"/>
      <c r="I6" s="504"/>
      <c r="J6" s="504"/>
      <c r="K6" s="504"/>
      <c r="L6" s="504"/>
      <c r="M6" s="504"/>
      <c r="N6" s="504"/>
      <c r="O6" s="504"/>
      <c r="P6" s="504"/>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505" t="s">
        <v>3</v>
      </c>
      <c r="B8" s="506"/>
      <c r="C8" s="509" t="s">
        <v>4</v>
      </c>
      <c r="D8" s="515" t="s">
        <v>5</v>
      </c>
      <c r="E8" s="516"/>
      <c r="F8" s="516"/>
      <c r="G8" s="516"/>
      <c r="H8" s="516"/>
      <c r="I8" s="516"/>
      <c r="J8" s="516"/>
      <c r="K8" s="516"/>
      <c r="L8" s="51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507"/>
      <c r="B9" s="508"/>
      <c r="C9" s="510"/>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511" t="s">
        <v>9</v>
      </c>
      <c r="B10" s="512"/>
      <c r="C10" s="114">
        <f t="shared" ref="C10:C15" si="0">SUM(D10:L10)</f>
        <v>0</v>
      </c>
      <c r="D10" s="96">
        <f>+ENERO!D10+FEBRERO!D10+MARZO!D10+ABRIL!D10+MAYO!D10+JUNIO!D10+JULIO!D10+AGOSTO!D10+SEPTIEMBRE!D10+OCTUBRE!D10+NOVIEMBRE!D10+DICIEMBRE!D10</f>
        <v>0</v>
      </c>
      <c r="E10" s="96">
        <f>+ENERO!E10+FEBRERO!E10+MARZO!E10+ABRIL!E10+MAYO!E10+JUNIO!E10+JULIO!E10+AGOSTO!E10+SEPTIEMBRE!E10+OCTUBRE!E10+NOVIEMBRE!E10+DICIEMBRE!E10</f>
        <v>0</v>
      </c>
      <c r="F10" s="96">
        <f>+ENERO!F10+FEBRERO!F10+MARZO!F10+ABRIL!F10+MAYO!F10+JUNIO!F10+JULIO!F10+AGOSTO!F10+SEPTIEMBRE!F10+OCTUBRE!F10+NOVIEMBRE!F10+DICIEMBRE!F10</f>
        <v>0</v>
      </c>
      <c r="G10" s="96">
        <f>+ENERO!G10+FEBRERO!G10+MARZO!G10+ABRIL!G10+MAYO!G10+JUNIO!G10+JULIO!G10+AGOSTO!G10+SEPTIEMBRE!G10+OCTUBRE!G10+NOVIEMBRE!G10+DICIEMBRE!G10</f>
        <v>0</v>
      </c>
      <c r="H10" s="96">
        <f>+ENERO!H10+FEBRERO!H10+MARZO!H10+ABRIL!H10+MAYO!H10+JUNIO!H10+JULIO!H10+AGOSTO!H10+SEPTIEMBRE!H10+OCTUBRE!H10+NOVIEMBRE!H10+DICIEMBRE!H10</f>
        <v>0</v>
      </c>
      <c r="I10" s="96">
        <f>+ENERO!I10+FEBRERO!I10+MARZO!I10+ABRIL!I10+MAYO!I10+JUNIO!I10+JULIO!I10+AGOSTO!I10+SEPTIEMBRE!I10+OCTUBRE!I10+NOVIEMBRE!I10+DICIEMBRE!I10</f>
        <v>0</v>
      </c>
      <c r="J10" s="96">
        <f>+ENERO!J10+FEBRERO!J10+MARZO!J10+ABRIL!J10+MAYO!J10+JUNIO!J10+JULIO!J10+AGOSTO!J10+SEPTIEMBRE!J10+OCTUBRE!J10+NOVIEMBRE!J10+DICIEMBRE!J10</f>
        <v>0</v>
      </c>
      <c r="K10" s="96">
        <f>+ENERO!K10+FEBRERO!K10+MARZO!K10+ABRIL!K10+MAYO!K10+JUNIO!K10+JULIO!K10+AGOSTO!K10+SEPTIEMBRE!K10+OCTUBRE!K10+NOVIEMBRE!K10+DICIEMBRE!K10</f>
        <v>0</v>
      </c>
      <c r="L10" s="96">
        <f>+ENERO!L10+FEBRERO!L10+MARZO!L10+ABRIL!L10+MAYO!L10+JUNIO!L10+JULIO!L10+AGOSTO!L10+SEPTIEMBRE!L10+OCTUBRE!L10+NOVIEMBRE!L10+DICIEMBRE!L10</f>
        <v>0</v>
      </c>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IF($C10&gt;=[1]A03!$C79,"","Total Gestantes Ingresadas debe ser MAYOR o IGUAL que el Total de Aplicaciones a Gestantes REM A03 Sección B3")</f>
        <v/>
      </c>
      <c r="BB10" s="77" t="str">
        <f>IF($C10&gt;=[1]A03!$C76,"","Total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IF($C10&gt;=[1]A03!$C79,0,1)</f>
        <v>0</v>
      </c>
      <c r="CQ10" s="154">
        <f>IF($C10&gt;=[1]A03!$C76,0,1)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528" t="s">
        <v>10</v>
      </c>
      <c r="B11" s="528"/>
      <c r="C11" s="90">
        <f t="shared" si="0"/>
        <v>0</v>
      </c>
      <c r="D11" s="96">
        <f>+ENERO!D11+FEBRERO!D11+MARZO!D11+ABRIL!D11+MAYO!D11+JUNIO!D11+JULIO!D11+AGOSTO!D11+SEPTIEMBRE!D11+OCTUBRE!D11+NOVIEMBRE!D11+DICIEMBRE!D11</f>
        <v>0</v>
      </c>
      <c r="E11" s="96">
        <f>+ENERO!E11+FEBRERO!E11+MARZO!E11+ABRIL!E11+MAYO!E11+JUNIO!E11+JULIO!E11+AGOSTO!E11+SEPTIEMBRE!E11+OCTUBRE!E11+NOVIEMBRE!E11+DICIEMBRE!E11</f>
        <v>0</v>
      </c>
      <c r="F11" s="96">
        <f>+ENERO!F11+FEBRERO!F11+MARZO!F11+ABRIL!F11+MAYO!F11+JUNIO!F11+JULIO!F11+AGOSTO!F11+SEPTIEMBRE!F11+OCTUBRE!F11+NOVIEMBRE!F11+DICIEMBRE!F11</f>
        <v>0</v>
      </c>
      <c r="G11" s="96">
        <f>+ENERO!G11+FEBRERO!G11+MARZO!G11+ABRIL!G11+MAYO!G11+JUNIO!G11+JULIO!G11+AGOSTO!G11+SEPTIEMBRE!G11+OCTUBRE!G11+NOVIEMBRE!G11+DICIEMBRE!G11</f>
        <v>0</v>
      </c>
      <c r="H11" s="96">
        <f>+ENERO!H11+FEBRERO!H11+MARZO!H11+ABRIL!H11+MAYO!H11+JUNIO!H11+JULIO!H11+AGOSTO!H11+SEPTIEMBRE!H11+OCTUBRE!H11+NOVIEMBRE!H11+DICIEMBRE!H11</f>
        <v>0</v>
      </c>
      <c r="I11" s="96">
        <f>+ENERO!I11+FEBRERO!I11+MARZO!I11+ABRIL!I11+MAYO!I11+JUNIO!I11+JULIO!I11+AGOSTO!I11+SEPTIEMBRE!I11+OCTUBRE!I11+NOVIEMBRE!I11+DICIEMBRE!I11</f>
        <v>0</v>
      </c>
      <c r="J11" s="96">
        <f>+ENERO!J11+FEBRERO!J11+MARZO!J11+ABRIL!J11+MAYO!J11+JUNIO!J11+JULIO!J11+AGOSTO!J11+SEPTIEMBRE!J11+OCTUBRE!J11+NOVIEMBRE!J11+DICIEMBRE!J11</f>
        <v>0</v>
      </c>
      <c r="K11" s="96">
        <f>+ENERO!K11+FEBRERO!K11+MARZO!K11+ABRIL!K11+MAYO!K11+JUNIO!K11+JULIO!K11+AGOSTO!K11+SEPTIEMBRE!K11+OCTUBRE!K11+NOVIEMBRE!K11+DICIEMBRE!K11</f>
        <v>0</v>
      </c>
      <c r="L11" s="96">
        <f>+ENERO!L11+FEBRERO!L11+MARZO!L11+ABRIL!L11+MAYO!L11+JUNIO!L11+JULIO!L11+AGOSTO!L11+SEPTIEMBRE!L11+OCTUBRE!L11+NOVIEMBRE!L11+DICIEMBRE!L11</f>
        <v>0</v>
      </c>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524" t="s">
        <v>11</v>
      </c>
      <c r="B12" s="525"/>
      <c r="C12" s="90">
        <f t="shared" si="0"/>
        <v>0</v>
      </c>
      <c r="D12" s="96">
        <f>+ENERO!D12+FEBRERO!D12+MARZO!D12+ABRIL!D12+MAYO!D12+JUNIO!D12+JULIO!D12+AGOSTO!D12+SEPTIEMBRE!D12+OCTUBRE!D12+NOVIEMBRE!D12+DICIEMBRE!D12</f>
        <v>0</v>
      </c>
      <c r="E12" s="96">
        <f>+ENERO!E12+FEBRERO!E12+MARZO!E12+ABRIL!E12+MAYO!E12+JUNIO!E12+JULIO!E12+AGOSTO!E12+SEPTIEMBRE!E12+OCTUBRE!E12+NOVIEMBRE!E12+DICIEMBRE!E12</f>
        <v>0</v>
      </c>
      <c r="F12" s="96">
        <f>+ENERO!F12+FEBRERO!F12+MARZO!F12+ABRIL!F12+MAYO!F12+JUNIO!F12+JULIO!F12+AGOSTO!F12+SEPTIEMBRE!F12+OCTUBRE!F12+NOVIEMBRE!F12+DICIEMBRE!F12</f>
        <v>0</v>
      </c>
      <c r="G12" s="96">
        <f>+ENERO!G12+FEBRERO!G12+MARZO!G12+ABRIL!G12+MAYO!G12+JUNIO!G12+JULIO!G12+AGOSTO!G12+SEPTIEMBRE!G12+OCTUBRE!G12+NOVIEMBRE!G12+DICIEMBRE!G12</f>
        <v>0</v>
      </c>
      <c r="H12" s="96">
        <f>+ENERO!H12+FEBRERO!H12+MARZO!H12+ABRIL!H12+MAYO!H12+JUNIO!H12+JULIO!H12+AGOSTO!H12+SEPTIEMBRE!H12+OCTUBRE!H12+NOVIEMBRE!H12+DICIEMBRE!H12</f>
        <v>0</v>
      </c>
      <c r="I12" s="96">
        <f>+ENERO!I12+FEBRERO!I12+MARZO!I12+ABRIL!I12+MAYO!I12+JUNIO!I12+JULIO!I12+AGOSTO!I12+SEPTIEMBRE!I12+OCTUBRE!I12+NOVIEMBRE!I12+DICIEMBRE!I12</f>
        <v>0</v>
      </c>
      <c r="J12" s="96">
        <f>+ENERO!J12+FEBRERO!J12+MARZO!J12+ABRIL!J12+MAYO!J12+JUNIO!J12+JULIO!J12+AGOSTO!J12+SEPTIEMBRE!J12+OCTUBRE!J12+NOVIEMBRE!J12+DICIEMBRE!J12</f>
        <v>0</v>
      </c>
      <c r="K12" s="96">
        <f>+ENERO!K12+FEBRERO!K12+MARZO!K12+ABRIL!K12+MAYO!K12+JUNIO!K12+JULIO!K12+AGOSTO!K12+SEPTIEMBRE!K12+OCTUBRE!K12+NOVIEMBRE!K12+DICIEMBRE!K12</f>
        <v>0</v>
      </c>
      <c r="L12" s="96">
        <f>+ENERO!L12+FEBRERO!L12+MARZO!L12+ABRIL!L12+MAYO!L12+JUNIO!L12+JULIO!L12+AGOSTO!L12+SEPTIEMBRE!L12+OCTUBRE!L12+NOVIEMBRE!L12+DICIEMBRE!L12</f>
        <v>0</v>
      </c>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524" t="s">
        <v>12</v>
      </c>
      <c r="B13" s="525"/>
      <c r="C13" s="90">
        <f t="shared" si="0"/>
        <v>0</v>
      </c>
      <c r="D13" s="96">
        <f>+ENERO!D13+FEBRERO!D13+MARZO!D13+ABRIL!D13+MAYO!D13+JUNIO!D13+JULIO!D13+AGOSTO!D13+SEPTIEMBRE!D13+OCTUBRE!D13+NOVIEMBRE!D13+DICIEMBRE!D13</f>
        <v>0</v>
      </c>
      <c r="E13" s="96">
        <f>+ENERO!E13+FEBRERO!E13+MARZO!E13+ABRIL!E13+MAYO!E13+JUNIO!E13+JULIO!E13+AGOSTO!E13+SEPTIEMBRE!E13+OCTUBRE!E13+NOVIEMBRE!E13+DICIEMBRE!E13</f>
        <v>0</v>
      </c>
      <c r="F13" s="96">
        <f>+ENERO!F13+FEBRERO!F13+MARZO!F13+ABRIL!F13+MAYO!F13+JUNIO!F13+JULIO!F13+AGOSTO!F13+SEPTIEMBRE!F13+OCTUBRE!F13+NOVIEMBRE!F13+DICIEMBRE!F13</f>
        <v>0</v>
      </c>
      <c r="G13" s="96">
        <f>+ENERO!G13+FEBRERO!G13+MARZO!G13+ABRIL!G13+MAYO!G13+JUNIO!G13+JULIO!G13+AGOSTO!G13+SEPTIEMBRE!G13+OCTUBRE!G13+NOVIEMBRE!G13+DICIEMBRE!G13</f>
        <v>0</v>
      </c>
      <c r="H13" s="96">
        <f>+ENERO!H13+FEBRERO!H13+MARZO!H13+ABRIL!H13+MAYO!H13+JUNIO!H13+JULIO!H13+AGOSTO!H13+SEPTIEMBRE!H13+OCTUBRE!H13+NOVIEMBRE!H13+DICIEMBRE!H13</f>
        <v>0</v>
      </c>
      <c r="I13" s="96">
        <f>+ENERO!I13+FEBRERO!I13+MARZO!I13+ABRIL!I13+MAYO!I13+JUNIO!I13+JULIO!I13+AGOSTO!I13+SEPTIEMBRE!I13+OCTUBRE!I13+NOVIEMBRE!I13+DICIEMBRE!I13</f>
        <v>0</v>
      </c>
      <c r="J13" s="96">
        <f>+ENERO!J13+FEBRERO!J13+MARZO!J13+ABRIL!J13+MAYO!J13+JUNIO!J13+JULIO!J13+AGOSTO!J13+SEPTIEMBRE!J13+OCTUBRE!J13+NOVIEMBRE!J13+DICIEMBRE!J13</f>
        <v>0</v>
      </c>
      <c r="K13" s="96">
        <f>+ENERO!K13+FEBRERO!K13+MARZO!K13+ABRIL!K13+MAYO!K13+JUNIO!K13+JULIO!K13+AGOSTO!K13+SEPTIEMBRE!K13+OCTUBRE!K13+NOVIEMBRE!K13+DICIEMBRE!K13</f>
        <v>0</v>
      </c>
      <c r="L13" s="96">
        <f>+ENERO!L13+FEBRERO!L13+MARZO!L13+ABRIL!L13+MAYO!L13+JUNIO!L13+JULIO!L13+AGOSTO!L13+SEPTIEMBRE!L13+OCTUBRE!L13+NOVIEMBRE!L13+DICIEMBRE!L13</f>
        <v>0</v>
      </c>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529" t="s">
        <v>13</v>
      </c>
      <c r="B14" s="530"/>
      <c r="C14" s="189">
        <f t="shared" si="0"/>
        <v>0</v>
      </c>
      <c r="D14" s="96">
        <f>+ENERO!D14+FEBRERO!D14+MARZO!D14+ABRIL!D14+MAYO!D14+JUNIO!D14+JULIO!D14+AGOSTO!D14+SEPTIEMBRE!D14+OCTUBRE!D14+NOVIEMBRE!D14+DICIEMBRE!D14</f>
        <v>0</v>
      </c>
      <c r="E14" s="96">
        <f>+ENERO!E14+FEBRERO!E14+MARZO!E14+ABRIL!E14+MAYO!E14+JUNIO!E14+JULIO!E14+AGOSTO!E14+SEPTIEMBRE!E14+OCTUBRE!E14+NOVIEMBRE!E14+DICIEMBRE!E14</f>
        <v>0</v>
      </c>
      <c r="F14" s="96">
        <f>+ENERO!F14+FEBRERO!F14+MARZO!F14+ABRIL!F14+MAYO!F14+JUNIO!F14+JULIO!F14+AGOSTO!F14+SEPTIEMBRE!F14+OCTUBRE!F14+NOVIEMBRE!F14+DICIEMBRE!F14</f>
        <v>0</v>
      </c>
      <c r="G14" s="96">
        <f>+ENERO!G14+FEBRERO!G14+MARZO!G14+ABRIL!G14+MAYO!G14+JUNIO!G14+JULIO!G14+AGOSTO!G14+SEPTIEMBRE!G14+OCTUBRE!G14+NOVIEMBRE!G14+DICIEMBRE!G14</f>
        <v>0</v>
      </c>
      <c r="H14" s="96">
        <f>+ENERO!H14+FEBRERO!H14+MARZO!H14+ABRIL!H14+MAYO!H14+JUNIO!H14+JULIO!H14+AGOSTO!H14+SEPTIEMBRE!H14+OCTUBRE!H14+NOVIEMBRE!H14+DICIEMBRE!H14</f>
        <v>0</v>
      </c>
      <c r="I14" s="96">
        <f>+ENERO!I14+FEBRERO!I14+MARZO!I14+ABRIL!I14+MAYO!I14+JUNIO!I14+JULIO!I14+AGOSTO!I14+SEPTIEMBRE!I14+OCTUBRE!I14+NOVIEMBRE!I14+DICIEMBRE!I14</f>
        <v>0</v>
      </c>
      <c r="J14" s="96">
        <f>+ENERO!J14+FEBRERO!J14+MARZO!J14+ABRIL!J14+MAYO!J14+JUNIO!J14+JULIO!J14+AGOSTO!J14+SEPTIEMBRE!J14+OCTUBRE!J14+NOVIEMBRE!J14+DICIEMBRE!J14</f>
        <v>0</v>
      </c>
      <c r="K14" s="96">
        <f>+ENERO!K14+FEBRERO!K14+MARZO!K14+ABRIL!K14+MAYO!K14+JUNIO!K14+JULIO!K14+AGOSTO!K14+SEPTIEMBRE!K14+OCTUBRE!K14+NOVIEMBRE!K14+DICIEMBRE!K14</f>
        <v>0</v>
      </c>
      <c r="L14" s="96">
        <f>+ENERO!L14+FEBRERO!L14+MARZO!L14+ABRIL!L14+MAYO!L14+JUNIO!L14+JULIO!L14+AGOSTO!L14+SEPTIEMBRE!L14+OCTUBRE!L14+NOVIEMBRE!L14+DICIEMBRE!L14</f>
        <v>0</v>
      </c>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531" t="s">
        <v>171</v>
      </c>
      <c r="B15" s="532"/>
      <c r="C15" s="190">
        <f t="shared" si="0"/>
        <v>0</v>
      </c>
      <c r="D15" s="96">
        <f>+ENERO!D15+FEBRERO!D15+MARZO!D15+ABRIL!D15+MAYO!D15+JUNIO!D15+JULIO!D15+AGOSTO!D15+SEPTIEMBRE!D15+OCTUBRE!D15+NOVIEMBRE!D15+DICIEMBRE!D15</f>
        <v>0</v>
      </c>
      <c r="E15" s="96">
        <f>+ENERO!E15+FEBRERO!E15+MARZO!E15+ABRIL!E15+MAYO!E15+JUNIO!E15+JULIO!E15+AGOSTO!E15+SEPTIEMBRE!E15+OCTUBRE!E15+NOVIEMBRE!E15+DICIEMBRE!E15</f>
        <v>0</v>
      </c>
      <c r="F15" s="96">
        <f>+ENERO!F15+FEBRERO!F15+MARZO!F15+ABRIL!F15+MAYO!F15+JUNIO!F15+JULIO!F15+AGOSTO!F15+SEPTIEMBRE!F15+OCTUBRE!F15+NOVIEMBRE!F15+DICIEMBRE!F15</f>
        <v>0</v>
      </c>
      <c r="G15" s="96">
        <f>+ENERO!G15+FEBRERO!G15+MARZO!G15+ABRIL!G15+MAYO!G15+JUNIO!G15+JULIO!G15+AGOSTO!G15+SEPTIEMBRE!G15+OCTUBRE!G15+NOVIEMBRE!G15+DICIEMBRE!G15</f>
        <v>0</v>
      </c>
      <c r="H15" s="96">
        <f>+ENERO!H15+FEBRERO!H15+MARZO!H15+ABRIL!H15+MAYO!H15+JUNIO!H15+JULIO!H15+AGOSTO!H15+SEPTIEMBRE!H15+OCTUBRE!H15+NOVIEMBRE!H15+DICIEMBRE!H15</f>
        <v>0</v>
      </c>
      <c r="I15" s="96">
        <f>+ENERO!I15+FEBRERO!I15+MARZO!I15+ABRIL!I15+MAYO!I15+JUNIO!I15+JULIO!I15+AGOSTO!I15+SEPTIEMBRE!I15+OCTUBRE!I15+NOVIEMBRE!I15+DICIEMBRE!I15</f>
        <v>0</v>
      </c>
      <c r="J15" s="96">
        <f>+ENERO!J15+FEBRERO!J15+MARZO!J15+ABRIL!J15+MAYO!J15+JUNIO!J15+JULIO!J15+AGOSTO!J15+SEPTIEMBRE!J15+OCTUBRE!J15+NOVIEMBRE!J15+DICIEMBRE!J15</f>
        <v>0</v>
      </c>
      <c r="K15" s="96">
        <f>+ENERO!K15+FEBRERO!K15+MARZO!K15+ABRIL!K15+MAYO!K15+JUNIO!K15+JULIO!K15+AGOSTO!K15+SEPTIEMBRE!K15+OCTUBRE!K15+NOVIEMBRE!K15+DICIEMBRE!K15</f>
        <v>0</v>
      </c>
      <c r="L15" s="96">
        <f>+ENERO!L15+FEBRERO!L15+MARZO!L15+ABRIL!L15+MAYO!L15+JUNIO!L15+JULIO!L15+AGOSTO!L15+SEPTIEMBRE!L15+OCTUBRE!L15+NOVIEMBRE!L15+DICIEMBRE!L15</f>
        <v>0</v>
      </c>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533" t="s">
        <v>15</v>
      </c>
      <c r="B17" s="534"/>
      <c r="C17" s="518"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535"/>
      <c r="B18" s="536"/>
      <c r="C18" s="519"/>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513" t="s">
        <v>17</v>
      </c>
      <c r="B19" s="514"/>
      <c r="C19" s="96">
        <f>+ENERO!C19+FEBRERO!C19+MARZO!C19+ABRIL!C19+MAYO!C19+JUNIO!C19+JULIO!C19+AGOSTO!C19+SEPTIEMBRE!C19+OCTUBRE!C19+NOVIEMBRE!C19+DICIEMBRE!C19</f>
        <v>2135</v>
      </c>
      <c r="D19" s="520" t="str">
        <f t="shared" ref="D19:D29" si="1">+BA19</f>
        <v/>
      </c>
      <c r="E19" s="521"/>
      <c r="F19" s="521"/>
      <c r="G19" s="521"/>
      <c r="H19" s="521"/>
      <c r="I19" s="521"/>
      <c r="J19" s="521"/>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522" t="s">
        <v>18</v>
      </c>
      <c r="B20" s="523"/>
      <c r="C20" s="96">
        <f>+ENERO!C20+FEBRERO!C20+MARZO!C20+ABRIL!C20+MAYO!C20+JUNIO!C20+JULIO!C20+AGOSTO!C20+SEPTIEMBRE!C20+OCTUBRE!C20+NOVIEMBRE!C20+DICIEMBRE!C20</f>
        <v>77</v>
      </c>
      <c r="D20" s="520" t="str">
        <f t="shared" si="1"/>
        <v/>
      </c>
      <c r="E20" s="521"/>
      <c r="F20" s="521"/>
      <c r="G20" s="521"/>
      <c r="H20" s="521"/>
      <c r="I20" s="521"/>
      <c r="J20" s="521"/>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524" t="s">
        <v>172</v>
      </c>
      <c r="B21" s="525"/>
      <c r="C21" s="96">
        <f>+ENERO!C21+FEBRERO!C21+MARZO!C21+ABRIL!C21+MAYO!C21+JUNIO!C21+JULIO!C21+AGOSTO!C21+SEPTIEMBRE!C21+OCTUBRE!C21+NOVIEMBRE!C21+DICIEMBRE!C21</f>
        <v>0</v>
      </c>
      <c r="D21" s="520" t="str">
        <f t="shared" si="1"/>
        <v/>
      </c>
      <c r="E21" s="521"/>
      <c r="F21" s="521"/>
      <c r="G21" s="521"/>
      <c r="H21" s="521"/>
      <c r="I21" s="521"/>
      <c r="J21" s="521"/>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524" t="s">
        <v>173</v>
      </c>
      <c r="B22" s="525"/>
      <c r="C22" s="96">
        <f>+ENERO!C22+FEBRERO!C22+MARZO!C22+ABRIL!C22+MAYO!C22+JUNIO!C22+JULIO!C22+AGOSTO!C22+SEPTIEMBRE!C22+OCTUBRE!C22+NOVIEMBRE!C22+DICIEMBRE!C22</f>
        <v>388</v>
      </c>
      <c r="D22" s="520" t="str">
        <f t="shared" si="1"/>
        <v/>
      </c>
      <c r="E22" s="521"/>
      <c r="F22" s="521"/>
      <c r="G22" s="521"/>
      <c r="H22" s="521"/>
      <c r="I22" s="521"/>
      <c r="J22" s="521"/>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526" t="s">
        <v>19</v>
      </c>
      <c r="B23" s="527"/>
      <c r="C23" s="96">
        <f>+ENERO!C23+FEBRERO!C23+MARZO!C23+ABRIL!C23+MAYO!C23+JUNIO!C23+JULIO!C23+AGOSTO!C23+SEPTIEMBRE!C23+OCTUBRE!C23+NOVIEMBRE!C23+DICIEMBRE!C23</f>
        <v>15</v>
      </c>
      <c r="D23" s="520" t="str">
        <f t="shared" si="1"/>
        <v/>
      </c>
      <c r="E23" s="521"/>
      <c r="F23" s="521"/>
      <c r="G23" s="521"/>
      <c r="H23" s="521"/>
      <c r="I23" s="521"/>
      <c r="J23" s="521"/>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526" t="s">
        <v>20</v>
      </c>
      <c r="B24" s="527"/>
      <c r="C24" s="96">
        <f>+ENERO!C24+FEBRERO!C24+MARZO!C24+ABRIL!C24+MAYO!C24+JUNIO!C24+JULIO!C24+AGOSTO!C24+SEPTIEMBRE!C24+OCTUBRE!C24+NOVIEMBRE!C24+DICIEMBRE!C24</f>
        <v>9</v>
      </c>
      <c r="D24" s="520" t="str">
        <f t="shared" si="1"/>
        <v/>
      </c>
      <c r="E24" s="521"/>
      <c r="F24" s="521"/>
      <c r="G24" s="521"/>
      <c r="H24" s="521"/>
      <c r="I24" s="521"/>
      <c r="J24" s="521"/>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526" t="s">
        <v>21</v>
      </c>
      <c r="B25" s="527"/>
      <c r="C25" s="96">
        <f>+ENERO!C25+FEBRERO!C25+MARZO!C25+ABRIL!C25+MAYO!C25+JUNIO!C25+JULIO!C25+AGOSTO!C25+SEPTIEMBRE!C25+OCTUBRE!C25+NOVIEMBRE!C25+DICIEMBRE!C25</f>
        <v>7</v>
      </c>
      <c r="D25" s="520" t="str">
        <f t="shared" si="1"/>
        <v/>
      </c>
      <c r="E25" s="521"/>
      <c r="F25" s="521"/>
      <c r="G25" s="521"/>
      <c r="H25" s="521"/>
      <c r="I25" s="521"/>
      <c r="J25" s="521"/>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526" t="s">
        <v>22</v>
      </c>
      <c r="B26" s="527"/>
      <c r="C26" s="96">
        <f>+ENERO!C26+FEBRERO!C26+MARZO!C26+ABRIL!C26+MAYO!C26+JUNIO!C26+JULIO!C26+AGOSTO!C26+SEPTIEMBRE!C26+OCTUBRE!C26+NOVIEMBRE!C26+DICIEMBRE!C26</f>
        <v>279</v>
      </c>
      <c r="D26" s="520" t="str">
        <f t="shared" si="1"/>
        <v/>
      </c>
      <c r="E26" s="521"/>
      <c r="F26" s="521"/>
      <c r="G26" s="521"/>
      <c r="H26" s="521"/>
      <c r="I26" s="521"/>
      <c r="J26" s="521"/>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526" t="s">
        <v>23</v>
      </c>
      <c r="B27" s="527"/>
      <c r="C27" s="96">
        <f>+ENERO!C27+FEBRERO!C27+MARZO!C27+ABRIL!C27+MAYO!C27+JUNIO!C27+JULIO!C27+AGOSTO!C27+SEPTIEMBRE!C27+OCTUBRE!C27+NOVIEMBRE!C27+DICIEMBRE!C27</f>
        <v>217</v>
      </c>
      <c r="D27" s="520" t="str">
        <f t="shared" si="1"/>
        <v/>
      </c>
      <c r="E27" s="521"/>
      <c r="F27" s="521"/>
      <c r="G27" s="521"/>
      <c r="H27" s="521"/>
      <c r="I27" s="521"/>
      <c r="J27" s="521"/>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539" t="s">
        <v>24</v>
      </c>
      <c r="B28" s="540"/>
      <c r="C28" s="96">
        <f>+ENERO!C28+FEBRERO!C28+MARZO!C28+ABRIL!C28+MAYO!C28+JUNIO!C28+JULIO!C28+AGOSTO!C28+SEPTIEMBRE!C28+OCTUBRE!C28+NOVIEMBRE!C28+DICIEMBRE!C28</f>
        <v>47</v>
      </c>
      <c r="D28" s="520" t="str">
        <f t="shared" si="1"/>
        <v/>
      </c>
      <c r="E28" s="521"/>
      <c r="F28" s="521"/>
      <c r="G28" s="521"/>
      <c r="H28" s="521"/>
      <c r="I28" s="521"/>
      <c r="J28" s="521"/>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541" t="s">
        <v>174</v>
      </c>
      <c r="B29" s="542"/>
      <c r="C29" s="96">
        <f>+ENERO!C29+FEBRERO!C29+MARZO!C29+ABRIL!C29+MAYO!C29+JUNIO!C29+JULIO!C29+AGOSTO!C29+SEPTIEMBRE!C29+OCTUBRE!C29+NOVIEMBRE!C29+DICIEMBRE!C29</f>
        <v>1096</v>
      </c>
      <c r="D29" s="520" t="str">
        <f t="shared" si="1"/>
        <v/>
      </c>
      <c r="E29" s="521"/>
      <c r="F29" s="521"/>
      <c r="G29" s="521"/>
      <c r="H29" s="521"/>
      <c r="I29" s="521"/>
      <c r="J29" s="521"/>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505" t="s">
        <v>26</v>
      </c>
      <c r="B31" s="506"/>
      <c r="C31" s="509" t="s">
        <v>4</v>
      </c>
      <c r="D31" s="515" t="s">
        <v>5</v>
      </c>
      <c r="E31" s="516"/>
      <c r="F31" s="516"/>
      <c r="G31" s="516"/>
      <c r="H31" s="516"/>
      <c r="I31" s="516"/>
      <c r="J31" s="516"/>
      <c r="K31" s="516"/>
      <c r="L31" s="51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507"/>
      <c r="B32" s="508"/>
      <c r="C32" s="510"/>
      <c r="D32" s="166" t="s">
        <v>6</v>
      </c>
      <c r="E32" s="168" t="s">
        <v>7</v>
      </c>
      <c r="F32" s="168" t="s">
        <v>8</v>
      </c>
      <c r="G32" s="168" t="s">
        <v>165</v>
      </c>
      <c r="H32" s="168" t="s">
        <v>166</v>
      </c>
      <c r="I32" s="168" t="s">
        <v>167</v>
      </c>
      <c r="J32" s="168" t="s">
        <v>168</v>
      </c>
      <c r="K32" s="168" t="s">
        <v>169</v>
      </c>
      <c r="L32" s="168"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543" t="s">
        <v>27</v>
      </c>
      <c r="B33" s="543"/>
      <c r="C33" s="105">
        <f t="shared" ref="C33:C42" si="3">SUM(D33:L33)</f>
        <v>0</v>
      </c>
      <c r="D33" s="105">
        <f>SUM(D34:D42)</f>
        <v>0</v>
      </c>
      <c r="E33" s="105">
        <f t="shared" ref="E33:L33" si="4">SUM(E34:E42)</f>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96">
        <f>+ENERO!D34+FEBRERO!D34+MARZO!D34+ABRIL!D34+MAYO!D34+JUNIO!D34+JULIO!D34+AGOSTO!D34+SEPTIEMBRE!D34+OCTUBRE!D34+NOVIEMBRE!D34+DICIEMBRE!D34</f>
        <v>0</v>
      </c>
      <c r="E34" s="96">
        <f>+ENERO!E34+FEBRERO!E34+MARZO!E34+ABRIL!E34+MAYO!E34+JUNIO!E34+JULIO!E34+AGOSTO!E34+SEPTIEMBRE!E34+OCTUBRE!E34+NOVIEMBRE!E34+DICIEMBRE!E34</f>
        <v>0</v>
      </c>
      <c r="F34" s="96">
        <f>+ENERO!F34+FEBRERO!F34+MARZO!F34+ABRIL!F34+MAYO!F34+JUNIO!F34+JULIO!F34+AGOSTO!F34+SEPTIEMBRE!F34+OCTUBRE!F34+NOVIEMBRE!F34+DICIEMBRE!F34</f>
        <v>0</v>
      </c>
      <c r="G34" s="96">
        <f>+ENERO!G34+FEBRERO!G34+MARZO!G34+ABRIL!G34+MAYO!G34+JUNIO!G34+JULIO!G34+AGOSTO!G34+SEPTIEMBRE!G34+OCTUBRE!G34+NOVIEMBRE!G34+DICIEMBRE!G34</f>
        <v>0</v>
      </c>
      <c r="H34" s="96">
        <f>+ENERO!H34+FEBRERO!H34+MARZO!H34+ABRIL!H34+MAYO!H34+JUNIO!H34+JULIO!H34+AGOSTO!H34+SEPTIEMBRE!H34+OCTUBRE!H34+NOVIEMBRE!H34+DICIEMBRE!H34</f>
        <v>0</v>
      </c>
      <c r="I34" s="96">
        <f>+ENERO!I34+FEBRERO!I34+MARZO!I34+ABRIL!I34+MAYO!I34+JUNIO!I34+JULIO!I34+AGOSTO!I34+SEPTIEMBRE!I34+OCTUBRE!I34+NOVIEMBRE!I34+DICIEMBRE!I34</f>
        <v>0</v>
      </c>
      <c r="J34" s="96">
        <f>+ENERO!J34+FEBRERO!J34+MARZO!J34+ABRIL!J34+MAYO!J34+JUNIO!J34+JULIO!J34+AGOSTO!J34+SEPTIEMBRE!J34+OCTUBRE!J34+NOVIEMBRE!J34+DICIEMBRE!J34</f>
        <v>0</v>
      </c>
      <c r="K34" s="96">
        <f>+ENERO!K34+FEBRERO!K34+MARZO!K34+ABRIL!K34+MAYO!K34+JUNIO!K34+JULIO!K34+AGOSTO!K34+SEPTIEMBRE!K34+OCTUBRE!K34+NOVIEMBRE!K34+DICIEMBRE!K34</f>
        <v>0</v>
      </c>
      <c r="L34" s="96">
        <f>+ENERO!L34+FEBRERO!L34+MARZO!L34+ABRIL!L34+MAYO!L34+JUNIO!L34+JULIO!L34+AGOSTO!L34+SEPTIEMBRE!L34+OCTUBRE!L34+NOVIEMBRE!L34+DICIEMBRE!L34</f>
        <v>0</v>
      </c>
      <c r="M34" s="677"/>
      <c r="N34" s="677"/>
      <c r="O34" s="677"/>
      <c r="P34" s="677"/>
      <c r="Q34" s="677"/>
      <c r="R34" s="677"/>
      <c r="S34" s="677"/>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544" t="s">
        <v>29</v>
      </c>
      <c r="B35" s="52" t="s">
        <v>30</v>
      </c>
      <c r="C35" s="93">
        <f t="shared" si="3"/>
        <v>0</v>
      </c>
      <c r="D35" s="96">
        <f>+ENERO!D35+FEBRERO!D35+MARZO!D35+ABRIL!D35+MAYO!D35+JUNIO!D35+JULIO!D35+AGOSTO!D35+SEPTIEMBRE!D35+OCTUBRE!D35+NOVIEMBRE!D35+DICIEMBRE!D35</f>
        <v>0</v>
      </c>
      <c r="E35" s="96">
        <f>+ENERO!E35+FEBRERO!E35+MARZO!E35+ABRIL!E35+MAYO!E35+JUNIO!E35+JULIO!E35+AGOSTO!E35+SEPTIEMBRE!E35+OCTUBRE!E35+NOVIEMBRE!E35+DICIEMBRE!E35</f>
        <v>0</v>
      </c>
      <c r="F35" s="96">
        <f>+ENERO!F35+FEBRERO!F35+MARZO!F35+ABRIL!F35+MAYO!F35+JUNIO!F35+JULIO!F35+AGOSTO!F35+SEPTIEMBRE!F35+OCTUBRE!F35+NOVIEMBRE!F35+DICIEMBRE!F35</f>
        <v>0</v>
      </c>
      <c r="G35" s="96">
        <f>+ENERO!G35+FEBRERO!G35+MARZO!G35+ABRIL!G35+MAYO!G35+JUNIO!G35+JULIO!G35+AGOSTO!G35+SEPTIEMBRE!G35+OCTUBRE!G35+NOVIEMBRE!G35+DICIEMBRE!G35</f>
        <v>0</v>
      </c>
      <c r="H35" s="96">
        <f>+ENERO!H35+FEBRERO!H35+MARZO!H35+ABRIL!H35+MAYO!H35+JUNIO!H35+JULIO!H35+AGOSTO!H35+SEPTIEMBRE!H35+OCTUBRE!H35+NOVIEMBRE!H35+DICIEMBRE!H35</f>
        <v>0</v>
      </c>
      <c r="I35" s="96">
        <f>+ENERO!I35+FEBRERO!I35+MARZO!I35+ABRIL!I35+MAYO!I35+JUNIO!I35+JULIO!I35+AGOSTO!I35+SEPTIEMBRE!I35+OCTUBRE!I35+NOVIEMBRE!I35+DICIEMBRE!I35</f>
        <v>0</v>
      </c>
      <c r="J35" s="96">
        <f>+ENERO!J35+FEBRERO!J35+MARZO!J35+ABRIL!J35+MAYO!J35+JUNIO!J35+JULIO!J35+AGOSTO!J35+SEPTIEMBRE!J35+OCTUBRE!J35+NOVIEMBRE!J35+DICIEMBRE!J35</f>
        <v>0</v>
      </c>
      <c r="K35" s="96">
        <f>+ENERO!K35+FEBRERO!K35+MARZO!K35+ABRIL!K35+MAYO!K35+JUNIO!K35+JULIO!K35+AGOSTO!K35+SEPTIEMBRE!K35+OCTUBRE!K35+NOVIEMBRE!K35+DICIEMBRE!K35</f>
        <v>0</v>
      </c>
      <c r="L35" s="96">
        <f>+ENERO!L35+FEBRERO!L35+MARZO!L35+ABRIL!L35+MAYO!L35+JUNIO!L35+JULIO!L35+AGOSTO!L35+SEPTIEMBRE!L35+OCTUBRE!L35+NOVIEMBRE!L35+DICIEMBRE!L35</f>
        <v>0</v>
      </c>
      <c r="M35" s="677"/>
      <c r="N35" s="677"/>
      <c r="O35" s="677"/>
      <c r="P35" s="677"/>
      <c r="Q35" s="677"/>
      <c r="R35" s="677"/>
      <c r="S35" s="677"/>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545"/>
      <c r="B36" s="51" t="s">
        <v>31</v>
      </c>
      <c r="C36" s="94">
        <f t="shared" si="3"/>
        <v>0</v>
      </c>
      <c r="D36" s="96">
        <f>+ENERO!D36+FEBRERO!D36+MARZO!D36+ABRIL!D36+MAYO!D36+JUNIO!D36+JULIO!D36+AGOSTO!D36+SEPTIEMBRE!D36+OCTUBRE!D36+NOVIEMBRE!D36+DICIEMBRE!D36</f>
        <v>0</v>
      </c>
      <c r="E36" s="96">
        <f>+ENERO!E36+FEBRERO!E36+MARZO!E36+ABRIL!E36+MAYO!E36+JUNIO!E36+JULIO!E36+AGOSTO!E36+SEPTIEMBRE!E36+OCTUBRE!E36+NOVIEMBRE!E36+DICIEMBRE!E36</f>
        <v>0</v>
      </c>
      <c r="F36" s="96">
        <f>+ENERO!F36+FEBRERO!F36+MARZO!F36+ABRIL!F36+MAYO!F36+JUNIO!F36+JULIO!F36+AGOSTO!F36+SEPTIEMBRE!F36+OCTUBRE!F36+NOVIEMBRE!F36+DICIEMBRE!F36</f>
        <v>0</v>
      </c>
      <c r="G36" s="96">
        <f>+ENERO!G36+FEBRERO!G36+MARZO!G36+ABRIL!G36+MAYO!G36+JUNIO!G36+JULIO!G36+AGOSTO!G36+SEPTIEMBRE!G36+OCTUBRE!G36+NOVIEMBRE!G36+DICIEMBRE!G36</f>
        <v>0</v>
      </c>
      <c r="H36" s="96">
        <f>+ENERO!H36+FEBRERO!H36+MARZO!H36+ABRIL!H36+MAYO!H36+JUNIO!H36+JULIO!H36+AGOSTO!H36+SEPTIEMBRE!H36+OCTUBRE!H36+NOVIEMBRE!H36+DICIEMBRE!H36</f>
        <v>0</v>
      </c>
      <c r="I36" s="96">
        <f>+ENERO!I36+FEBRERO!I36+MARZO!I36+ABRIL!I36+MAYO!I36+JUNIO!I36+JULIO!I36+AGOSTO!I36+SEPTIEMBRE!I36+OCTUBRE!I36+NOVIEMBRE!I36+DICIEMBRE!I36</f>
        <v>0</v>
      </c>
      <c r="J36" s="96">
        <f>+ENERO!J36+FEBRERO!J36+MARZO!J36+ABRIL!J36+MAYO!J36+JUNIO!J36+JULIO!J36+AGOSTO!J36+SEPTIEMBRE!J36+OCTUBRE!J36+NOVIEMBRE!J36+DICIEMBRE!J36</f>
        <v>0</v>
      </c>
      <c r="K36" s="96">
        <f>+ENERO!K36+FEBRERO!K36+MARZO!K36+ABRIL!K36+MAYO!K36+JUNIO!K36+JULIO!K36+AGOSTO!K36+SEPTIEMBRE!K36+OCTUBRE!K36+NOVIEMBRE!K36+DICIEMBRE!K36</f>
        <v>0</v>
      </c>
      <c r="L36" s="96">
        <f>+ENERO!L36+FEBRERO!L36+MARZO!L36+ABRIL!L36+MAYO!L36+JUNIO!L36+JULIO!L36+AGOSTO!L36+SEPTIEMBRE!L36+OCTUBRE!L36+NOVIEMBRE!L36+DICIEMBRE!L36</f>
        <v>0</v>
      </c>
      <c r="M36" s="677"/>
      <c r="N36" s="677"/>
      <c r="O36" s="677"/>
      <c r="P36" s="677"/>
      <c r="Q36" s="677"/>
      <c r="R36" s="677"/>
      <c r="S36" s="677"/>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545"/>
      <c r="B37" s="51" t="s">
        <v>32</v>
      </c>
      <c r="C37" s="94">
        <f t="shared" si="3"/>
        <v>0</v>
      </c>
      <c r="D37" s="96">
        <f>+ENERO!D37+FEBRERO!D37+MARZO!D37+ABRIL!D37+MAYO!D37+JUNIO!D37+JULIO!D37+AGOSTO!D37+SEPTIEMBRE!D37+OCTUBRE!D37+NOVIEMBRE!D37+DICIEMBRE!D37</f>
        <v>0</v>
      </c>
      <c r="E37" s="96">
        <f>+ENERO!E37+FEBRERO!E37+MARZO!E37+ABRIL!E37+MAYO!E37+JUNIO!E37+JULIO!E37+AGOSTO!E37+SEPTIEMBRE!E37+OCTUBRE!E37+NOVIEMBRE!E37+DICIEMBRE!E37</f>
        <v>0</v>
      </c>
      <c r="F37" s="96">
        <f>+ENERO!F37+FEBRERO!F37+MARZO!F37+ABRIL!F37+MAYO!F37+JUNIO!F37+JULIO!F37+AGOSTO!F37+SEPTIEMBRE!F37+OCTUBRE!F37+NOVIEMBRE!F37+DICIEMBRE!F37</f>
        <v>0</v>
      </c>
      <c r="G37" s="96">
        <f>+ENERO!G37+FEBRERO!G37+MARZO!G37+ABRIL!G37+MAYO!G37+JUNIO!G37+JULIO!G37+AGOSTO!G37+SEPTIEMBRE!G37+OCTUBRE!G37+NOVIEMBRE!G37+DICIEMBRE!G37</f>
        <v>0</v>
      </c>
      <c r="H37" s="96">
        <f>+ENERO!H37+FEBRERO!H37+MARZO!H37+ABRIL!H37+MAYO!H37+JUNIO!H37+JULIO!H37+AGOSTO!H37+SEPTIEMBRE!H37+OCTUBRE!H37+NOVIEMBRE!H37+DICIEMBRE!H37</f>
        <v>0</v>
      </c>
      <c r="I37" s="96">
        <f>+ENERO!I37+FEBRERO!I37+MARZO!I37+ABRIL!I37+MAYO!I37+JUNIO!I37+JULIO!I37+AGOSTO!I37+SEPTIEMBRE!I37+OCTUBRE!I37+NOVIEMBRE!I37+DICIEMBRE!I37</f>
        <v>0</v>
      </c>
      <c r="J37" s="96">
        <f>+ENERO!J37+FEBRERO!J37+MARZO!J37+ABRIL!J37+MAYO!J37+JUNIO!J37+JULIO!J37+AGOSTO!J37+SEPTIEMBRE!J37+OCTUBRE!J37+NOVIEMBRE!J37+DICIEMBRE!J37</f>
        <v>0</v>
      </c>
      <c r="K37" s="96">
        <f>+ENERO!K37+FEBRERO!K37+MARZO!K37+ABRIL!K37+MAYO!K37+JUNIO!K37+JULIO!K37+AGOSTO!K37+SEPTIEMBRE!K37+OCTUBRE!K37+NOVIEMBRE!K37+DICIEMBRE!K37</f>
        <v>0</v>
      </c>
      <c r="L37" s="96">
        <f>+ENERO!L37+FEBRERO!L37+MARZO!L37+ABRIL!L37+MAYO!L37+JUNIO!L37+JULIO!L37+AGOSTO!L37+SEPTIEMBRE!L37+OCTUBRE!L37+NOVIEMBRE!L37+DICIEMBRE!L37</f>
        <v>0</v>
      </c>
      <c r="M37" s="677"/>
      <c r="N37" s="677"/>
      <c r="O37" s="677"/>
      <c r="P37" s="677"/>
      <c r="Q37" s="677"/>
      <c r="R37" s="677"/>
      <c r="S37" s="677"/>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545"/>
      <c r="B38" s="51" t="s">
        <v>33</v>
      </c>
      <c r="C38" s="94">
        <f t="shared" si="3"/>
        <v>0</v>
      </c>
      <c r="D38" s="96">
        <f>+ENERO!D38+FEBRERO!D38+MARZO!D38+ABRIL!D38+MAYO!D38+JUNIO!D38+JULIO!D38+AGOSTO!D38+SEPTIEMBRE!D38+OCTUBRE!D38+NOVIEMBRE!D38+DICIEMBRE!D38</f>
        <v>0</v>
      </c>
      <c r="E38" s="96">
        <f>+ENERO!E38+FEBRERO!E38+MARZO!E38+ABRIL!E38+MAYO!E38+JUNIO!E38+JULIO!E38+AGOSTO!E38+SEPTIEMBRE!E38+OCTUBRE!E38+NOVIEMBRE!E38+DICIEMBRE!E38</f>
        <v>0</v>
      </c>
      <c r="F38" s="96">
        <f>+ENERO!F38+FEBRERO!F38+MARZO!F38+ABRIL!F38+MAYO!F38+JUNIO!F38+JULIO!F38+AGOSTO!F38+SEPTIEMBRE!F38+OCTUBRE!F38+NOVIEMBRE!F38+DICIEMBRE!F38</f>
        <v>0</v>
      </c>
      <c r="G38" s="96">
        <f>+ENERO!G38+FEBRERO!G38+MARZO!G38+ABRIL!G38+MAYO!G38+JUNIO!G38+JULIO!G38+AGOSTO!G38+SEPTIEMBRE!G38+OCTUBRE!G38+NOVIEMBRE!G38+DICIEMBRE!G38</f>
        <v>0</v>
      </c>
      <c r="H38" s="96">
        <f>+ENERO!H38+FEBRERO!H38+MARZO!H38+ABRIL!H38+MAYO!H38+JUNIO!H38+JULIO!H38+AGOSTO!H38+SEPTIEMBRE!H38+OCTUBRE!H38+NOVIEMBRE!H38+DICIEMBRE!H38</f>
        <v>0</v>
      </c>
      <c r="I38" s="96">
        <f>+ENERO!I38+FEBRERO!I38+MARZO!I38+ABRIL!I38+MAYO!I38+JUNIO!I38+JULIO!I38+AGOSTO!I38+SEPTIEMBRE!I38+OCTUBRE!I38+NOVIEMBRE!I38+DICIEMBRE!I38</f>
        <v>0</v>
      </c>
      <c r="J38" s="96">
        <f>+ENERO!J38+FEBRERO!J38+MARZO!J38+ABRIL!J38+MAYO!J38+JUNIO!J38+JULIO!J38+AGOSTO!J38+SEPTIEMBRE!J38+OCTUBRE!J38+NOVIEMBRE!J38+DICIEMBRE!J38</f>
        <v>0</v>
      </c>
      <c r="K38" s="96">
        <f>+ENERO!K38+FEBRERO!K38+MARZO!K38+ABRIL!K38+MAYO!K38+JUNIO!K38+JULIO!K38+AGOSTO!K38+SEPTIEMBRE!K38+OCTUBRE!K38+NOVIEMBRE!K38+DICIEMBRE!K38</f>
        <v>0</v>
      </c>
      <c r="L38" s="96">
        <f>+ENERO!L38+FEBRERO!L38+MARZO!L38+ABRIL!L38+MAYO!L38+JUNIO!L38+JULIO!L38+AGOSTO!L38+SEPTIEMBRE!L38+OCTUBRE!L38+NOVIEMBRE!L38+DICIEMBRE!L38</f>
        <v>0</v>
      </c>
      <c r="M38" s="677"/>
      <c r="N38" s="677"/>
      <c r="O38" s="677"/>
      <c r="P38" s="677"/>
      <c r="Q38" s="677"/>
      <c r="R38" s="677"/>
      <c r="S38" s="677"/>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546"/>
      <c r="B39" s="53" t="s">
        <v>34</v>
      </c>
      <c r="C39" s="95">
        <f t="shared" si="3"/>
        <v>0</v>
      </c>
      <c r="D39" s="96">
        <f>+ENERO!D39+FEBRERO!D39+MARZO!D39+ABRIL!D39+MAYO!D39+JUNIO!D39+JULIO!D39+AGOSTO!D39+SEPTIEMBRE!D39+OCTUBRE!D39+NOVIEMBRE!D39+DICIEMBRE!D39</f>
        <v>0</v>
      </c>
      <c r="E39" s="96">
        <f>+ENERO!E39+FEBRERO!E39+MARZO!E39+ABRIL!E39+MAYO!E39+JUNIO!E39+JULIO!E39+AGOSTO!E39+SEPTIEMBRE!E39+OCTUBRE!E39+NOVIEMBRE!E39+DICIEMBRE!E39</f>
        <v>0</v>
      </c>
      <c r="F39" s="96">
        <f>+ENERO!F39+FEBRERO!F39+MARZO!F39+ABRIL!F39+MAYO!F39+JUNIO!F39+JULIO!F39+AGOSTO!F39+SEPTIEMBRE!F39+OCTUBRE!F39+NOVIEMBRE!F39+DICIEMBRE!F39</f>
        <v>0</v>
      </c>
      <c r="G39" s="96">
        <f>+ENERO!G39+FEBRERO!G39+MARZO!G39+ABRIL!G39+MAYO!G39+JUNIO!G39+JULIO!G39+AGOSTO!G39+SEPTIEMBRE!G39+OCTUBRE!G39+NOVIEMBRE!G39+DICIEMBRE!G39</f>
        <v>0</v>
      </c>
      <c r="H39" s="96">
        <f>+ENERO!H39+FEBRERO!H39+MARZO!H39+ABRIL!H39+MAYO!H39+JUNIO!H39+JULIO!H39+AGOSTO!H39+SEPTIEMBRE!H39+OCTUBRE!H39+NOVIEMBRE!H39+DICIEMBRE!H39</f>
        <v>0</v>
      </c>
      <c r="I39" s="96">
        <f>+ENERO!I39+FEBRERO!I39+MARZO!I39+ABRIL!I39+MAYO!I39+JUNIO!I39+JULIO!I39+AGOSTO!I39+SEPTIEMBRE!I39+OCTUBRE!I39+NOVIEMBRE!I39+DICIEMBRE!I39</f>
        <v>0</v>
      </c>
      <c r="J39" s="96">
        <f>+ENERO!J39+FEBRERO!J39+MARZO!J39+ABRIL!J39+MAYO!J39+JUNIO!J39+JULIO!J39+AGOSTO!J39+SEPTIEMBRE!J39+OCTUBRE!J39+NOVIEMBRE!J39+DICIEMBRE!J39</f>
        <v>0</v>
      </c>
      <c r="K39" s="96">
        <f>+ENERO!K39+FEBRERO!K39+MARZO!K39+ABRIL!K39+MAYO!K39+JUNIO!K39+JULIO!K39+AGOSTO!K39+SEPTIEMBRE!K39+OCTUBRE!K39+NOVIEMBRE!K39+DICIEMBRE!K39</f>
        <v>0</v>
      </c>
      <c r="L39" s="96">
        <f>+ENERO!L39+FEBRERO!L39+MARZO!L39+ABRIL!L39+MAYO!L39+JUNIO!L39+JULIO!L39+AGOSTO!L39+SEPTIEMBRE!L39+OCTUBRE!L39+NOVIEMBRE!L39+DICIEMBRE!L39</f>
        <v>0</v>
      </c>
      <c r="M39" s="677"/>
      <c r="N39" s="677"/>
      <c r="O39" s="677"/>
      <c r="P39" s="677"/>
      <c r="Q39" s="677"/>
      <c r="R39" s="677"/>
      <c r="S39" s="677"/>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678" t="s">
        <v>35</v>
      </c>
      <c r="B40" s="50" t="s">
        <v>36</v>
      </c>
      <c r="C40" s="125">
        <f t="shared" si="3"/>
        <v>0</v>
      </c>
      <c r="D40" s="96">
        <f>+ENERO!D40+FEBRERO!D40+MARZO!D40+ABRIL!D40+MAYO!D40+JUNIO!D40+JULIO!D40+AGOSTO!D40+SEPTIEMBRE!D40+OCTUBRE!D40+NOVIEMBRE!D40+DICIEMBRE!D40</f>
        <v>0</v>
      </c>
      <c r="E40" s="96">
        <f>+ENERO!E40+FEBRERO!E40+MARZO!E40+ABRIL!E40+MAYO!E40+JUNIO!E40+JULIO!E40+AGOSTO!E40+SEPTIEMBRE!E40+OCTUBRE!E40+NOVIEMBRE!E40+DICIEMBRE!E40</f>
        <v>0</v>
      </c>
      <c r="F40" s="96">
        <f>+ENERO!F40+FEBRERO!F40+MARZO!F40+ABRIL!F40+MAYO!F40+JUNIO!F40+JULIO!F40+AGOSTO!F40+SEPTIEMBRE!F40+OCTUBRE!F40+NOVIEMBRE!F40+DICIEMBRE!F40</f>
        <v>0</v>
      </c>
      <c r="G40" s="96">
        <f>+ENERO!G40+FEBRERO!G40+MARZO!G40+ABRIL!G40+MAYO!G40+JUNIO!G40+JULIO!G40+AGOSTO!G40+SEPTIEMBRE!G40+OCTUBRE!G40+NOVIEMBRE!G40+DICIEMBRE!G40</f>
        <v>0</v>
      </c>
      <c r="H40" s="96">
        <f>+ENERO!H40+FEBRERO!H40+MARZO!H40+ABRIL!H40+MAYO!H40+JUNIO!H40+JULIO!H40+AGOSTO!H40+SEPTIEMBRE!H40+OCTUBRE!H40+NOVIEMBRE!H40+DICIEMBRE!H40</f>
        <v>0</v>
      </c>
      <c r="I40" s="96">
        <f>+ENERO!I40+FEBRERO!I40+MARZO!I40+ABRIL!I40+MAYO!I40+JUNIO!I40+JULIO!I40+AGOSTO!I40+SEPTIEMBRE!I40+OCTUBRE!I40+NOVIEMBRE!I40+DICIEMBRE!I40</f>
        <v>0</v>
      </c>
      <c r="J40" s="96">
        <f>+ENERO!J40+FEBRERO!J40+MARZO!J40+ABRIL!J40+MAYO!J40+JUNIO!J40+JULIO!J40+AGOSTO!J40+SEPTIEMBRE!J40+OCTUBRE!J40+NOVIEMBRE!J40+DICIEMBRE!J40</f>
        <v>0</v>
      </c>
      <c r="K40" s="96">
        <f>+ENERO!K40+FEBRERO!K40+MARZO!K40+ABRIL!K40+MAYO!K40+JUNIO!K40+JULIO!K40+AGOSTO!K40+SEPTIEMBRE!K40+OCTUBRE!K40+NOVIEMBRE!K40+DICIEMBRE!K40</f>
        <v>0</v>
      </c>
      <c r="L40" s="96">
        <f>+ENERO!L40+FEBRERO!L40+MARZO!L40+ABRIL!L40+MAYO!L40+JUNIO!L40+JULIO!L40+AGOSTO!L40+SEPTIEMBRE!L40+OCTUBRE!L40+NOVIEMBRE!L40+DICIEMBRE!L40</f>
        <v>0</v>
      </c>
      <c r="M40" s="677"/>
      <c r="N40" s="677"/>
      <c r="O40" s="677"/>
      <c r="P40" s="677"/>
      <c r="Q40" s="677"/>
      <c r="R40" s="677"/>
      <c r="S40" s="677"/>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x14ac:dyDescent="0.2">
      <c r="A41" s="668"/>
      <c r="B41" s="51" t="s">
        <v>37</v>
      </c>
      <c r="C41" s="94">
        <f t="shared" si="3"/>
        <v>0</v>
      </c>
      <c r="D41" s="96">
        <f>+ENERO!D41+FEBRERO!D41+MARZO!D41+ABRIL!D41+MAYO!D41+JUNIO!D41+JULIO!D41+AGOSTO!D41+SEPTIEMBRE!D41+OCTUBRE!D41+NOVIEMBRE!D41+DICIEMBRE!D41</f>
        <v>0</v>
      </c>
      <c r="E41" s="96">
        <f>+ENERO!E41+FEBRERO!E41+MARZO!E41+ABRIL!E41+MAYO!E41+JUNIO!E41+JULIO!E41+AGOSTO!E41+SEPTIEMBRE!E41+OCTUBRE!E41+NOVIEMBRE!E41+DICIEMBRE!E41</f>
        <v>0</v>
      </c>
      <c r="F41" s="96">
        <f>+ENERO!F41+FEBRERO!F41+MARZO!F41+ABRIL!F41+MAYO!F41+JUNIO!F41+JULIO!F41+AGOSTO!F41+SEPTIEMBRE!F41+OCTUBRE!F41+NOVIEMBRE!F41+DICIEMBRE!F41</f>
        <v>0</v>
      </c>
      <c r="G41" s="96">
        <f>+ENERO!G41+FEBRERO!G41+MARZO!G41+ABRIL!G41+MAYO!G41+JUNIO!G41+JULIO!G41+AGOSTO!G41+SEPTIEMBRE!G41+OCTUBRE!G41+NOVIEMBRE!G41+DICIEMBRE!G41</f>
        <v>0</v>
      </c>
      <c r="H41" s="96">
        <f>+ENERO!H41+FEBRERO!H41+MARZO!H41+ABRIL!H41+MAYO!H41+JUNIO!H41+JULIO!H41+AGOSTO!H41+SEPTIEMBRE!H41+OCTUBRE!H41+NOVIEMBRE!H41+DICIEMBRE!H41</f>
        <v>0</v>
      </c>
      <c r="I41" s="96">
        <f>+ENERO!I41+FEBRERO!I41+MARZO!I41+ABRIL!I41+MAYO!I41+JUNIO!I41+JULIO!I41+AGOSTO!I41+SEPTIEMBRE!I41+OCTUBRE!I41+NOVIEMBRE!I41+DICIEMBRE!I41</f>
        <v>0</v>
      </c>
      <c r="J41" s="96">
        <f>+ENERO!J41+FEBRERO!J41+MARZO!J41+ABRIL!J41+MAYO!J41+JUNIO!J41+JULIO!J41+AGOSTO!J41+SEPTIEMBRE!J41+OCTUBRE!J41+NOVIEMBRE!J41+DICIEMBRE!J41</f>
        <v>0</v>
      </c>
      <c r="K41" s="96">
        <f>+ENERO!K41+FEBRERO!K41+MARZO!K41+ABRIL!K41+MAYO!K41+JUNIO!K41+JULIO!K41+AGOSTO!K41+SEPTIEMBRE!K41+OCTUBRE!K41+NOVIEMBRE!K41+DICIEMBRE!K41</f>
        <v>0</v>
      </c>
      <c r="L41" s="96">
        <f>+ENERO!L41+FEBRERO!L41+MARZO!L41+ABRIL!L41+MAYO!L41+JUNIO!L41+JULIO!L41+AGOSTO!L41+SEPTIEMBRE!L41+OCTUBRE!L41+NOVIEMBRE!L41+DICIEMBRE!L41</f>
        <v>0</v>
      </c>
      <c r="M41" s="677"/>
      <c r="N41" s="677"/>
      <c r="O41" s="677"/>
      <c r="P41" s="677"/>
      <c r="Q41" s="677"/>
      <c r="R41" s="677"/>
      <c r="S41" s="677"/>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x14ac:dyDescent="0.2">
      <c r="A42" s="566" t="s">
        <v>175</v>
      </c>
      <c r="B42" s="567"/>
      <c r="C42" s="95">
        <f t="shared" si="3"/>
        <v>0</v>
      </c>
      <c r="D42" s="96">
        <f>+ENERO!D42+FEBRERO!D42+MARZO!D42+ABRIL!D42+MAYO!D42+JUNIO!D42+JULIO!D42+AGOSTO!D42+SEPTIEMBRE!D42+OCTUBRE!D42+NOVIEMBRE!D42+DICIEMBRE!D42</f>
        <v>0</v>
      </c>
      <c r="E42" s="96">
        <f>+ENERO!E42+FEBRERO!E42+MARZO!E42+ABRIL!E42+MAYO!E42+JUNIO!E42+JULIO!E42+AGOSTO!E42+SEPTIEMBRE!E42+OCTUBRE!E42+NOVIEMBRE!E42+DICIEMBRE!E42</f>
        <v>0</v>
      </c>
      <c r="F42" s="96">
        <f>+ENERO!F42+FEBRERO!F42+MARZO!F42+ABRIL!F42+MAYO!F42+JUNIO!F42+JULIO!F42+AGOSTO!F42+SEPTIEMBRE!F42+OCTUBRE!F42+NOVIEMBRE!F42+DICIEMBRE!F42</f>
        <v>0</v>
      </c>
      <c r="G42" s="96">
        <f>+ENERO!G42+FEBRERO!G42+MARZO!G42+ABRIL!G42+MAYO!G42+JUNIO!G42+JULIO!G42+AGOSTO!G42+SEPTIEMBRE!G42+OCTUBRE!G42+NOVIEMBRE!G42+DICIEMBRE!G42</f>
        <v>0</v>
      </c>
      <c r="H42" s="96">
        <f>+ENERO!H42+FEBRERO!H42+MARZO!H42+ABRIL!H42+MAYO!H42+JUNIO!H42+JULIO!H42+AGOSTO!H42+SEPTIEMBRE!H42+OCTUBRE!H42+NOVIEMBRE!H42+DICIEMBRE!H42</f>
        <v>0</v>
      </c>
      <c r="I42" s="96">
        <f>+ENERO!I42+FEBRERO!I42+MARZO!I42+ABRIL!I42+MAYO!I42+JUNIO!I42+JULIO!I42+AGOSTO!I42+SEPTIEMBRE!I42+OCTUBRE!I42+NOVIEMBRE!I42+DICIEMBRE!I42</f>
        <v>0</v>
      </c>
      <c r="J42" s="96">
        <f>+ENERO!J42+FEBRERO!J42+MARZO!J42+ABRIL!J42+MAYO!J42+JUNIO!J42+JULIO!J42+AGOSTO!J42+SEPTIEMBRE!J42+OCTUBRE!J42+NOVIEMBRE!J42+DICIEMBRE!J42</f>
        <v>0</v>
      </c>
      <c r="K42" s="96">
        <f>+ENERO!K42+FEBRERO!K42+MARZO!K42+ABRIL!K42+MAYO!K42+JUNIO!K42+JULIO!K42+AGOSTO!K42+SEPTIEMBRE!K42+OCTUBRE!K42+NOVIEMBRE!K42+DICIEMBRE!K42</f>
        <v>0</v>
      </c>
      <c r="L42" s="96">
        <f>+ENERO!L42+FEBRERO!L42+MARZO!L42+ABRIL!L42+MAYO!L42+JUNIO!L42+JULIO!L42+AGOSTO!L42+SEPTIEMBRE!L42+OCTUBRE!L42+NOVIEMBRE!L42+DICIEMBRE!L42</f>
        <v>0</v>
      </c>
      <c r="M42" s="677"/>
      <c r="N42" s="677"/>
      <c r="O42" s="677"/>
      <c r="P42" s="677"/>
      <c r="Q42" s="677"/>
      <c r="R42" s="677"/>
      <c r="S42" s="677"/>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29" t="s">
        <v>39</v>
      </c>
      <c r="B44" s="166"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96">
        <f>+ENERO!B45+FEBRERO!B45+MARZO!B45+ABRIL!B45+MAYO!B45+JUNIO!B45+JULIO!B45+AGOSTO!B45+SEPTIEMBRE!B45+OCTUBRE!B45+NOVIEMBRE!B45+DICIEMBRE!B45</f>
        <v>0</v>
      </c>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547" t="s">
        <v>43</v>
      </c>
      <c r="B47" s="548"/>
      <c r="C47" s="166"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549" t="s">
        <v>46</v>
      </c>
      <c r="B48" s="550"/>
      <c r="C48" s="105">
        <f>SUM(D48:E48)</f>
        <v>0</v>
      </c>
      <c r="D48" s="96">
        <f>+ENERO!D48+FEBRERO!D48+MARZO!D48+ABRIL!D48+MAYO!D48+JUNIO!D48+JULIO!D48+AGOSTO!D48+SEPTIEMBRE!D48+OCTUBRE!D48+NOVIEMBRE!D48+DICIEMBRE!D48</f>
        <v>0</v>
      </c>
      <c r="E48" s="96">
        <f>+ENERO!E48+FEBRERO!E48+MARZO!E48+ABRIL!E48+MAYO!E48+JUNIO!E48+JULIO!E48+AGOSTO!E48+SEPTIEMBRE!E48+OCTUBRE!E48+NOVIEMBRE!E48+DICIEMBRE!E48</f>
        <v>0</v>
      </c>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IF(AND(([1]A01!$C16+[1]A01!$C17+[1]A01!$C18+[1]A01!$C19+[1]A01!$D29+[1]A01!$D30+[1]A01!$D31)&lt;&gt;0,D48="",E48=""),"Observacion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IF(AND(([1]A01!$C16+[1]A01!$C17+[1]A01!$C18+[1]A01!$C19+[1]A01!$D29+[1]A01!$D30+[1]A01!$D31)&lt;&gt;0,D48="",E48=""),1,0)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551" t="s">
        <v>48</v>
      </c>
      <c r="B50" s="552"/>
      <c r="C50" s="555" t="s">
        <v>49</v>
      </c>
      <c r="D50" s="557" t="s">
        <v>50</v>
      </c>
      <c r="E50" s="558"/>
      <c r="F50" s="558"/>
      <c r="G50" s="558"/>
      <c r="H50" s="558"/>
      <c r="I50" s="559"/>
      <c r="J50" s="560" t="s">
        <v>51</v>
      </c>
      <c r="K50" s="561"/>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553"/>
      <c r="B51" s="554"/>
      <c r="C51" s="556"/>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564" t="s">
        <v>59</v>
      </c>
      <c r="B52" s="565"/>
      <c r="C52" s="93">
        <f>SUM(D52:I52)</f>
        <v>0</v>
      </c>
      <c r="D52" s="96">
        <f>+ENERO!D52+FEBRERO!D52+MARZO!D52+ABRIL!D52+MAYO!D52+JUNIO!D52+JULIO!D52+AGOSTO!D52+SEPTIEMBRE!D52+OCTUBRE!D52+NOVIEMBRE!D52+DICIEMBRE!D52</f>
        <v>0</v>
      </c>
      <c r="E52" s="96">
        <f>+ENERO!E52+FEBRERO!E52+MARZO!E52+ABRIL!E52+MAYO!E52+JUNIO!E52+JULIO!E52+AGOSTO!E52+SEPTIEMBRE!E52+OCTUBRE!E52+NOVIEMBRE!E52+DICIEMBRE!E52</f>
        <v>0</v>
      </c>
      <c r="F52" s="96">
        <f>+ENERO!F52+FEBRERO!F52+MARZO!F52+ABRIL!F52+MAYO!F52+JUNIO!F52+JULIO!F52+AGOSTO!F52+SEPTIEMBRE!F52+OCTUBRE!F52+NOVIEMBRE!F52+DICIEMBRE!F52</f>
        <v>0</v>
      </c>
      <c r="G52" s="96">
        <f>+ENERO!G52+FEBRERO!G52+MARZO!G52+ABRIL!G52+MAYO!G52+JUNIO!G52+JULIO!G52+AGOSTO!G52+SEPTIEMBRE!G52+OCTUBRE!G52+NOVIEMBRE!G52+DICIEMBRE!G52</f>
        <v>0</v>
      </c>
      <c r="H52" s="96">
        <f>+ENERO!H52+FEBRERO!H52+MARZO!H52+ABRIL!H52+MAYO!H52+JUNIO!H52+JULIO!H52+AGOSTO!H52+SEPTIEMBRE!H52+OCTUBRE!H52+NOVIEMBRE!H52+DICIEMBRE!H52</f>
        <v>0</v>
      </c>
      <c r="I52" s="96">
        <f>+ENERO!I52+FEBRERO!I52+MARZO!I52+ABRIL!I52+MAYO!I52+JUNIO!I52+JULIO!I52+AGOSTO!I52+SEPTIEMBRE!I52+OCTUBRE!I52+NOVIEMBRE!I52+DICIEMBRE!I52</f>
        <v>0</v>
      </c>
      <c r="J52" s="96">
        <f>+ENERO!J52+FEBRERO!J52+MARZO!J52+ABRIL!J52+MAYO!J52+JUNIO!J52+JULIO!J52+AGOSTO!J52+SEPTIEMBRE!J52+OCTUBRE!J52+NOVIEMBRE!J52+DICIEMBRE!J52</f>
        <v>0</v>
      </c>
      <c r="K52" s="96">
        <f>+ENERO!K52+FEBRERO!K52+MARZO!K52+ABRIL!K52+MAYO!K52+JUNIO!K52+JULIO!K52+AGOSTO!K52+SEPTIEMBRE!K52+OCTUBRE!K52+NOVIEMBRE!K52+DICIEMBRE!K52</f>
        <v>0</v>
      </c>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562" t="s">
        <v>60</v>
      </c>
      <c r="B53" s="563"/>
      <c r="C53" s="94">
        <f>SUM(D53:I53)</f>
        <v>0</v>
      </c>
      <c r="D53" s="96">
        <f>+ENERO!D53+FEBRERO!D53+MARZO!D53+ABRIL!D53+MAYO!D53+JUNIO!D53+JULIO!D53+AGOSTO!D53+SEPTIEMBRE!D53+OCTUBRE!D53+NOVIEMBRE!D53+DICIEMBRE!D53</f>
        <v>0</v>
      </c>
      <c r="E53" s="96">
        <f>+ENERO!E53+FEBRERO!E53+MARZO!E53+ABRIL!E53+MAYO!E53+JUNIO!E53+JULIO!E53+AGOSTO!E53+SEPTIEMBRE!E53+OCTUBRE!E53+NOVIEMBRE!E53+DICIEMBRE!E53</f>
        <v>0</v>
      </c>
      <c r="F53" s="96">
        <f>+ENERO!F53+FEBRERO!F53+MARZO!F53+ABRIL!F53+MAYO!F53+JUNIO!F53+JULIO!F53+AGOSTO!F53+SEPTIEMBRE!F53+OCTUBRE!F53+NOVIEMBRE!F53+DICIEMBRE!F53</f>
        <v>0</v>
      </c>
      <c r="G53" s="96">
        <f>+ENERO!G53+FEBRERO!G53+MARZO!G53+ABRIL!G53+MAYO!G53+JUNIO!G53+JULIO!G53+AGOSTO!G53+SEPTIEMBRE!G53+OCTUBRE!G53+NOVIEMBRE!G53+DICIEMBRE!G53</f>
        <v>0</v>
      </c>
      <c r="H53" s="96">
        <f>+ENERO!H53+FEBRERO!H53+MARZO!H53+ABRIL!H53+MAYO!H53+JUNIO!H53+JULIO!H53+AGOSTO!H53+SEPTIEMBRE!H53+OCTUBRE!H53+NOVIEMBRE!H53+DICIEMBRE!H53</f>
        <v>0</v>
      </c>
      <c r="I53" s="96">
        <f>+ENERO!I53+FEBRERO!I53+MARZO!I53+ABRIL!I53+MAYO!I53+JUNIO!I53+JULIO!I53+AGOSTO!I53+SEPTIEMBRE!I53+OCTUBRE!I53+NOVIEMBRE!I53+DICIEMBRE!I53</f>
        <v>0</v>
      </c>
      <c r="J53" s="96">
        <f>+ENERO!J53+FEBRERO!J53+MARZO!J53+ABRIL!J53+MAYO!J53+JUNIO!J53+JULIO!J53+AGOSTO!J53+SEPTIEMBRE!J53+OCTUBRE!J53+NOVIEMBRE!J53+DICIEMBRE!J53</f>
        <v>0</v>
      </c>
      <c r="K53" s="96">
        <f>+ENERO!K53+FEBRERO!K53+MARZO!K53+ABRIL!K53+MAYO!K53+JUNIO!K53+JULIO!K53+AGOSTO!K53+SEPTIEMBRE!K53+OCTUBRE!K53+NOVIEMBRE!K53+DICIEMBRE!K53</f>
        <v>0</v>
      </c>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562" t="s">
        <v>61</v>
      </c>
      <c r="B54" s="563"/>
      <c r="C54" s="94">
        <f>SUM(D54:I54)</f>
        <v>0</v>
      </c>
      <c r="D54" s="96">
        <f>+ENERO!D54+FEBRERO!D54+MARZO!D54+ABRIL!D54+MAYO!D54+JUNIO!D54+JULIO!D54+AGOSTO!D54+SEPTIEMBRE!D54+OCTUBRE!D54+NOVIEMBRE!D54+DICIEMBRE!D54</f>
        <v>0</v>
      </c>
      <c r="E54" s="96">
        <f>+ENERO!E54+FEBRERO!E54+MARZO!E54+ABRIL!E54+MAYO!E54+JUNIO!E54+JULIO!E54+AGOSTO!E54+SEPTIEMBRE!E54+OCTUBRE!E54+NOVIEMBRE!E54+DICIEMBRE!E54</f>
        <v>0</v>
      </c>
      <c r="F54" s="96">
        <f>+ENERO!F54+FEBRERO!F54+MARZO!F54+ABRIL!F54+MAYO!F54+JUNIO!F54+JULIO!F54+AGOSTO!F54+SEPTIEMBRE!F54+OCTUBRE!F54+NOVIEMBRE!F54+DICIEMBRE!F54</f>
        <v>0</v>
      </c>
      <c r="G54" s="96">
        <f>+ENERO!G54+FEBRERO!G54+MARZO!G54+ABRIL!G54+MAYO!G54+JUNIO!G54+JULIO!G54+AGOSTO!G54+SEPTIEMBRE!G54+OCTUBRE!G54+NOVIEMBRE!G54+DICIEMBRE!G54</f>
        <v>0</v>
      </c>
      <c r="H54" s="96">
        <f>+ENERO!H54+FEBRERO!H54+MARZO!H54+ABRIL!H54+MAYO!H54+JUNIO!H54+JULIO!H54+AGOSTO!H54+SEPTIEMBRE!H54+OCTUBRE!H54+NOVIEMBRE!H54+DICIEMBRE!H54</f>
        <v>0</v>
      </c>
      <c r="I54" s="96">
        <f>+ENERO!I54+FEBRERO!I54+MARZO!I54+ABRIL!I54+MAYO!I54+JUNIO!I54+JULIO!I54+AGOSTO!I54+SEPTIEMBRE!I54+OCTUBRE!I54+NOVIEMBRE!I54+DICIEMBRE!I54</f>
        <v>0</v>
      </c>
      <c r="J54" s="96">
        <f>+ENERO!J54+FEBRERO!J54+MARZO!J54+ABRIL!J54+MAYO!J54+JUNIO!J54+JULIO!J54+AGOSTO!J54+SEPTIEMBRE!J54+OCTUBRE!J54+NOVIEMBRE!J54+DICIEMBRE!J54</f>
        <v>0</v>
      </c>
      <c r="K54" s="96">
        <f>+ENERO!K54+FEBRERO!K54+MARZO!K54+ABRIL!K54+MAYO!K54+JUNIO!K54+JULIO!K54+AGOSTO!K54+SEPTIEMBRE!K54+OCTUBRE!K54+NOVIEMBRE!K54+DICIEMBRE!K54</f>
        <v>0</v>
      </c>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537" t="s">
        <v>62</v>
      </c>
      <c r="B55" s="538"/>
      <c r="C55" s="95">
        <f>SUM(D55:I55)</f>
        <v>0</v>
      </c>
      <c r="D55" s="96">
        <f>+ENERO!D55+FEBRERO!D55+MARZO!D55+ABRIL!D55+MAYO!D55+JUNIO!D55+JULIO!D55+AGOSTO!D55+SEPTIEMBRE!D55+OCTUBRE!D55+NOVIEMBRE!D55+DICIEMBRE!D55</f>
        <v>0</v>
      </c>
      <c r="E55" s="96">
        <f>+ENERO!E55+FEBRERO!E55+MARZO!E55+ABRIL!E55+MAYO!E55+JUNIO!E55+JULIO!E55+AGOSTO!E55+SEPTIEMBRE!E55+OCTUBRE!E55+NOVIEMBRE!E55+DICIEMBRE!E55</f>
        <v>0</v>
      </c>
      <c r="F55" s="96">
        <f>+ENERO!F55+FEBRERO!F55+MARZO!F55+ABRIL!F55+MAYO!F55+JUNIO!F55+JULIO!F55+AGOSTO!F55+SEPTIEMBRE!F55+OCTUBRE!F55+NOVIEMBRE!F55+DICIEMBRE!F55</f>
        <v>0</v>
      </c>
      <c r="G55" s="96">
        <f>+ENERO!G55+FEBRERO!G55+MARZO!G55+ABRIL!G55+MAYO!G55+JUNIO!G55+JULIO!G55+AGOSTO!G55+SEPTIEMBRE!G55+OCTUBRE!G55+NOVIEMBRE!G55+DICIEMBRE!G55</f>
        <v>0</v>
      </c>
      <c r="H55" s="96">
        <f>+ENERO!H55+FEBRERO!H55+MARZO!H55+ABRIL!H55+MAYO!H55+JUNIO!H55+JULIO!H55+AGOSTO!H55+SEPTIEMBRE!H55+OCTUBRE!H55+NOVIEMBRE!H55+DICIEMBRE!H55</f>
        <v>0</v>
      </c>
      <c r="I55" s="96">
        <f>+ENERO!I55+FEBRERO!I55+MARZO!I55+ABRIL!I55+MAYO!I55+JUNIO!I55+JULIO!I55+AGOSTO!I55+SEPTIEMBRE!I55+OCTUBRE!I55+NOVIEMBRE!I55+DICIEMBRE!I55</f>
        <v>0</v>
      </c>
      <c r="J55" s="96">
        <f>+ENERO!J55+FEBRERO!J55+MARZO!J55+ABRIL!J55+MAYO!J55+JUNIO!J55+JULIO!J55+AGOSTO!J55+SEPTIEMBRE!J55+OCTUBRE!J55+NOVIEMBRE!J55+DICIEMBRE!J55</f>
        <v>0</v>
      </c>
      <c r="K55" s="96">
        <f>+ENERO!K55+FEBRERO!K55+MARZO!K55+ABRIL!K55+MAYO!K55+JUNIO!K55+JULIO!K55+AGOSTO!K55+SEPTIEMBRE!K55+OCTUBRE!K55+NOVIEMBRE!K55+DICIEMBRE!K55</f>
        <v>0</v>
      </c>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551" t="s">
        <v>48</v>
      </c>
      <c r="B57" s="552"/>
      <c r="C57" s="555" t="s">
        <v>49</v>
      </c>
      <c r="D57" s="587" t="s">
        <v>177</v>
      </c>
      <c r="E57" s="587"/>
      <c r="F57" s="560"/>
      <c r="G57" s="560" t="s">
        <v>178</v>
      </c>
      <c r="H57" s="561"/>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553"/>
      <c r="B58" s="554"/>
      <c r="C58" s="556"/>
      <c r="D58" s="162" t="s">
        <v>179</v>
      </c>
      <c r="E58" s="162" t="s">
        <v>180</v>
      </c>
      <c r="F58" s="161" t="s">
        <v>181</v>
      </c>
      <c r="G58" s="161" t="s">
        <v>182</v>
      </c>
      <c r="H58" s="162"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570" t="s">
        <v>59</v>
      </c>
      <c r="B59" s="571"/>
      <c r="C59" s="93">
        <f>SUM(D59:F59)</f>
        <v>0</v>
      </c>
      <c r="D59" s="96">
        <f>+ENERO!D59+FEBRERO!D59+MARZO!D59+ABRIL!D59+MAYO!D59+JUNIO!D59+JULIO!D59+AGOSTO!D59+SEPTIEMBRE!D59+OCTUBRE!D59+NOVIEMBRE!D59+DICIEMBRE!D59</f>
        <v>0</v>
      </c>
      <c r="E59" s="96">
        <f>+ENERO!E59+FEBRERO!E59+MARZO!E59+ABRIL!E59+MAYO!E59+JUNIO!E59+JULIO!E59+AGOSTO!E59+SEPTIEMBRE!E59+OCTUBRE!E59+NOVIEMBRE!E59+DICIEMBRE!E59</f>
        <v>0</v>
      </c>
      <c r="F59" s="96">
        <f>+ENERO!F59+FEBRERO!F59+MARZO!F59+ABRIL!F59+MAYO!F59+JUNIO!F59+JULIO!F59+AGOSTO!F59+SEPTIEMBRE!F59+OCTUBRE!F59+NOVIEMBRE!F59+DICIEMBRE!F59</f>
        <v>0</v>
      </c>
      <c r="G59" s="96">
        <f>+ENERO!G59+FEBRERO!G59+MARZO!G59+ABRIL!G59+MAYO!G59+JUNIO!G59+JULIO!G59+AGOSTO!G59+SEPTIEMBRE!G59+OCTUBRE!G59+NOVIEMBRE!G59+DICIEMBRE!G59</f>
        <v>0</v>
      </c>
      <c r="H59" s="96">
        <f>+ENERO!H59+FEBRERO!H59+MARZO!H59+ABRIL!H59+MAYO!H59+JUNIO!H59+JULIO!H59+AGOSTO!H59+SEPTIEMBRE!H59+OCTUBRE!H59+NOVIEMBRE!H59+DICIEMBRE!H59</f>
        <v>0</v>
      </c>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572" t="s">
        <v>60</v>
      </c>
      <c r="B60" s="573"/>
      <c r="C60" s="94">
        <f>SUM(D60:F60)</f>
        <v>0</v>
      </c>
      <c r="D60" s="96">
        <f>+ENERO!D60+FEBRERO!D60+MARZO!D60+ABRIL!D60+MAYO!D60+JUNIO!D60+JULIO!D60+AGOSTO!D60+SEPTIEMBRE!D60+OCTUBRE!D60+NOVIEMBRE!D60+DICIEMBRE!D60</f>
        <v>0</v>
      </c>
      <c r="E60" s="96">
        <f>+ENERO!E60+FEBRERO!E60+MARZO!E60+ABRIL!E60+MAYO!E60+JUNIO!E60+JULIO!E60+AGOSTO!E60+SEPTIEMBRE!E60+OCTUBRE!E60+NOVIEMBRE!E60+DICIEMBRE!E60</f>
        <v>0</v>
      </c>
      <c r="F60" s="96">
        <f>+ENERO!F60+FEBRERO!F60+MARZO!F60+ABRIL!F60+MAYO!F60+JUNIO!F60+JULIO!F60+AGOSTO!F60+SEPTIEMBRE!F60+OCTUBRE!F60+NOVIEMBRE!F60+DICIEMBRE!F60</f>
        <v>0</v>
      </c>
      <c r="G60" s="96">
        <f>+ENERO!G60+FEBRERO!G60+MARZO!G60+ABRIL!G60+MAYO!G60+JUNIO!G60+JULIO!G60+AGOSTO!G60+SEPTIEMBRE!G60+OCTUBRE!G60+NOVIEMBRE!G60+DICIEMBRE!G60</f>
        <v>0</v>
      </c>
      <c r="H60" s="96">
        <f>+ENERO!H60+FEBRERO!H60+MARZO!H60+ABRIL!H60+MAYO!H60+JUNIO!H60+JULIO!H60+AGOSTO!H60+SEPTIEMBRE!H60+OCTUBRE!H60+NOVIEMBRE!H60+DICIEMBRE!H60</f>
        <v>0</v>
      </c>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572" t="s">
        <v>61</v>
      </c>
      <c r="B61" s="573"/>
      <c r="C61" s="94">
        <f>SUM(D61:F61)</f>
        <v>0</v>
      </c>
      <c r="D61" s="96">
        <f>+ENERO!D61+FEBRERO!D61+MARZO!D61+ABRIL!D61+MAYO!D61+JUNIO!D61+JULIO!D61+AGOSTO!D61+SEPTIEMBRE!D61+OCTUBRE!D61+NOVIEMBRE!D61+DICIEMBRE!D61</f>
        <v>0</v>
      </c>
      <c r="E61" s="96">
        <f>+ENERO!E61+FEBRERO!E61+MARZO!E61+ABRIL!E61+MAYO!E61+JUNIO!E61+JULIO!E61+AGOSTO!E61+SEPTIEMBRE!E61+OCTUBRE!E61+NOVIEMBRE!E61+DICIEMBRE!E61</f>
        <v>0</v>
      </c>
      <c r="F61" s="96">
        <f>+ENERO!F61+FEBRERO!F61+MARZO!F61+ABRIL!F61+MAYO!F61+JUNIO!F61+JULIO!F61+AGOSTO!F61+SEPTIEMBRE!F61+OCTUBRE!F61+NOVIEMBRE!F61+DICIEMBRE!F61</f>
        <v>0</v>
      </c>
      <c r="G61" s="96">
        <f>+ENERO!G61+FEBRERO!G61+MARZO!G61+ABRIL!G61+MAYO!G61+JUNIO!G61+JULIO!G61+AGOSTO!G61+SEPTIEMBRE!G61+OCTUBRE!G61+NOVIEMBRE!G61+DICIEMBRE!G61</f>
        <v>0</v>
      </c>
      <c r="H61" s="96">
        <f>+ENERO!H61+FEBRERO!H61+MARZO!H61+ABRIL!H61+MAYO!H61+JUNIO!H61+JULIO!H61+AGOSTO!H61+SEPTIEMBRE!H61+OCTUBRE!H61+NOVIEMBRE!H61+DICIEMBRE!H61</f>
        <v>0</v>
      </c>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574" t="s">
        <v>62</v>
      </c>
      <c r="B62" s="575"/>
      <c r="C62" s="95">
        <f>SUM(D62:F62)</f>
        <v>0</v>
      </c>
      <c r="D62" s="96">
        <f>+ENERO!D62+FEBRERO!D62+MARZO!D62+ABRIL!D62+MAYO!D62+JUNIO!D62+JULIO!D62+AGOSTO!D62+SEPTIEMBRE!D62+OCTUBRE!D62+NOVIEMBRE!D62+DICIEMBRE!D62</f>
        <v>0</v>
      </c>
      <c r="E62" s="96">
        <f>+ENERO!E62+FEBRERO!E62+MARZO!E62+ABRIL!E62+MAYO!E62+JUNIO!E62+JULIO!E62+AGOSTO!E62+SEPTIEMBRE!E62+OCTUBRE!E62+NOVIEMBRE!E62+DICIEMBRE!E62</f>
        <v>0</v>
      </c>
      <c r="F62" s="96">
        <f>+ENERO!F62+FEBRERO!F62+MARZO!F62+ABRIL!F62+MAYO!F62+JUNIO!F62+JULIO!F62+AGOSTO!F62+SEPTIEMBRE!F62+OCTUBRE!F62+NOVIEMBRE!F62+DICIEMBRE!F62</f>
        <v>0</v>
      </c>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533" t="s">
        <v>39</v>
      </c>
      <c r="B64" s="534"/>
      <c r="C64" s="533" t="s">
        <v>40</v>
      </c>
      <c r="D64" s="585"/>
      <c r="E64" s="534"/>
      <c r="F64" s="576" t="s">
        <v>41</v>
      </c>
      <c r="G64" s="577"/>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8"/>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81"/>
      <c r="B65" s="582"/>
      <c r="C65" s="581"/>
      <c r="D65" s="586"/>
      <c r="E65" s="582"/>
      <c r="F65" s="543" t="s">
        <v>63</v>
      </c>
      <c r="G65" s="543"/>
      <c r="H65" s="543" t="s">
        <v>64</v>
      </c>
      <c r="I65" s="543"/>
      <c r="J65" s="543" t="s">
        <v>213</v>
      </c>
      <c r="K65" s="543"/>
      <c r="L65" s="543" t="s">
        <v>214</v>
      </c>
      <c r="M65" s="543"/>
      <c r="N65" s="543" t="s">
        <v>215</v>
      </c>
      <c r="O65" s="543"/>
      <c r="P65" s="543" t="s">
        <v>216</v>
      </c>
      <c r="Q65" s="543"/>
      <c r="R65" s="543" t="s">
        <v>217</v>
      </c>
      <c r="S65" s="543"/>
      <c r="T65" s="543" t="s">
        <v>218</v>
      </c>
      <c r="U65" s="543"/>
      <c r="V65" s="543" t="s">
        <v>219</v>
      </c>
      <c r="W65" s="543"/>
      <c r="X65" s="543" t="s">
        <v>220</v>
      </c>
      <c r="Y65" s="543"/>
      <c r="Z65" s="579" t="s">
        <v>221</v>
      </c>
      <c r="AA65" s="580"/>
      <c r="AB65" s="579" t="s">
        <v>222</v>
      </c>
      <c r="AC65" s="580"/>
      <c r="AD65" s="579" t="s">
        <v>223</v>
      </c>
      <c r="AE65" s="580"/>
      <c r="AF65" s="579" t="s">
        <v>224</v>
      </c>
      <c r="AG65" s="580"/>
      <c r="AH65" s="62"/>
      <c r="AI65" s="11"/>
      <c r="AJ65" s="11"/>
      <c r="AK65" s="11"/>
      <c r="AL65" s="11"/>
      <c r="AM65" s="11"/>
      <c r="AN65" s="11"/>
      <c r="AO65" s="11"/>
      <c r="AP65" s="11"/>
      <c r="AQ65" s="11"/>
      <c r="AR65" s="11"/>
      <c r="AS65" s="11"/>
      <c r="AT65" s="11"/>
      <c r="AU65" s="11"/>
      <c r="AV65" s="11"/>
      <c r="AW65" s="11"/>
      <c r="AX65" s="11"/>
      <c r="AY65" s="11"/>
      <c r="AZ65" s="557" t="s">
        <v>63</v>
      </c>
      <c r="BA65" s="559"/>
      <c r="BB65" s="557" t="s">
        <v>64</v>
      </c>
      <c r="BC65" s="559"/>
      <c r="BD65" s="557" t="s">
        <v>213</v>
      </c>
      <c r="BE65" s="559"/>
      <c r="BF65" s="557" t="s">
        <v>214</v>
      </c>
      <c r="BG65" s="559"/>
      <c r="BH65" s="557" t="s">
        <v>215</v>
      </c>
      <c r="BI65" s="559"/>
      <c r="BJ65" s="557" t="s">
        <v>216</v>
      </c>
      <c r="BK65" s="559"/>
      <c r="BL65" s="557" t="s">
        <v>217</v>
      </c>
      <c r="BM65" s="559"/>
      <c r="BN65" s="557" t="s">
        <v>218</v>
      </c>
      <c r="BO65" s="559"/>
      <c r="BP65" s="557" t="s">
        <v>219</v>
      </c>
      <c r="BQ65" s="559"/>
      <c r="BR65" s="557" t="s">
        <v>220</v>
      </c>
      <c r="BS65" s="559"/>
      <c r="BT65" s="579" t="s">
        <v>221</v>
      </c>
      <c r="BU65" s="580"/>
      <c r="BV65" s="579" t="s">
        <v>222</v>
      </c>
      <c r="BW65" s="580"/>
      <c r="BX65" s="579" t="s">
        <v>223</v>
      </c>
      <c r="BY65" s="580"/>
      <c r="BZ65" s="579" t="s">
        <v>224</v>
      </c>
      <c r="CA65" s="580"/>
      <c r="CB65" s="11"/>
      <c r="CC65" s="11"/>
      <c r="CD65" s="11"/>
      <c r="CE65" s="11"/>
      <c r="CF65" s="11"/>
      <c r="CG65" s="11"/>
      <c r="CH65" s="11"/>
      <c r="CI65" s="11"/>
      <c r="CJ65" s="11"/>
      <c r="CK65" s="11"/>
      <c r="CL65" s="11"/>
      <c r="CM65" s="185"/>
      <c r="CN65" s="27"/>
      <c r="CO65" s="27"/>
      <c r="CP65" s="557"/>
      <c r="CQ65" s="559"/>
      <c r="CR65" s="557"/>
      <c r="CS65" s="559"/>
      <c r="CT65" s="557"/>
      <c r="CU65" s="559"/>
      <c r="CV65" s="557"/>
      <c r="CW65" s="559"/>
      <c r="CX65" s="557"/>
      <c r="CY65" s="559"/>
      <c r="CZ65" s="557"/>
      <c r="DA65" s="559"/>
      <c r="DB65" s="557"/>
      <c r="DC65" s="559"/>
      <c r="DD65" s="557"/>
      <c r="DE65" s="559"/>
      <c r="DF65" s="557"/>
      <c r="DG65" s="559"/>
      <c r="DH65" s="557"/>
      <c r="DI65" s="559"/>
      <c r="DJ65" s="579"/>
      <c r="DK65" s="580"/>
      <c r="DL65" s="579"/>
      <c r="DM65" s="580"/>
      <c r="DN65" s="579"/>
      <c r="DO65" s="580"/>
      <c r="DP65" s="579"/>
      <c r="DQ65" s="580"/>
    </row>
    <row r="66" spans="1:132" s="76" customFormat="1" ht="21" x14ac:dyDescent="0.15">
      <c r="A66" s="583"/>
      <c r="B66" s="584"/>
      <c r="C66" s="166" t="s">
        <v>65</v>
      </c>
      <c r="D66" s="166" t="s">
        <v>37</v>
      </c>
      <c r="E66" s="170"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549" t="s">
        <v>66</v>
      </c>
      <c r="B67" s="550"/>
      <c r="C67" s="105">
        <f>SUM(D67:E67)</f>
        <v>27</v>
      </c>
      <c r="D67" s="105">
        <f>+F67+H67+J67+L67+N67+P67+R67+T67+V67+X67+Z67+AB67+AD67+AF67</f>
        <v>9</v>
      </c>
      <c r="E67" s="106">
        <f t="shared" ref="D67:E70" si="6">+G67+I67+K67+M67+O67+Q67+S67+U67+W67+Y67+AA67+AC67+AE67+AG67</f>
        <v>18</v>
      </c>
      <c r="F67" s="96">
        <f>+ENERO!F67+FEBRERO!F67+MARZO!F67+ABRIL!F67+MAYO!F67+JUNIO!F67+JULIO!F67+AGOSTO!F67+SEPTIEMBRE!F67+OCTUBRE!F67+NOVIEMBRE!F67+DICIEMBRE!F67</f>
        <v>0</v>
      </c>
      <c r="G67" s="96">
        <f>+ENERO!G67+FEBRERO!G67+MARZO!G67+ABRIL!G67+MAYO!G67+JUNIO!G67+JULIO!G67+AGOSTO!G67+SEPTIEMBRE!G67+OCTUBRE!G67+NOVIEMBRE!G67+DICIEMBRE!G67</f>
        <v>0</v>
      </c>
      <c r="H67" s="96">
        <f>+ENERO!H67+FEBRERO!H67+MARZO!H67+ABRIL!H67+MAYO!H67+JUNIO!H67+JULIO!H67+AGOSTO!H67+SEPTIEMBRE!H67+OCTUBRE!H67+NOVIEMBRE!H67+DICIEMBRE!H67</f>
        <v>0</v>
      </c>
      <c r="I67" s="96">
        <f>+ENERO!I67+FEBRERO!I67+MARZO!I67+ABRIL!I67+MAYO!I67+JUNIO!I67+JULIO!I67+AGOSTO!I67+SEPTIEMBRE!I67+OCTUBRE!I67+NOVIEMBRE!I67+DICIEMBRE!I67</f>
        <v>2</v>
      </c>
      <c r="J67" s="96">
        <f>+ENERO!J67+FEBRERO!J67+MARZO!J67+ABRIL!J67+MAYO!J67+JUNIO!J67+JULIO!J67+AGOSTO!J67+SEPTIEMBRE!J67+OCTUBRE!J67+NOVIEMBRE!J67+DICIEMBRE!J67</f>
        <v>1</v>
      </c>
      <c r="K67" s="96">
        <f>+ENERO!K67+FEBRERO!K67+MARZO!K67+ABRIL!K67+MAYO!K67+JUNIO!K67+JULIO!K67+AGOSTO!K67+SEPTIEMBRE!K67+OCTUBRE!K67+NOVIEMBRE!K67+DICIEMBRE!K67</f>
        <v>0</v>
      </c>
      <c r="L67" s="96">
        <f>+ENERO!L67+FEBRERO!L67+MARZO!L67+ABRIL!L67+MAYO!L67+JUNIO!L67+JULIO!L67+AGOSTO!L67+SEPTIEMBRE!L67+OCTUBRE!L67+NOVIEMBRE!L67+DICIEMBRE!L67</f>
        <v>0</v>
      </c>
      <c r="M67" s="96">
        <f>+ENERO!M67+FEBRERO!M67+MARZO!M67+ABRIL!M67+MAYO!M67+JUNIO!M67+JULIO!M67+AGOSTO!M67+SEPTIEMBRE!M67+OCTUBRE!M67+NOVIEMBRE!M67+DICIEMBRE!M67</f>
        <v>0</v>
      </c>
      <c r="N67" s="96">
        <f>+ENERO!N67+FEBRERO!N67+MARZO!N67+ABRIL!N67+MAYO!N67+JUNIO!N67+JULIO!N67+AGOSTO!N67+SEPTIEMBRE!N67+OCTUBRE!N67+NOVIEMBRE!N67+DICIEMBRE!N67</f>
        <v>0</v>
      </c>
      <c r="O67" s="96">
        <f>+ENERO!O67+FEBRERO!O67+MARZO!O67+ABRIL!O67+MAYO!O67+JUNIO!O67+JULIO!O67+AGOSTO!O67+SEPTIEMBRE!O67+OCTUBRE!O67+NOVIEMBRE!O67+DICIEMBRE!O67</f>
        <v>1</v>
      </c>
      <c r="P67" s="96">
        <f>+ENERO!P67+FEBRERO!P67+MARZO!P67+ABRIL!P67+MAYO!P67+JUNIO!P67+JULIO!P67+AGOSTO!P67+SEPTIEMBRE!P67+OCTUBRE!P67+NOVIEMBRE!P67+DICIEMBRE!P67</f>
        <v>3</v>
      </c>
      <c r="Q67" s="96">
        <f>+ENERO!Q67+FEBRERO!Q67+MARZO!Q67+ABRIL!Q67+MAYO!Q67+JUNIO!Q67+JULIO!Q67+AGOSTO!Q67+SEPTIEMBRE!Q67+OCTUBRE!Q67+NOVIEMBRE!Q67+DICIEMBRE!Q67</f>
        <v>1</v>
      </c>
      <c r="R67" s="96">
        <f>+ENERO!R67+FEBRERO!R67+MARZO!R67+ABRIL!R67+MAYO!R67+JUNIO!R67+JULIO!R67+AGOSTO!R67+SEPTIEMBRE!R67+OCTUBRE!R67+NOVIEMBRE!R67+DICIEMBRE!R67</f>
        <v>0</v>
      </c>
      <c r="S67" s="96">
        <f>+ENERO!S67+FEBRERO!S67+MARZO!S67+ABRIL!S67+MAYO!S67+JUNIO!S67+JULIO!S67+AGOSTO!S67+SEPTIEMBRE!S67+OCTUBRE!S67+NOVIEMBRE!S67+DICIEMBRE!S67</f>
        <v>0</v>
      </c>
      <c r="T67" s="96">
        <f>+ENERO!T67+FEBRERO!T67+MARZO!T67+ABRIL!T67+MAYO!T67+JUNIO!T67+JULIO!T67+AGOSTO!T67+SEPTIEMBRE!T67+OCTUBRE!T67+NOVIEMBRE!T67+DICIEMBRE!T67</f>
        <v>2</v>
      </c>
      <c r="U67" s="96">
        <f>+ENERO!U67+FEBRERO!U67+MARZO!U67+ABRIL!U67+MAYO!U67+JUNIO!U67+JULIO!U67+AGOSTO!U67+SEPTIEMBRE!U67+OCTUBRE!U67+NOVIEMBRE!U67+DICIEMBRE!U67</f>
        <v>3</v>
      </c>
      <c r="V67" s="96">
        <f>+ENERO!V67+FEBRERO!V67+MARZO!V67+ABRIL!V67+MAYO!V67+JUNIO!V67+JULIO!V67+AGOSTO!V67+SEPTIEMBRE!V67+OCTUBRE!V67+NOVIEMBRE!V67+DICIEMBRE!V67</f>
        <v>0</v>
      </c>
      <c r="W67" s="96">
        <f>+ENERO!W67+FEBRERO!W67+MARZO!W67+ABRIL!W67+MAYO!W67+JUNIO!W67+JULIO!W67+AGOSTO!W67+SEPTIEMBRE!W67+OCTUBRE!W67+NOVIEMBRE!W67+DICIEMBRE!W67</f>
        <v>2</v>
      </c>
      <c r="X67" s="96">
        <f>+ENERO!X67+FEBRERO!X67+MARZO!X67+ABRIL!X67+MAYO!X67+JUNIO!X67+JULIO!X67+AGOSTO!X67+SEPTIEMBRE!X67+OCTUBRE!X67+NOVIEMBRE!X67+DICIEMBRE!X67</f>
        <v>0</v>
      </c>
      <c r="Y67" s="96">
        <f>+ENERO!Y67+FEBRERO!Y67+MARZO!Y67+ABRIL!Y67+MAYO!Y67+JUNIO!Y67+JULIO!Y67+AGOSTO!Y67+SEPTIEMBRE!Y67+OCTUBRE!Y67+NOVIEMBRE!Y67+DICIEMBRE!Y67</f>
        <v>1</v>
      </c>
      <c r="Z67" s="96">
        <f>+ENERO!Z67+FEBRERO!Z67+MARZO!Z67+ABRIL!Z67+MAYO!Z67+JUNIO!Z67+JULIO!Z67+AGOSTO!Z67+SEPTIEMBRE!Z67+OCTUBRE!Z67+NOVIEMBRE!Z67+DICIEMBRE!Z67</f>
        <v>0</v>
      </c>
      <c r="AA67" s="96">
        <f>+ENERO!AA67+FEBRERO!AA67+MARZO!AA67+ABRIL!AA67+MAYO!AA67+JUNIO!AA67+JULIO!AA67+AGOSTO!AA67+SEPTIEMBRE!AA67+OCTUBRE!AA67+NOVIEMBRE!AA67+DICIEMBRE!AA67</f>
        <v>7</v>
      </c>
      <c r="AB67" s="96">
        <f>+ENERO!AB67+FEBRERO!AB67+MARZO!AB67+ABRIL!AB67+MAYO!AB67+JUNIO!AB67+JULIO!AB67+AGOSTO!AB67+SEPTIEMBRE!AB67+OCTUBRE!AB67+NOVIEMBRE!AB67+DICIEMBRE!AB67</f>
        <v>3</v>
      </c>
      <c r="AC67" s="96">
        <f>+ENERO!AC67+FEBRERO!AC67+MARZO!AC67+ABRIL!AC67+MAYO!AC67+JUNIO!AC67+JULIO!AC67+AGOSTO!AC67+SEPTIEMBRE!AC67+OCTUBRE!AC67+NOVIEMBRE!AC67+DICIEMBRE!AC67</f>
        <v>0</v>
      </c>
      <c r="AD67" s="96">
        <f>+ENERO!AD67+FEBRERO!AD67+MARZO!AD67+ABRIL!AD67+MAYO!AD67+JUNIO!AD67+JULIO!AD67+AGOSTO!AD67+SEPTIEMBRE!AD67+OCTUBRE!AD67+NOVIEMBRE!AD67+DICIEMBRE!AD67</f>
        <v>0</v>
      </c>
      <c r="AE67" s="96">
        <f>+ENERO!AE67+FEBRERO!AE67+MARZO!AE67+ABRIL!AE67+MAYO!AE67+JUNIO!AE67+JULIO!AE67+AGOSTO!AE67+SEPTIEMBRE!AE67+OCTUBRE!AE67+NOVIEMBRE!AE67+DICIEMBRE!AE67</f>
        <v>1</v>
      </c>
      <c r="AF67" s="96">
        <f>+ENERO!AF67+FEBRERO!AF67+MARZO!AF67+ABRIL!AF67+MAYO!AF67+JUNIO!AF67+JULIO!AF67+AGOSTO!AF67+SEPTIEMBRE!AF67+OCTUBRE!AF67+NOVIEMBRE!AF67+DICIEMBRE!AF67</f>
        <v>0</v>
      </c>
      <c r="AG67" s="96">
        <f>+ENERO!AG67+FEBRERO!AG67+MARZO!AG67+ABRIL!AG67+MAYO!AG67+JUNIO!AG67+JULIO!AG67+AGOSTO!AG67+SEPTIEMBRE!AG67+OCTUBRE!AG67+NOVIEMBRE!AG67+DICIEMBRE!AG67</f>
        <v>0</v>
      </c>
      <c r="AH67" s="149" t="str">
        <f>$AZ67&amp;""&amp;$BA67&amp;""&amp;$BB67&amp;""&amp;$BC67&amp;""&amp;$BD67&amp;""&amp;$BE67&amp;""&amp;$BF67&amp;""&amp;$BG67&amp;""&amp;$BH67&amp;""&amp;$BI67&amp;""&amp;$BJ67&amp;""&amp;$BK67&amp;""&amp;$BL67&amp;""&amp;$BM67&amp;""&amp;$BN67&amp;""&amp;$BO67&amp;""&amp;$BP67&amp;""&amp;$BQ67&amp;""&amp;$BR67&amp;""&amp;$BS67&amp;""&amp;$BT67&amp;""&amp;$BU67&amp;""&amp;$BV67&amp;""&amp;$BW67&amp;""&amp;$BX67&amp;""&amp;$BY67&amp;""&amp;$BZ67&amp;""&amp;$CA67</f>
        <v/>
      </c>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679" t="s">
        <v>67</v>
      </c>
      <c r="B68" s="163" t="s">
        <v>68</v>
      </c>
      <c r="C68" s="93">
        <f>SUM(D68:E68)</f>
        <v>0</v>
      </c>
      <c r="D68" s="93">
        <f t="shared" si="6"/>
        <v>0</v>
      </c>
      <c r="E68" s="209">
        <f t="shared" si="6"/>
        <v>0</v>
      </c>
      <c r="F68" s="96">
        <f>+ENERO!F68+FEBRERO!F68+MARZO!F68+ABRIL!F68+MAYO!F68+JUNIO!F68+JULIO!F68+AGOSTO!F68+SEPTIEMBRE!F68+OCTUBRE!F68+NOVIEMBRE!F68+DICIEMBRE!F68</f>
        <v>0</v>
      </c>
      <c r="G68" s="96">
        <f>+ENERO!G68+FEBRERO!G68+MARZO!G68+ABRIL!G68+MAYO!G68+JUNIO!G68+JULIO!G68+AGOSTO!G68+SEPTIEMBRE!G68+OCTUBRE!G68+NOVIEMBRE!G68+DICIEMBRE!G68</f>
        <v>0</v>
      </c>
      <c r="H68" s="96">
        <f>+ENERO!H68+FEBRERO!H68+MARZO!H68+ABRIL!H68+MAYO!H68+JUNIO!H68+JULIO!H68+AGOSTO!H68+SEPTIEMBRE!H68+OCTUBRE!H68+NOVIEMBRE!H68+DICIEMBRE!H68</f>
        <v>0</v>
      </c>
      <c r="I68" s="96">
        <f>+ENERO!I68+FEBRERO!I68+MARZO!I68+ABRIL!I68+MAYO!I68+JUNIO!I68+JULIO!I68+AGOSTO!I68+SEPTIEMBRE!I68+OCTUBRE!I68+NOVIEMBRE!I68+DICIEMBRE!I68</f>
        <v>0</v>
      </c>
      <c r="J68" s="96">
        <f>+ENERO!J68+FEBRERO!J68+MARZO!J68+ABRIL!J68+MAYO!J68+JUNIO!J68+JULIO!J68+AGOSTO!J68+SEPTIEMBRE!J68+OCTUBRE!J68+NOVIEMBRE!J68+DICIEMBRE!J68</f>
        <v>0</v>
      </c>
      <c r="K68" s="96">
        <f>+ENERO!K68+FEBRERO!K68+MARZO!K68+ABRIL!K68+MAYO!K68+JUNIO!K68+JULIO!K68+AGOSTO!K68+SEPTIEMBRE!K68+OCTUBRE!K68+NOVIEMBRE!K68+DICIEMBRE!K68</f>
        <v>0</v>
      </c>
      <c r="L68" s="96">
        <f>+ENERO!L68+FEBRERO!L68+MARZO!L68+ABRIL!L68+MAYO!L68+JUNIO!L68+JULIO!L68+AGOSTO!L68+SEPTIEMBRE!L68+OCTUBRE!L68+NOVIEMBRE!L68+DICIEMBRE!L68</f>
        <v>0</v>
      </c>
      <c r="M68" s="96">
        <f>+ENERO!M68+FEBRERO!M68+MARZO!M68+ABRIL!M68+MAYO!M68+JUNIO!M68+JULIO!M68+AGOSTO!M68+SEPTIEMBRE!M68+OCTUBRE!M68+NOVIEMBRE!M68+DICIEMBRE!M68</f>
        <v>0</v>
      </c>
      <c r="N68" s="96">
        <f>+ENERO!N68+FEBRERO!N68+MARZO!N68+ABRIL!N68+MAYO!N68+JUNIO!N68+JULIO!N68+AGOSTO!N68+SEPTIEMBRE!N68+OCTUBRE!N68+NOVIEMBRE!N68+DICIEMBRE!N68</f>
        <v>0</v>
      </c>
      <c r="O68" s="96">
        <f>+ENERO!O68+FEBRERO!O68+MARZO!O68+ABRIL!O68+MAYO!O68+JUNIO!O68+JULIO!O68+AGOSTO!O68+SEPTIEMBRE!O68+OCTUBRE!O68+NOVIEMBRE!O68+DICIEMBRE!O68</f>
        <v>0</v>
      </c>
      <c r="P68" s="96">
        <f>+ENERO!P68+FEBRERO!P68+MARZO!P68+ABRIL!P68+MAYO!P68+JUNIO!P68+JULIO!P68+AGOSTO!P68+SEPTIEMBRE!P68+OCTUBRE!P68+NOVIEMBRE!P68+DICIEMBRE!P68</f>
        <v>0</v>
      </c>
      <c r="Q68" s="96">
        <f>+ENERO!Q68+FEBRERO!Q68+MARZO!Q68+ABRIL!Q68+MAYO!Q68+JUNIO!Q68+JULIO!Q68+AGOSTO!Q68+SEPTIEMBRE!Q68+OCTUBRE!Q68+NOVIEMBRE!Q68+DICIEMBRE!Q68</f>
        <v>0</v>
      </c>
      <c r="R68" s="96">
        <f>+ENERO!R68+FEBRERO!R68+MARZO!R68+ABRIL!R68+MAYO!R68+JUNIO!R68+JULIO!R68+AGOSTO!R68+SEPTIEMBRE!R68+OCTUBRE!R68+NOVIEMBRE!R68+DICIEMBRE!R68</f>
        <v>0</v>
      </c>
      <c r="S68" s="96">
        <f>+ENERO!S68+FEBRERO!S68+MARZO!S68+ABRIL!S68+MAYO!S68+JUNIO!S68+JULIO!S68+AGOSTO!S68+SEPTIEMBRE!S68+OCTUBRE!S68+NOVIEMBRE!S68+DICIEMBRE!S68</f>
        <v>0</v>
      </c>
      <c r="T68" s="96">
        <f>+ENERO!T68+FEBRERO!T68+MARZO!T68+ABRIL!T68+MAYO!T68+JUNIO!T68+JULIO!T68+AGOSTO!T68+SEPTIEMBRE!T68+OCTUBRE!T68+NOVIEMBRE!T68+DICIEMBRE!T68</f>
        <v>0</v>
      </c>
      <c r="U68" s="96">
        <f>+ENERO!U68+FEBRERO!U68+MARZO!U68+ABRIL!U68+MAYO!U68+JUNIO!U68+JULIO!U68+AGOSTO!U68+SEPTIEMBRE!U68+OCTUBRE!U68+NOVIEMBRE!U68+DICIEMBRE!U68</f>
        <v>0</v>
      </c>
      <c r="V68" s="96">
        <f>+ENERO!V68+FEBRERO!V68+MARZO!V68+ABRIL!V68+MAYO!V68+JUNIO!V68+JULIO!V68+AGOSTO!V68+SEPTIEMBRE!V68+OCTUBRE!V68+NOVIEMBRE!V68+DICIEMBRE!V68</f>
        <v>0</v>
      </c>
      <c r="W68" s="96">
        <f>+ENERO!W68+FEBRERO!W68+MARZO!W68+ABRIL!W68+MAYO!W68+JUNIO!W68+JULIO!W68+AGOSTO!W68+SEPTIEMBRE!W68+OCTUBRE!W68+NOVIEMBRE!W68+DICIEMBRE!W68</f>
        <v>0</v>
      </c>
      <c r="X68" s="96">
        <f>+ENERO!X68+FEBRERO!X68+MARZO!X68+ABRIL!X68+MAYO!X68+JUNIO!X68+JULIO!X68+AGOSTO!X68+SEPTIEMBRE!X68+OCTUBRE!X68+NOVIEMBRE!X68+DICIEMBRE!X68</f>
        <v>0</v>
      </c>
      <c r="Y68" s="96">
        <f>+ENERO!Y68+FEBRERO!Y68+MARZO!Y68+ABRIL!Y68+MAYO!Y68+JUNIO!Y68+JULIO!Y68+AGOSTO!Y68+SEPTIEMBRE!Y68+OCTUBRE!Y68+NOVIEMBRE!Y68+DICIEMBRE!Y68</f>
        <v>0</v>
      </c>
      <c r="Z68" s="96">
        <f>+ENERO!Z68+FEBRERO!Z68+MARZO!Z68+ABRIL!Z68+MAYO!Z68+JUNIO!Z68+JULIO!Z68+AGOSTO!Z68+SEPTIEMBRE!Z68+OCTUBRE!Z68+NOVIEMBRE!Z68+DICIEMBRE!Z68</f>
        <v>0</v>
      </c>
      <c r="AA68" s="96">
        <f>+ENERO!AA68+FEBRERO!AA68+MARZO!AA68+ABRIL!AA68+MAYO!AA68+JUNIO!AA68+JULIO!AA68+AGOSTO!AA68+SEPTIEMBRE!AA68+OCTUBRE!AA68+NOVIEMBRE!AA68+DICIEMBRE!AA68</f>
        <v>0</v>
      </c>
      <c r="AB68" s="96">
        <f>+ENERO!AB68+FEBRERO!AB68+MARZO!AB68+ABRIL!AB68+MAYO!AB68+JUNIO!AB68+JULIO!AB68+AGOSTO!AB68+SEPTIEMBRE!AB68+OCTUBRE!AB68+NOVIEMBRE!AB68+DICIEMBRE!AB68</f>
        <v>0</v>
      </c>
      <c r="AC68" s="96">
        <f>+ENERO!AC68+FEBRERO!AC68+MARZO!AC68+ABRIL!AC68+MAYO!AC68+JUNIO!AC68+JULIO!AC68+AGOSTO!AC68+SEPTIEMBRE!AC68+OCTUBRE!AC68+NOVIEMBRE!AC68+DICIEMBRE!AC68</f>
        <v>0</v>
      </c>
      <c r="AD68" s="96">
        <f>+ENERO!AD68+FEBRERO!AD68+MARZO!AD68+ABRIL!AD68+MAYO!AD68+JUNIO!AD68+JULIO!AD68+AGOSTO!AD68+SEPTIEMBRE!AD68+OCTUBRE!AD68+NOVIEMBRE!AD68+DICIEMBRE!AD68</f>
        <v>0</v>
      </c>
      <c r="AE68" s="96">
        <f>+ENERO!AE68+FEBRERO!AE68+MARZO!AE68+ABRIL!AE68+MAYO!AE68+JUNIO!AE68+JULIO!AE68+AGOSTO!AE68+SEPTIEMBRE!AE68+OCTUBRE!AE68+NOVIEMBRE!AE68+DICIEMBRE!AE68</f>
        <v>0</v>
      </c>
      <c r="AF68" s="96">
        <f>+ENERO!AF68+FEBRERO!AF68+MARZO!AF68+ABRIL!AF68+MAYO!AF68+JUNIO!AF68+JULIO!AF68+AGOSTO!AF68+SEPTIEMBRE!AF68+OCTUBRE!AF68+NOVIEMBRE!AF68+DICIEMBRE!AF68</f>
        <v>0</v>
      </c>
      <c r="AG68" s="96">
        <f>+ENERO!AG68+FEBRERO!AG68+MARZO!AG68+ABRIL!AG68+MAYO!AG68+JUNIO!AG68+JULIO!AG68+AGOSTO!AG68+SEPTIEMBRE!AG68+OCTUBRE!AG68+NOVIEMBRE!AG68+DICIEMBRE!AG68</f>
        <v>0</v>
      </c>
      <c r="AH68" s="149" t="str">
        <f>$AZ68&amp;""&amp;$BA68&amp;""&amp;$BB68&amp;""&amp;$BC68&amp;""&amp;$BD68&amp;""&amp;$BE68&amp;""&amp;$BF68&amp;""&amp;$BG68&amp;""&amp;$BH68&amp;""&amp;$BI68&amp;""&amp;$BJ68&amp;""&amp;$BK68&amp;""&amp;$BL68&amp;""&amp;$BM68&amp;""&amp;$BN68&amp;""&amp;$BO68&amp;""&amp;$BP68&amp;""&amp;$BQ68&amp;""&amp;$BR68&amp;""&amp;$BS68&amp;""&amp;$BT68&amp;""&amp;$BU68&amp;""&amp;$BV68&amp;""&amp;$BW68&amp;""&amp;$BX68&amp;""&amp;$BY68&amp;""&amp;$BZ68&amp;""&amp;$CA68</f>
        <v/>
      </c>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589"/>
      <c r="B69" s="164" t="s">
        <v>69</v>
      </c>
      <c r="C69" s="94">
        <f>SUM(D69:E69)</f>
        <v>67</v>
      </c>
      <c r="D69" s="94">
        <f t="shared" si="6"/>
        <v>20</v>
      </c>
      <c r="E69" s="126">
        <f t="shared" si="6"/>
        <v>47</v>
      </c>
      <c r="F69" s="96">
        <f>+ENERO!F69+FEBRERO!F69+MARZO!F69+ABRIL!F69+MAYO!F69+JUNIO!F69+JULIO!F69+AGOSTO!F69+SEPTIEMBRE!F69+OCTUBRE!F69+NOVIEMBRE!F69+DICIEMBRE!F69</f>
        <v>0</v>
      </c>
      <c r="G69" s="96">
        <f>+ENERO!G69+FEBRERO!G69+MARZO!G69+ABRIL!G69+MAYO!G69+JUNIO!G69+JULIO!G69+AGOSTO!G69+SEPTIEMBRE!G69+OCTUBRE!G69+NOVIEMBRE!G69+DICIEMBRE!G69</f>
        <v>1</v>
      </c>
      <c r="H69" s="96">
        <f>+ENERO!H69+FEBRERO!H69+MARZO!H69+ABRIL!H69+MAYO!H69+JUNIO!H69+JULIO!H69+AGOSTO!H69+SEPTIEMBRE!H69+OCTUBRE!H69+NOVIEMBRE!H69+DICIEMBRE!H69</f>
        <v>1</v>
      </c>
      <c r="I69" s="96">
        <f>+ENERO!I69+FEBRERO!I69+MARZO!I69+ABRIL!I69+MAYO!I69+JUNIO!I69+JULIO!I69+AGOSTO!I69+SEPTIEMBRE!I69+OCTUBRE!I69+NOVIEMBRE!I69+DICIEMBRE!I69</f>
        <v>4</v>
      </c>
      <c r="J69" s="96">
        <f>+ENERO!J69+FEBRERO!J69+MARZO!J69+ABRIL!J69+MAYO!J69+JUNIO!J69+JULIO!J69+AGOSTO!J69+SEPTIEMBRE!J69+OCTUBRE!J69+NOVIEMBRE!J69+DICIEMBRE!J69</f>
        <v>1</v>
      </c>
      <c r="K69" s="96">
        <f>+ENERO!K69+FEBRERO!K69+MARZO!K69+ABRIL!K69+MAYO!K69+JUNIO!K69+JULIO!K69+AGOSTO!K69+SEPTIEMBRE!K69+OCTUBRE!K69+NOVIEMBRE!K69+DICIEMBRE!K69</f>
        <v>1</v>
      </c>
      <c r="L69" s="96">
        <f>+ENERO!L69+FEBRERO!L69+MARZO!L69+ABRIL!L69+MAYO!L69+JUNIO!L69+JULIO!L69+AGOSTO!L69+SEPTIEMBRE!L69+OCTUBRE!L69+NOVIEMBRE!L69+DICIEMBRE!L69</f>
        <v>0</v>
      </c>
      <c r="M69" s="96">
        <f>+ENERO!M69+FEBRERO!M69+MARZO!M69+ABRIL!M69+MAYO!M69+JUNIO!M69+JULIO!M69+AGOSTO!M69+SEPTIEMBRE!M69+OCTUBRE!M69+NOVIEMBRE!M69+DICIEMBRE!M69</f>
        <v>2</v>
      </c>
      <c r="N69" s="96">
        <f>+ENERO!N69+FEBRERO!N69+MARZO!N69+ABRIL!N69+MAYO!N69+JUNIO!N69+JULIO!N69+AGOSTO!N69+SEPTIEMBRE!N69+OCTUBRE!N69+NOVIEMBRE!N69+DICIEMBRE!N69</f>
        <v>0</v>
      </c>
      <c r="O69" s="96">
        <f>+ENERO!O69+FEBRERO!O69+MARZO!O69+ABRIL!O69+MAYO!O69+JUNIO!O69+JULIO!O69+AGOSTO!O69+SEPTIEMBRE!O69+OCTUBRE!O69+NOVIEMBRE!O69+DICIEMBRE!O69</f>
        <v>5</v>
      </c>
      <c r="P69" s="96">
        <f>+ENERO!P69+FEBRERO!P69+MARZO!P69+ABRIL!P69+MAYO!P69+JUNIO!P69+JULIO!P69+AGOSTO!P69+SEPTIEMBRE!P69+OCTUBRE!P69+NOVIEMBRE!P69+DICIEMBRE!P69</f>
        <v>4</v>
      </c>
      <c r="Q69" s="96">
        <f>+ENERO!Q69+FEBRERO!Q69+MARZO!Q69+ABRIL!Q69+MAYO!Q69+JUNIO!Q69+JULIO!Q69+AGOSTO!Q69+SEPTIEMBRE!Q69+OCTUBRE!Q69+NOVIEMBRE!Q69+DICIEMBRE!Q69</f>
        <v>2</v>
      </c>
      <c r="R69" s="96">
        <f>+ENERO!R69+FEBRERO!R69+MARZO!R69+ABRIL!R69+MAYO!R69+JUNIO!R69+JULIO!R69+AGOSTO!R69+SEPTIEMBRE!R69+OCTUBRE!R69+NOVIEMBRE!R69+DICIEMBRE!R69</f>
        <v>1</v>
      </c>
      <c r="S69" s="96">
        <f>+ENERO!S69+FEBRERO!S69+MARZO!S69+ABRIL!S69+MAYO!S69+JUNIO!S69+JULIO!S69+AGOSTO!S69+SEPTIEMBRE!S69+OCTUBRE!S69+NOVIEMBRE!S69+DICIEMBRE!S69</f>
        <v>2</v>
      </c>
      <c r="T69" s="96">
        <f>+ENERO!T69+FEBRERO!T69+MARZO!T69+ABRIL!T69+MAYO!T69+JUNIO!T69+JULIO!T69+AGOSTO!T69+SEPTIEMBRE!T69+OCTUBRE!T69+NOVIEMBRE!T69+DICIEMBRE!T69</f>
        <v>3</v>
      </c>
      <c r="U69" s="96">
        <f>+ENERO!U69+FEBRERO!U69+MARZO!U69+ABRIL!U69+MAYO!U69+JUNIO!U69+JULIO!U69+AGOSTO!U69+SEPTIEMBRE!U69+OCTUBRE!U69+NOVIEMBRE!U69+DICIEMBRE!U69</f>
        <v>6</v>
      </c>
      <c r="V69" s="96">
        <f>+ENERO!V69+FEBRERO!V69+MARZO!V69+ABRIL!V69+MAYO!V69+JUNIO!V69+JULIO!V69+AGOSTO!V69+SEPTIEMBRE!V69+OCTUBRE!V69+NOVIEMBRE!V69+DICIEMBRE!V69</f>
        <v>2</v>
      </c>
      <c r="W69" s="96">
        <f>+ENERO!W69+FEBRERO!W69+MARZO!W69+ABRIL!W69+MAYO!W69+JUNIO!W69+JULIO!W69+AGOSTO!W69+SEPTIEMBRE!W69+OCTUBRE!W69+NOVIEMBRE!W69+DICIEMBRE!W69</f>
        <v>4</v>
      </c>
      <c r="X69" s="96">
        <f>+ENERO!X69+FEBRERO!X69+MARZO!X69+ABRIL!X69+MAYO!X69+JUNIO!X69+JULIO!X69+AGOSTO!X69+SEPTIEMBRE!X69+OCTUBRE!X69+NOVIEMBRE!X69+DICIEMBRE!X69</f>
        <v>2</v>
      </c>
      <c r="Y69" s="96">
        <f>+ENERO!Y69+FEBRERO!Y69+MARZO!Y69+ABRIL!Y69+MAYO!Y69+JUNIO!Y69+JULIO!Y69+AGOSTO!Y69+SEPTIEMBRE!Y69+OCTUBRE!Y69+NOVIEMBRE!Y69+DICIEMBRE!Y69</f>
        <v>7</v>
      </c>
      <c r="Z69" s="96">
        <f>+ENERO!Z69+FEBRERO!Z69+MARZO!Z69+ABRIL!Z69+MAYO!Z69+JUNIO!Z69+JULIO!Z69+AGOSTO!Z69+SEPTIEMBRE!Z69+OCTUBRE!Z69+NOVIEMBRE!Z69+DICIEMBRE!Z69</f>
        <v>2</v>
      </c>
      <c r="AA69" s="96">
        <f>+ENERO!AA69+FEBRERO!AA69+MARZO!AA69+ABRIL!AA69+MAYO!AA69+JUNIO!AA69+JULIO!AA69+AGOSTO!AA69+SEPTIEMBRE!AA69+OCTUBRE!AA69+NOVIEMBRE!AA69+DICIEMBRE!AA69</f>
        <v>9</v>
      </c>
      <c r="AB69" s="96">
        <f>+ENERO!AB69+FEBRERO!AB69+MARZO!AB69+ABRIL!AB69+MAYO!AB69+JUNIO!AB69+JULIO!AB69+AGOSTO!AB69+SEPTIEMBRE!AB69+OCTUBRE!AB69+NOVIEMBRE!AB69+DICIEMBRE!AB69</f>
        <v>3</v>
      </c>
      <c r="AC69" s="96">
        <f>+ENERO!AC69+FEBRERO!AC69+MARZO!AC69+ABRIL!AC69+MAYO!AC69+JUNIO!AC69+JULIO!AC69+AGOSTO!AC69+SEPTIEMBRE!AC69+OCTUBRE!AC69+NOVIEMBRE!AC69+DICIEMBRE!AC69</f>
        <v>2</v>
      </c>
      <c r="AD69" s="96">
        <f>+ENERO!AD69+FEBRERO!AD69+MARZO!AD69+ABRIL!AD69+MAYO!AD69+JUNIO!AD69+JULIO!AD69+AGOSTO!AD69+SEPTIEMBRE!AD69+OCTUBRE!AD69+NOVIEMBRE!AD69+DICIEMBRE!AD69</f>
        <v>1</v>
      </c>
      <c r="AE69" s="96">
        <f>+ENERO!AE69+FEBRERO!AE69+MARZO!AE69+ABRIL!AE69+MAYO!AE69+JUNIO!AE69+JULIO!AE69+AGOSTO!AE69+SEPTIEMBRE!AE69+OCTUBRE!AE69+NOVIEMBRE!AE69+DICIEMBRE!AE69</f>
        <v>1</v>
      </c>
      <c r="AF69" s="96">
        <f>+ENERO!AF69+FEBRERO!AF69+MARZO!AF69+ABRIL!AF69+MAYO!AF69+JUNIO!AF69+JULIO!AF69+AGOSTO!AF69+SEPTIEMBRE!AF69+OCTUBRE!AF69+NOVIEMBRE!AF69+DICIEMBRE!AF69</f>
        <v>0</v>
      </c>
      <c r="AG69" s="96">
        <f>+ENERO!AG69+FEBRERO!AG69+MARZO!AG69+ABRIL!AG69+MAYO!AG69+JUNIO!AG69+JULIO!AG69+AGOSTO!AG69+SEPTIEMBRE!AG69+OCTUBRE!AG69+NOVIEMBRE!AG69+DICIEMBRE!AG69</f>
        <v>1</v>
      </c>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590"/>
      <c r="B70" s="159" t="s">
        <v>70</v>
      </c>
      <c r="C70" s="95">
        <f>SUM(D70:E70)</f>
        <v>0</v>
      </c>
      <c r="D70" s="95">
        <f t="shared" si="6"/>
        <v>0</v>
      </c>
      <c r="E70" s="127">
        <f t="shared" si="6"/>
        <v>0</v>
      </c>
      <c r="F70" s="96">
        <f>+ENERO!F70+FEBRERO!F70+MARZO!F70+ABRIL!F70+MAYO!F70+JUNIO!F70+JULIO!F70+AGOSTO!F70+SEPTIEMBRE!F70+OCTUBRE!F70+NOVIEMBRE!F70+DICIEMBRE!F70</f>
        <v>0</v>
      </c>
      <c r="G70" s="96">
        <f>+ENERO!G70+FEBRERO!G70+MARZO!G70+ABRIL!G70+MAYO!G70+JUNIO!G70+JULIO!G70+AGOSTO!G70+SEPTIEMBRE!G70+OCTUBRE!G70+NOVIEMBRE!G70+DICIEMBRE!G70</f>
        <v>0</v>
      </c>
      <c r="H70" s="96">
        <f>+ENERO!H70+FEBRERO!H70+MARZO!H70+ABRIL!H70+MAYO!H70+JUNIO!H70+JULIO!H70+AGOSTO!H70+SEPTIEMBRE!H70+OCTUBRE!H70+NOVIEMBRE!H70+DICIEMBRE!H70</f>
        <v>0</v>
      </c>
      <c r="I70" s="96">
        <f>+ENERO!I70+FEBRERO!I70+MARZO!I70+ABRIL!I70+MAYO!I70+JUNIO!I70+JULIO!I70+AGOSTO!I70+SEPTIEMBRE!I70+OCTUBRE!I70+NOVIEMBRE!I70+DICIEMBRE!I70</f>
        <v>0</v>
      </c>
      <c r="J70" s="96">
        <f>+ENERO!J70+FEBRERO!J70+MARZO!J70+ABRIL!J70+MAYO!J70+JUNIO!J70+JULIO!J70+AGOSTO!J70+SEPTIEMBRE!J70+OCTUBRE!J70+NOVIEMBRE!J70+DICIEMBRE!J70</f>
        <v>0</v>
      </c>
      <c r="K70" s="96">
        <f>+ENERO!K70+FEBRERO!K70+MARZO!K70+ABRIL!K70+MAYO!K70+JUNIO!K70+JULIO!K70+AGOSTO!K70+SEPTIEMBRE!K70+OCTUBRE!K70+NOVIEMBRE!K70+DICIEMBRE!K70</f>
        <v>0</v>
      </c>
      <c r="L70" s="96">
        <f>+ENERO!L70+FEBRERO!L70+MARZO!L70+ABRIL!L70+MAYO!L70+JUNIO!L70+JULIO!L70+AGOSTO!L70+SEPTIEMBRE!L70+OCTUBRE!L70+NOVIEMBRE!L70+DICIEMBRE!L70</f>
        <v>0</v>
      </c>
      <c r="M70" s="96">
        <f>+ENERO!M70+FEBRERO!M70+MARZO!M70+ABRIL!M70+MAYO!M70+JUNIO!M70+JULIO!M70+AGOSTO!M70+SEPTIEMBRE!M70+OCTUBRE!M70+NOVIEMBRE!M70+DICIEMBRE!M70</f>
        <v>0</v>
      </c>
      <c r="N70" s="96">
        <f>+ENERO!N70+FEBRERO!N70+MARZO!N70+ABRIL!N70+MAYO!N70+JUNIO!N70+JULIO!N70+AGOSTO!N70+SEPTIEMBRE!N70+OCTUBRE!N70+NOVIEMBRE!N70+DICIEMBRE!N70</f>
        <v>0</v>
      </c>
      <c r="O70" s="96">
        <f>+ENERO!O70+FEBRERO!O70+MARZO!O70+ABRIL!O70+MAYO!O70+JUNIO!O70+JULIO!O70+AGOSTO!O70+SEPTIEMBRE!O70+OCTUBRE!O70+NOVIEMBRE!O70+DICIEMBRE!O70</f>
        <v>0</v>
      </c>
      <c r="P70" s="96">
        <f>+ENERO!P70+FEBRERO!P70+MARZO!P70+ABRIL!P70+MAYO!P70+JUNIO!P70+JULIO!P70+AGOSTO!P70+SEPTIEMBRE!P70+OCTUBRE!P70+NOVIEMBRE!P70+DICIEMBRE!P70</f>
        <v>0</v>
      </c>
      <c r="Q70" s="96">
        <f>+ENERO!Q70+FEBRERO!Q70+MARZO!Q70+ABRIL!Q70+MAYO!Q70+JUNIO!Q70+JULIO!Q70+AGOSTO!Q70+SEPTIEMBRE!Q70+OCTUBRE!Q70+NOVIEMBRE!Q70+DICIEMBRE!Q70</f>
        <v>0</v>
      </c>
      <c r="R70" s="96">
        <f>+ENERO!R70+FEBRERO!R70+MARZO!R70+ABRIL!R70+MAYO!R70+JUNIO!R70+JULIO!R70+AGOSTO!R70+SEPTIEMBRE!R70+OCTUBRE!R70+NOVIEMBRE!R70+DICIEMBRE!R70</f>
        <v>0</v>
      </c>
      <c r="S70" s="96">
        <f>+ENERO!S70+FEBRERO!S70+MARZO!S70+ABRIL!S70+MAYO!S70+JUNIO!S70+JULIO!S70+AGOSTO!S70+SEPTIEMBRE!S70+OCTUBRE!S70+NOVIEMBRE!S70+DICIEMBRE!S70</f>
        <v>0</v>
      </c>
      <c r="T70" s="96">
        <f>+ENERO!T70+FEBRERO!T70+MARZO!T70+ABRIL!T70+MAYO!T70+JUNIO!T70+JULIO!T70+AGOSTO!T70+SEPTIEMBRE!T70+OCTUBRE!T70+NOVIEMBRE!T70+DICIEMBRE!T70</f>
        <v>0</v>
      </c>
      <c r="U70" s="96">
        <f>+ENERO!U70+FEBRERO!U70+MARZO!U70+ABRIL!U70+MAYO!U70+JUNIO!U70+JULIO!U70+AGOSTO!U70+SEPTIEMBRE!U70+OCTUBRE!U70+NOVIEMBRE!U70+DICIEMBRE!U70</f>
        <v>0</v>
      </c>
      <c r="V70" s="96">
        <f>+ENERO!V70+FEBRERO!V70+MARZO!V70+ABRIL!V70+MAYO!V70+JUNIO!V70+JULIO!V70+AGOSTO!V70+SEPTIEMBRE!V70+OCTUBRE!V70+NOVIEMBRE!V70+DICIEMBRE!V70</f>
        <v>0</v>
      </c>
      <c r="W70" s="96">
        <f>+ENERO!W70+FEBRERO!W70+MARZO!W70+ABRIL!W70+MAYO!W70+JUNIO!W70+JULIO!W70+AGOSTO!W70+SEPTIEMBRE!W70+OCTUBRE!W70+NOVIEMBRE!W70+DICIEMBRE!W70</f>
        <v>0</v>
      </c>
      <c r="X70" s="96">
        <f>+ENERO!X70+FEBRERO!X70+MARZO!X70+ABRIL!X70+MAYO!X70+JUNIO!X70+JULIO!X70+AGOSTO!X70+SEPTIEMBRE!X70+OCTUBRE!X70+NOVIEMBRE!X70+DICIEMBRE!X70</f>
        <v>0</v>
      </c>
      <c r="Y70" s="96">
        <f>+ENERO!Y70+FEBRERO!Y70+MARZO!Y70+ABRIL!Y70+MAYO!Y70+JUNIO!Y70+JULIO!Y70+AGOSTO!Y70+SEPTIEMBRE!Y70+OCTUBRE!Y70+NOVIEMBRE!Y70+DICIEMBRE!Y70</f>
        <v>0</v>
      </c>
      <c r="Z70" s="96">
        <f>+ENERO!Z70+FEBRERO!Z70+MARZO!Z70+ABRIL!Z70+MAYO!Z70+JUNIO!Z70+JULIO!Z70+AGOSTO!Z70+SEPTIEMBRE!Z70+OCTUBRE!Z70+NOVIEMBRE!Z70+DICIEMBRE!Z70</f>
        <v>0</v>
      </c>
      <c r="AA70" s="96">
        <f>+ENERO!AA70+FEBRERO!AA70+MARZO!AA70+ABRIL!AA70+MAYO!AA70+JUNIO!AA70+JULIO!AA70+AGOSTO!AA70+SEPTIEMBRE!AA70+OCTUBRE!AA70+NOVIEMBRE!AA70+DICIEMBRE!AA70</f>
        <v>0</v>
      </c>
      <c r="AB70" s="96">
        <f>+ENERO!AB70+FEBRERO!AB70+MARZO!AB70+ABRIL!AB70+MAYO!AB70+JUNIO!AB70+JULIO!AB70+AGOSTO!AB70+SEPTIEMBRE!AB70+OCTUBRE!AB70+NOVIEMBRE!AB70+DICIEMBRE!AB70</f>
        <v>0</v>
      </c>
      <c r="AC70" s="96">
        <f>+ENERO!AC70+FEBRERO!AC70+MARZO!AC70+ABRIL!AC70+MAYO!AC70+JUNIO!AC70+JULIO!AC70+AGOSTO!AC70+SEPTIEMBRE!AC70+OCTUBRE!AC70+NOVIEMBRE!AC70+DICIEMBRE!AC70</f>
        <v>0</v>
      </c>
      <c r="AD70" s="96">
        <f>+ENERO!AD70+FEBRERO!AD70+MARZO!AD70+ABRIL!AD70+MAYO!AD70+JUNIO!AD70+JULIO!AD70+AGOSTO!AD70+SEPTIEMBRE!AD70+OCTUBRE!AD70+NOVIEMBRE!AD70+DICIEMBRE!AD70</f>
        <v>0</v>
      </c>
      <c r="AE70" s="96">
        <f>+ENERO!AE70+FEBRERO!AE70+MARZO!AE70+ABRIL!AE70+MAYO!AE70+JUNIO!AE70+JULIO!AE70+AGOSTO!AE70+SEPTIEMBRE!AE70+OCTUBRE!AE70+NOVIEMBRE!AE70+DICIEMBRE!AE70</f>
        <v>0</v>
      </c>
      <c r="AF70" s="96">
        <f>+ENERO!AF70+FEBRERO!AF70+MARZO!AF70+ABRIL!AF70+MAYO!AF70+JUNIO!AF70+JULIO!AF70+AGOSTO!AF70+SEPTIEMBRE!AF70+OCTUBRE!AF70+NOVIEMBRE!AF70+DICIEMBRE!AF70</f>
        <v>0</v>
      </c>
      <c r="AG70" s="96">
        <f>+ENERO!AG70+FEBRERO!AG70+MARZO!AG70+ABRIL!AG70+MAYO!AG70+JUNIO!AG70+JULIO!AG70+AGOSTO!AG70+SEPTIEMBRE!AG70+OCTUBRE!AG70+NOVIEMBRE!AG70+DICIEMBRE!AG70</f>
        <v>0</v>
      </c>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533" t="s">
        <v>39</v>
      </c>
      <c r="B72" s="534"/>
      <c r="C72" s="555" t="s">
        <v>40</v>
      </c>
      <c r="D72" s="555"/>
      <c r="E72" s="555"/>
      <c r="F72" s="676" t="s">
        <v>71</v>
      </c>
      <c r="G72" s="676"/>
      <c r="H72" s="676"/>
      <c r="I72" s="676"/>
      <c r="J72" s="676"/>
      <c r="K72" s="676"/>
      <c r="L72" s="676"/>
      <c r="M72" s="676"/>
      <c r="N72" s="676"/>
      <c r="O72" s="676"/>
      <c r="P72" s="676"/>
      <c r="Q72" s="676"/>
      <c r="R72" s="676"/>
      <c r="S72" s="676"/>
      <c r="T72" s="676"/>
      <c r="U72" s="676"/>
      <c r="V72" s="676"/>
      <c r="W72" s="676"/>
      <c r="X72" s="676"/>
      <c r="Y72" s="676"/>
      <c r="Z72" s="676"/>
      <c r="AA72" s="676"/>
      <c r="AB72" s="676"/>
      <c r="AC72" s="676"/>
      <c r="AD72" s="676"/>
      <c r="AE72" s="676"/>
      <c r="AF72" s="676"/>
      <c r="AG72" s="676"/>
      <c r="AH72" s="681" t="s">
        <v>72</v>
      </c>
      <c r="AI72" s="681"/>
      <c r="AJ72" s="681"/>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81"/>
      <c r="B73" s="582"/>
      <c r="C73" s="680"/>
      <c r="D73" s="680"/>
      <c r="E73" s="680"/>
      <c r="F73" s="543" t="s">
        <v>63</v>
      </c>
      <c r="G73" s="543"/>
      <c r="H73" s="543" t="s">
        <v>64</v>
      </c>
      <c r="I73" s="543"/>
      <c r="J73" s="651" t="s">
        <v>213</v>
      </c>
      <c r="K73" s="651"/>
      <c r="L73" s="651" t="s">
        <v>214</v>
      </c>
      <c r="M73" s="651"/>
      <c r="N73" s="651" t="s">
        <v>215</v>
      </c>
      <c r="O73" s="651"/>
      <c r="P73" s="651" t="s">
        <v>216</v>
      </c>
      <c r="Q73" s="651"/>
      <c r="R73" s="543" t="s">
        <v>217</v>
      </c>
      <c r="S73" s="543"/>
      <c r="T73" s="651" t="s">
        <v>218</v>
      </c>
      <c r="U73" s="651"/>
      <c r="V73" s="651" t="s">
        <v>219</v>
      </c>
      <c r="W73" s="651"/>
      <c r="X73" s="651" t="s">
        <v>220</v>
      </c>
      <c r="Y73" s="651"/>
      <c r="Z73" s="651" t="s">
        <v>221</v>
      </c>
      <c r="AA73" s="651"/>
      <c r="AB73" s="651" t="s">
        <v>222</v>
      </c>
      <c r="AC73" s="651"/>
      <c r="AD73" s="651" t="s">
        <v>223</v>
      </c>
      <c r="AE73" s="651"/>
      <c r="AF73" s="651" t="s">
        <v>224</v>
      </c>
      <c r="AG73" s="651"/>
      <c r="AH73" s="682" t="s">
        <v>73</v>
      </c>
      <c r="AI73" s="682" t="s">
        <v>74</v>
      </c>
      <c r="AJ73" s="682"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583"/>
      <c r="B74" s="584"/>
      <c r="C74" s="166" t="s">
        <v>65</v>
      </c>
      <c r="D74" s="166" t="s">
        <v>37</v>
      </c>
      <c r="E74" s="166" t="s">
        <v>58</v>
      </c>
      <c r="F74" s="167" t="s">
        <v>37</v>
      </c>
      <c r="G74" s="167" t="s">
        <v>58</v>
      </c>
      <c r="H74" s="167" t="s">
        <v>37</v>
      </c>
      <c r="I74" s="167" t="s">
        <v>58</v>
      </c>
      <c r="J74" s="167" t="s">
        <v>37</v>
      </c>
      <c r="K74" s="167" t="s">
        <v>58</v>
      </c>
      <c r="L74" s="167" t="s">
        <v>37</v>
      </c>
      <c r="M74" s="167" t="s">
        <v>58</v>
      </c>
      <c r="N74" s="167" t="s">
        <v>37</v>
      </c>
      <c r="O74" s="167" t="s">
        <v>58</v>
      </c>
      <c r="P74" s="167" t="s">
        <v>37</v>
      </c>
      <c r="Q74" s="167" t="s">
        <v>58</v>
      </c>
      <c r="R74" s="167" t="s">
        <v>37</v>
      </c>
      <c r="S74" s="167" t="s">
        <v>58</v>
      </c>
      <c r="T74" s="167" t="s">
        <v>37</v>
      </c>
      <c r="U74" s="167" t="s">
        <v>58</v>
      </c>
      <c r="V74" s="167" t="s">
        <v>37</v>
      </c>
      <c r="W74" s="167" t="s">
        <v>58</v>
      </c>
      <c r="X74" s="167" t="s">
        <v>37</v>
      </c>
      <c r="Y74" s="167" t="s">
        <v>58</v>
      </c>
      <c r="Z74" s="167" t="s">
        <v>37</v>
      </c>
      <c r="AA74" s="167" t="s">
        <v>58</v>
      </c>
      <c r="AB74" s="167" t="s">
        <v>37</v>
      </c>
      <c r="AC74" s="167" t="s">
        <v>58</v>
      </c>
      <c r="AD74" s="167" t="s">
        <v>37</v>
      </c>
      <c r="AE74" s="167" t="s">
        <v>58</v>
      </c>
      <c r="AF74" s="167" t="s">
        <v>37</v>
      </c>
      <c r="AG74" s="167" t="s">
        <v>58</v>
      </c>
      <c r="AH74" s="683"/>
      <c r="AI74" s="683"/>
      <c r="AJ74" s="683"/>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549" t="s">
        <v>76</v>
      </c>
      <c r="B75" s="550"/>
      <c r="C75" s="105">
        <f>SUM(D75:E75)</f>
        <v>1</v>
      </c>
      <c r="D75" s="105">
        <f t="shared" ref="D75:E78" si="7">+F75+H75+J75+L75+N75+P75+R75+T75+V75+X75+Z75+AB75+AD75+AF75</f>
        <v>0</v>
      </c>
      <c r="E75" s="105">
        <f t="shared" si="7"/>
        <v>1</v>
      </c>
      <c r="F75" s="96">
        <f>+ENERO!F75+FEBRERO!F75+MARZO!F75+ABRIL!F75+MAYO!F75+JUNIO!F75+JULIO!F75+AGOSTO!F75+SEPTIEMBRE!F75+OCTUBRE!F75+NOVIEMBRE!F75+DICIEMBRE!F75</f>
        <v>0</v>
      </c>
      <c r="G75" s="96">
        <f>+ENERO!G75+FEBRERO!G75+MARZO!G75+ABRIL!G75+MAYO!G75+JUNIO!G75+JULIO!G75+AGOSTO!G75+SEPTIEMBRE!G75+OCTUBRE!G75+NOVIEMBRE!G75+DICIEMBRE!G75</f>
        <v>0</v>
      </c>
      <c r="H75" s="96">
        <f>+ENERO!H75+FEBRERO!H75+MARZO!H75+ABRIL!H75+MAYO!H75+JUNIO!H75+JULIO!H75+AGOSTO!H75+SEPTIEMBRE!H75+OCTUBRE!H75+NOVIEMBRE!H75+DICIEMBRE!H75</f>
        <v>0</v>
      </c>
      <c r="I75" s="96">
        <f>+ENERO!I75+FEBRERO!I75+MARZO!I75+ABRIL!I75+MAYO!I75+JUNIO!I75+JULIO!I75+AGOSTO!I75+SEPTIEMBRE!I75+OCTUBRE!I75+NOVIEMBRE!I75+DICIEMBRE!I75</f>
        <v>1</v>
      </c>
      <c r="J75" s="96">
        <f>+ENERO!J75+FEBRERO!J75+MARZO!J75+ABRIL!J75+MAYO!J75+JUNIO!J75+JULIO!J75+AGOSTO!J75+SEPTIEMBRE!J75+OCTUBRE!J75+NOVIEMBRE!J75+DICIEMBRE!J75</f>
        <v>0</v>
      </c>
      <c r="K75" s="96">
        <f>+ENERO!K75+FEBRERO!K75+MARZO!K75+ABRIL!K75+MAYO!K75+JUNIO!K75+JULIO!K75+AGOSTO!K75+SEPTIEMBRE!K75+OCTUBRE!K75+NOVIEMBRE!K75+DICIEMBRE!K75</f>
        <v>0</v>
      </c>
      <c r="L75" s="96">
        <f>+ENERO!L75+FEBRERO!L75+MARZO!L75+ABRIL!L75+MAYO!L75+JUNIO!L75+JULIO!L75+AGOSTO!L75+SEPTIEMBRE!L75+OCTUBRE!L75+NOVIEMBRE!L75+DICIEMBRE!L75</f>
        <v>0</v>
      </c>
      <c r="M75" s="96">
        <f>+ENERO!M75+FEBRERO!M75+MARZO!M75+ABRIL!M75+MAYO!M75+JUNIO!M75+JULIO!M75+AGOSTO!M75+SEPTIEMBRE!M75+OCTUBRE!M75+NOVIEMBRE!M75+DICIEMBRE!M75</f>
        <v>0</v>
      </c>
      <c r="N75" s="96">
        <f>+ENERO!N75+FEBRERO!N75+MARZO!N75+ABRIL!N75+MAYO!N75+JUNIO!N75+JULIO!N75+AGOSTO!N75+SEPTIEMBRE!N75+OCTUBRE!N75+NOVIEMBRE!N75+DICIEMBRE!N75</f>
        <v>0</v>
      </c>
      <c r="O75" s="96">
        <f>+ENERO!O75+FEBRERO!O75+MARZO!O75+ABRIL!O75+MAYO!O75+JUNIO!O75+JULIO!O75+AGOSTO!O75+SEPTIEMBRE!O75+OCTUBRE!O75+NOVIEMBRE!O75+DICIEMBRE!O75</f>
        <v>0</v>
      </c>
      <c r="P75" s="96">
        <f>+ENERO!P75+FEBRERO!P75+MARZO!P75+ABRIL!P75+MAYO!P75+JUNIO!P75+JULIO!P75+AGOSTO!P75+SEPTIEMBRE!P75+OCTUBRE!P75+NOVIEMBRE!P75+DICIEMBRE!P75</f>
        <v>0</v>
      </c>
      <c r="Q75" s="96">
        <f>+ENERO!Q75+FEBRERO!Q75+MARZO!Q75+ABRIL!Q75+MAYO!Q75+JUNIO!Q75+JULIO!Q75+AGOSTO!Q75+SEPTIEMBRE!Q75+OCTUBRE!Q75+NOVIEMBRE!Q75+DICIEMBRE!Q75</f>
        <v>0</v>
      </c>
      <c r="R75" s="96">
        <f>+ENERO!R75+FEBRERO!R75+MARZO!R75+ABRIL!R75+MAYO!R75+JUNIO!R75+JULIO!R75+AGOSTO!R75+SEPTIEMBRE!R75+OCTUBRE!R75+NOVIEMBRE!R75+DICIEMBRE!R75</f>
        <v>0</v>
      </c>
      <c r="S75" s="96">
        <f>+ENERO!S75+FEBRERO!S75+MARZO!S75+ABRIL!S75+MAYO!S75+JUNIO!S75+JULIO!S75+AGOSTO!S75+SEPTIEMBRE!S75+OCTUBRE!S75+NOVIEMBRE!S75+DICIEMBRE!S75</f>
        <v>0</v>
      </c>
      <c r="T75" s="96">
        <f>+ENERO!T75+FEBRERO!T75+MARZO!T75+ABRIL!T75+MAYO!T75+JUNIO!T75+JULIO!T75+AGOSTO!T75+SEPTIEMBRE!T75+OCTUBRE!T75+NOVIEMBRE!T75+DICIEMBRE!T75</f>
        <v>0</v>
      </c>
      <c r="U75" s="96">
        <f>+ENERO!U75+FEBRERO!U75+MARZO!U75+ABRIL!U75+MAYO!U75+JUNIO!U75+JULIO!U75+AGOSTO!U75+SEPTIEMBRE!U75+OCTUBRE!U75+NOVIEMBRE!U75+DICIEMBRE!U75</f>
        <v>0</v>
      </c>
      <c r="V75" s="96">
        <f>+ENERO!V75+FEBRERO!V75+MARZO!V75+ABRIL!V75+MAYO!V75+JUNIO!V75+JULIO!V75+AGOSTO!V75+SEPTIEMBRE!V75+OCTUBRE!V75+NOVIEMBRE!V75+DICIEMBRE!V75</f>
        <v>0</v>
      </c>
      <c r="W75" s="96">
        <f>+ENERO!W75+FEBRERO!W75+MARZO!W75+ABRIL!W75+MAYO!W75+JUNIO!W75+JULIO!W75+AGOSTO!W75+SEPTIEMBRE!W75+OCTUBRE!W75+NOVIEMBRE!W75+DICIEMBRE!W75</f>
        <v>0</v>
      </c>
      <c r="X75" s="96">
        <f>+ENERO!X75+FEBRERO!X75+MARZO!X75+ABRIL!X75+MAYO!X75+JUNIO!X75+JULIO!X75+AGOSTO!X75+SEPTIEMBRE!X75+OCTUBRE!X75+NOVIEMBRE!X75+DICIEMBRE!X75</f>
        <v>0</v>
      </c>
      <c r="Y75" s="96">
        <f>+ENERO!Y75+FEBRERO!Y75+MARZO!Y75+ABRIL!Y75+MAYO!Y75+JUNIO!Y75+JULIO!Y75+AGOSTO!Y75+SEPTIEMBRE!Y75+OCTUBRE!Y75+NOVIEMBRE!Y75+DICIEMBRE!Y75</f>
        <v>0</v>
      </c>
      <c r="Z75" s="96">
        <f>+ENERO!Z75+FEBRERO!Z75+MARZO!Z75+ABRIL!Z75+MAYO!Z75+JUNIO!Z75+JULIO!Z75+AGOSTO!Z75+SEPTIEMBRE!Z75+OCTUBRE!Z75+NOVIEMBRE!Z75+DICIEMBRE!Z75</f>
        <v>0</v>
      </c>
      <c r="AA75" s="96">
        <f>+ENERO!AA75+FEBRERO!AA75+MARZO!AA75+ABRIL!AA75+MAYO!AA75+JUNIO!AA75+JULIO!AA75+AGOSTO!AA75+SEPTIEMBRE!AA75+OCTUBRE!AA75+NOVIEMBRE!AA75+DICIEMBRE!AA75</f>
        <v>0</v>
      </c>
      <c r="AB75" s="96">
        <f>+ENERO!AB75+FEBRERO!AB75+MARZO!AB75+ABRIL!AB75+MAYO!AB75+JUNIO!AB75+JULIO!AB75+AGOSTO!AB75+SEPTIEMBRE!AB75+OCTUBRE!AB75+NOVIEMBRE!AB75+DICIEMBRE!AB75</f>
        <v>0</v>
      </c>
      <c r="AC75" s="96">
        <f>+ENERO!AC75+FEBRERO!AC75+MARZO!AC75+ABRIL!AC75+MAYO!AC75+JUNIO!AC75+JULIO!AC75+AGOSTO!AC75+SEPTIEMBRE!AC75+OCTUBRE!AC75+NOVIEMBRE!AC75+DICIEMBRE!AC75</f>
        <v>0</v>
      </c>
      <c r="AD75" s="96">
        <f>+ENERO!AD75+FEBRERO!AD75+MARZO!AD75+ABRIL!AD75+MAYO!AD75+JUNIO!AD75+JULIO!AD75+AGOSTO!AD75+SEPTIEMBRE!AD75+OCTUBRE!AD75+NOVIEMBRE!AD75+DICIEMBRE!AD75</f>
        <v>0</v>
      </c>
      <c r="AE75" s="96">
        <f>+ENERO!AE75+FEBRERO!AE75+MARZO!AE75+ABRIL!AE75+MAYO!AE75+JUNIO!AE75+JULIO!AE75+AGOSTO!AE75+SEPTIEMBRE!AE75+OCTUBRE!AE75+NOVIEMBRE!AE75+DICIEMBRE!AE75</f>
        <v>0</v>
      </c>
      <c r="AF75" s="96">
        <f>+ENERO!AF75+FEBRERO!AF75+MARZO!AF75+ABRIL!AF75+MAYO!AF75+JUNIO!AF75+JULIO!AF75+AGOSTO!AF75+SEPTIEMBRE!AF75+OCTUBRE!AF75+NOVIEMBRE!AF75+DICIEMBRE!AF75</f>
        <v>0</v>
      </c>
      <c r="AG75" s="96">
        <f>+ENERO!AG75+FEBRERO!AG75+MARZO!AG75+ABRIL!AG75+MAYO!AG75+JUNIO!AG75+JULIO!AG75+AGOSTO!AG75+SEPTIEMBRE!AG75+OCTUBRE!AG75+NOVIEMBRE!AG75+DICIEMBRE!AG75</f>
        <v>0</v>
      </c>
      <c r="AH75" s="96">
        <f>+ENERO!AH75+FEBRERO!AH75+MARZO!AH75+ABRIL!AH75+MAYO!AH75+JUNIO!AH75+JULIO!AH75+AGOSTO!AH75+SEPTIEMBRE!AH75+OCTUBRE!AH75+NOVIEMBRE!AH75+DICIEMBRE!AH75</f>
        <v>0</v>
      </c>
      <c r="AI75" s="96">
        <f>+ENERO!AI75+FEBRERO!AI75+MARZO!AI75+ABRIL!AI75+MAYO!AI75+JUNIO!AI75+JULIO!AI75+AGOSTO!AI75+SEPTIEMBRE!AI75+OCTUBRE!AI75+NOVIEMBRE!AI75+DICIEMBRE!AI75</f>
        <v>1</v>
      </c>
      <c r="AJ75" s="96">
        <f>+ENERO!AJ75+FEBRERO!AJ75+MARZO!AJ75+ABRIL!AJ75+MAYO!AJ75+JUNIO!AJ75+JULIO!AJ75+AGOSTO!AJ75+SEPTIEMBRE!AJ75+OCTUBRE!AJ75+NOVIEMBRE!AJ75+DICIEMBRE!AJ75</f>
        <v>0</v>
      </c>
      <c r="AK75" s="149" t="str">
        <f>$AZ75&amp;""&amp;$BA75&amp;""&amp;$BB75&amp;""&amp;$BC75&amp;""&amp;$BD75&amp;""&amp;$BE75&amp;""&amp;$BF75&amp;""&amp;$BG75&amp;""&amp;$BH75&amp;""&amp;$BI75&amp;""&amp;$BJ75&amp;""&amp;$BK75&amp;""&amp;$BL75&amp;""&amp;$BM75&amp;""&amp;$BN75&amp;""&amp;$BO75&amp;""&amp;$BP75&amp;""&amp;$BQ75&amp;""&amp;$BR75&amp;""&amp;$BS75&amp;""&amp;$BT75&amp;""&amp;$BU75&amp;""&amp;$BV75&amp;""&amp;$BW75&amp;""&amp;$BX75&amp;""&amp;$BY75&amp;""&amp;$BZ75&amp;""&amp;$CA75&amp;""&amp;$CB75</f>
        <v/>
      </c>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588" t="s">
        <v>67</v>
      </c>
      <c r="B76" s="163" t="s">
        <v>68</v>
      </c>
      <c r="C76" s="93">
        <f>SUM(D76:E76)</f>
        <v>0</v>
      </c>
      <c r="D76" s="93">
        <f>+F76+H76+J76+L76+N76+P76+R76+T76+V76+X76+Z76+AB76+AD76+AF76</f>
        <v>0</v>
      </c>
      <c r="E76" s="93">
        <f t="shared" si="7"/>
        <v>0</v>
      </c>
      <c r="F76" s="96">
        <f>+ENERO!F76+FEBRERO!F76+MARZO!F76+ABRIL!F76+MAYO!F76+JUNIO!F76+JULIO!F76+AGOSTO!F76+SEPTIEMBRE!F76+OCTUBRE!F76+NOVIEMBRE!F76+DICIEMBRE!F76</f>
        <v>0</v>
      </c>
      <c r="G76" s="96">
        <f>+ENERO!G76+FEBRERO!G76+MARZO!G76+ABRIL!G76+MAYO!G76+JUNIO!G76+JULIO!G76+AGOSTO!G76+SEPTIEMBRE!G76+OCTUBRE!G76+NOVIEMBRE!G76+DICIEMBRE!G76</f>
        <v>0</v>
      </c>
      <c r="H76" s="96">
        <f>+ENERO!H76+FEBRERO!H76+MARZO!H76+ABRIL!H76+MAYO!H76+JUNIO!H76+JULIO!H76+AGOSTO!H76+SEPTIEMBRE!H76+OCTUBRE!H76+NOVIEMBRE!H76+DICIEMBRE!H76</f>
        <v>0</v>
      </c>
      <c r="I76" s="96">
        <f>+ENERO!I76+FEBRERO!I76+MARZO!I76+ABRIL!I76+MAYO!I76+JUNIO!I76+JULIO!I76+AGOSTO!I76+SEPTIEMBRE!I76+OCTUBRE!I76+NOVIEMBRE!I76+DICIEMBRE!I76</f>
        <v>0</v>
      </c>
      <c r="J76" s="96">
        <f>+ENERO!J76+FEBRERO!J76+MARZO!J76+ABRIL!J76+MAYO!J76+JUNIO!J76+JULIO!J76+AGOSTO!J76+SEPTIEMBRE!J76+OCTUBRE!J76+NOVIEMBRE!J76+DICIEMBRE!J76</f>
        <v>0</v>
      </c>
      <c r="K76" s="96">
        <f>+ENERO!K76+FEBRERO!K76+MARZO!K76+ABRIL!K76+MAYO!K76+JUNIO!K76+JULIO!K76+AGOSTO!K76+SEPTIEMBRE!K76+OCTUBRE!K76+NOVIEMBRE!K76+DICIEMBRE!K76</f>
        <v>0</v>
      </c>
      <c r="L76" s="96">
        <f>+ENERO!L76+FEBRERO!L76+MARZO!L76+ABRIL!L76+MAYO!L76+JUNIO!L76+JULIO!L76+AGOSTO!L76+SEPTIEMBRE!L76+OCTUBRE!L76+NOVIEMBRE!L76+DICIEMBRE!L76</f>
        <v>0</v>
      </c>
      <c r="M76" s="96">
        <f>+ENERO!M76+FEBRERO!M76+MARZO!M76+ABRIL!M76+MAYO!M76+JUNIO!M76+JULIO!M76+AGOSTO!M76+SEPTIEMBRE!M76+OCTUBRE!M76+NOVIEMBRE!M76+DICIEMBRE!M76</f>
        <v>0</v>
      </c>
      <c r="N76" s="96">
        <f>+ENERO!N76+FEBRERO!N76+MARZO!N76+ABRIL!N76+MAYO!N76+JUNIO!N76+JULIO!N76+AGOSTO!N76+SEPTIEMBRE!N76+OCTUBRE!N76+NOVIEMBRE!N76+DICIEMBRE!N76</f>
        <v>0</v>
      </c>
      <c r="O76" s="96">
        <f>+ENERO!O76+FEBRERO!O76+MARZO!O76+ABRIL!O76+MAYO!O76+JUNIO!O76+JULIO!O76+AGOSTO!O76+SEPTIEMBRE!O76+OCTUBRE!O76+NOVIEMBRE!O76+DICIEMBRE!O76</f>
        <v>0</v>
      </c>
      <c r="P76" s="96">
        <f>+ENERO!P76+FEBRERO!P76+MARZO!P76+ABRIL!P76+MAYO!P76+JUNIO!P76+JULIO!P76+AGOSTO!P76+SEPTIEMBRE!P76+OCTUBRE!P76+NOVIEMBRE!P76+DICIEMBRE!P76</f>
        <v>0</v>
      </c>
      <c r="Q76" s="96">
        <f>+ENERO!Q76+FEBRERO!Q76+MARZO!Q76+ABRIL!Q76+MAYO!Q76+JUNIO!Q76+JULIO!Q76+AGOSTO!Q76+SEPTIEMBRE!Q76+OCTUBRE!Q76+NOVIEMBRE!Q76+DICIEMBRE!Q76</f>
        <v>0</v>
      </c>
      <c r="R76" s="96">
        <f>+ENERO!R76+FEBRERO!R76+MARZO!R76+ABRIL!R76+MAYO!R76+JUNIO!R76+JULIO!R76+AGOSTO!R76+SEPTIEMBRE!R76+OCTUBRE!R76+NOVIEMBRE!R76+DICIEMBRE!R76</f>
        <v>0</v>
      </c>
      <c r="S76" s="96">
        <f>+ENERO!S76+FEBRERO!S76+MARZO!S76+ABRIL!S76+MAYO!S76+JUNIO!S76+JULIO!S76+AGOSTO!S76+SEPTIEMBRE!S76+OCTUBRE!S76+NOVIEMBRE!S76+DICIEMBRE!S76</f>
        <v>0</v>
      </c>
      <c r="T76" s="96">
        <f>+ENERO!T76+FEBRERO!T76+MARZO!T76+ABRIL!T76+MAYO!T76+JUNIO!T76+JULIO!T76+AGOSTO!T76+SEPTIEMBRE!T76+OCTUBRE!T76+NOVIEMBRE!T76+DICIEMBRE!T76</f>
        <v>0</v>
      </c>
      <c r="U76" s="96">
        <f>+ENERO!U76+FEBRERO!U76+MARZO!U76+ABRIL!U76+MAYO!U76+JUNIO!U76+JULIO!U76+AGOSTO!U76+SEPTIEMBRE!U76+OCTUBRE!U76+NOVIEMBRE!U76+DICIEMBRE!U76</f>
        <v>0</v>
      </c>
      <c r="V76" s="96">
        <f>+ENERO!V76+FEBRERO!V76+MARZO!V76+ABRIL!V76+MAYO!V76+JUNIO!V76+JULIO!V76+AGOSTO!V76+SEPTIEMBRE!V76+OCTUBRE!V76+NOVIEMBRE!V76+DICIEMBRE!V76</f>
        <v>0</v>
      </c>
      <c r="W76" s="96">
        <f>+ENERO!W76+FEBRERO!W76+MARZO!W76+ABRIL!W76+MAYO!W76+JUNIO!W76+JULIO!W76+AGOSTO!W76+SEPTIEMBRE!W76+OCTUBRE!W76+NOVIEMBRE!W76+DICIEMBRE!W76</f>
        <v>0</v>
      </c>
      <c r="X76" s="96">
        <f>+ENERO!X76+FEBRERO!X76+MARZO!X76+ABRIL!X76+MAYO!X76+JUNIO!X76+JULIO!X76+AGOSTO!X76+SEPTIEMBRE!X76+OCTUBRE!X76+NOVIEMBRE!X76+DICIEMBRE!X76</f>
        <v>0</v>
      </c>
      <c r="Y76" s="96">
        <f>+ENERO!Y76+FEBRERO!Y76+MARZO!Y76+ABRIL!Y76+MAYO!Y76+JUNIO!Y76+JULIO!Y76+AGOSTO!Y76+SEPTIEMBRE!Y76+OCTUBRE!Y76+NOVIEMBRE!Y76+DICIEMBRE!Y76</f>
        <v>0</v>
      </c>
      <c r="Z76" s="96">
        <f>+ENERO!Z76+FEBRERO!Z76+MARZO!Z76+ABRIL!Z76+MAYO!Z76+JUNIO!Z76+JULIO!Z76+AGOSTO!Z76+SEPTIEMBRE!Z76+OCTUBRE!Z76+NOVIEMBRE!Z76+DICIEMBRE!Z76</f>
        <v>0</v>
      </c>
      <c r="AA76" s="96">
        <f>+ENERO!AA76+FEBRERO!AA76+MARZO!AA76+ABRIL!AA76+MAYO!AA76+JUNIO!AA76+JULIO!AA76+AGOSTO!AA76+SEPTIEMBRE!AA76+OCTUBRE!AA76+NOVIEMBRE!AA76+DICIEMBRE!AA76</f>
        <v>0</v>
      </c>
      <c r="AB76" s="96">
        <f>+ENERO!AB76+FEBRERO!AB76+MARZO!AB76+ABRIL!AB76+MAYO!AB76+JUNIO!AB76+JULIO!AB76+AGOSTO!AB76+SEPTIEMBRE!AB76+OCTUBRE!AB76+NOVIEMBRE!AB76+DICIEMBRE!AB76</f>
        <v>0</v>
      </c>
      <c r="AC76" s="96">
        <f>+ENERO!AC76+FEBRERO!AC76+MARZO!AC76+ABRIL!AC76+MAYO!AC76+JUNIO!AC76+JULIO!AC76+AGOSTO!AC76+SEPTIEMBRE!AC76+OCTUBRE!AC76+NOVIEMBRE!AC76+DICIEMBRE!AC76</f>
        <v>0</v>
      </c>
      <c r="AD76" s="96">
        <f>+ENERO!AD76+FEBRERO!AD76+MARZO!AD76+ABRIL!AD76+MAYO!AD76+JUNIO!AD76+JULIO!AD76+AGOSTO!AD76+SEPTIEMBRE!AD76+OCTUBRE!AD76+NOVIEMBRE!AD76+DICIEMBRE!AD76</f>
        <v>0</v>
      </c>
      <c r="AE76" s="96">
        <f>+ENERO!AE76+FEBRERO!AE76+MARZO!AE76+ABRIL!AE76+MAYO!AE76+JUNIO!AE76+JULIO!AE76+AGOSTO!AE76+SEPTIEMBRE!AE76+OCTUBRE!AE76+NOVIEMBRE!AE76+DICIEMBRE!AE76</f>
        <v>0</v>
      </c>
      <c r="AF76" s="96">
        <f>+ENERO!AF76+FEBRERO!AF76+MARZO!AF76+ABRIL!AF76+MAYO!AF76+JUNIO!AF76+JULIO!AF76+AGOSTO!AF76+SEPTIEMBRE!AF76+OCTUBRE!AF76+NOVIEMBRE!AF76+DICIEMBRE!AF76</f>
        <v>0</v>
      </c>
      <c r="AG76" s="96">
        <f>+ENERO!AG76+FEBRERO!AG76+MARZO!AG76+ABRIL!AG76+MAYO!AG76+JUNIO!AG76+JULIO!AG76+AGOSTO!AG76+SEPTIEMBRE!AG76+OCTUBRE!AG76+NOVIEMBRE!AG76+DICIEMBRE!AG76</f>
        <v>0</v>
      </c>
      <c r="AH76" s="96">
        <f>+ENERO!AH76+FEBRERO!AH76+MARZO!AH76+ABRIL!AH76+MAYO!AH76+JUNIO!AH76+JULIO!AH76+AGOSTO!AH76+SEPTIEMBRE!AH76+OCTUBRE!AH76+NOVIEMBRE!AH76+DICIEMBRE!AH76</f>
        <v>0</v>
      </c>
      <c r="AI76" s="96">
        <f>+ENERO!AI76+FEBRERO!AI76+MARZO!AI76+ABRIL!AI76+MAYO!AI76+JUNIO!AI76+JULIO!AI76+AGOSTO!AI76+SEPTIEMBRE!AI76+OCTUBRE!AI76+NOVIEMBRE!AI76+DICIEMBRE!AI76</f>
        <v>0</v>
      </c>
      <c r="AJ76" s="96">
        <f>+ENERO!AJ76+FEBRERO!AJ76+MARZO!AJ76+ABRIL!AJ76+MAYO!AJ76+JUNIO!AJ76+JULIO!AJ76+AGOSTO!AJ76+SEPTIEMBRE!AJ76+OCTUBRE!AJ76+NOVIEMBRE!AJ76+DICIEMBRE!AJ76</f>
        <v>0</v>
      </c>
      <c r="AK76" s="149" t="str">
        <f>$AZ76&amp;""&amp;$BA76&amp;""&amp;$BB76&amp;""&amp;$BC76&amp;""&amp;$BD76&amp;""&amp;$BE76&amp;""&amp;$BF76&amp;""&amp;$BG76&amp;""&amp;$BH76&amp;""&amp;$BI76&amp;""&amp;$BJ76&amp;""&amp;$BK76&amp;""&amp;$BL76&amp;""&amp;$BM76&amp;""&amp;$BN76&amp;""&amp;$BO76&amp;""&amp;$BP76&amp;""&amp;$BQ76&amp;""&amp;$BR76&amp;""&amp;$BS76&amp;""&amp;$BT76&amp;""&amp;$BU76&amp;""&amp;$BV76&amp;""&amp;$BW76&amp;""&amp;$BX76&amp;""&amp;$BY76&amp;""&amp;$BZ76&amp;""&amp;$CA76&amp;""&amp;$CB76</f>
        <v/>
      </c>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589"/>
      <c r="B77" s="164" t="s">
        <v>69</v>
      </c>
      <c r="C77" s="94">
        <f>SUM(D77:E77)</f>
        <v>10</v>
      </c>
      <c r="D77" s="94">
        <f t="shared" si="7"/>
        <v>3</v>
      </c>
      <c r="E77" s="94">
        <f t="shared" si="7"/>
        <v>7</v>
      </c>
      <c r="F77" s="96">
        <f>+ENERO!F77+FEBRERO!F77+MARZO!F77+ABRIL!F77+MAYO!F77+JUNIO!F77+JULIO!F77+AGOSTO!F77+SEPTIEMBRE!F77+OCTUBRE!F77+NOVIEMBRE!F77+DICIEMBRE!F77</f>
        <v>0</v>
      </c>
      <c r="G77" s="96">
        <f>+ENERO!G77+FEBRERO!G77+MARZO!G77+ABRIL!G77+MAYO!G77+JUNIO!G77+JULIO!G77+AGOSTO!G77+SEPTIEMBRE!G77+OCTUBRE!G77+NOVIEMBRE!G77+DICIEMBRE!G77</f>
        <v>0</v>
      </c>
      <c r="H77" s="96">
        <f>+ENERO!H77+FEBRERO!H77+MARZO!H77+ABRIL!H77+MAYO!H77+JUNIO!H77+JULIO!H77+AGOSTO!H77+SEPTIEMBRE!H77+OCTUBRE!H77+NOVIEMBRE!H77+DICIEMBRE!H77</f>
        <v>0</v>
      </c>
      <c r="I77" s="96">
        <f>+ENERO!I77+FEBRERO!I77+MARZO!I77+ABRIL!I77+MAYO!I77+JUNIO!I77+JULIO!I77+AGOSTO!I77+SEPTIEMBRE!I77+OCTUBRE!I77+NOVIEMBRE!I77+DICIEMBRE!I77</f>
        <v>2</v>
      </c>
      <c r="J77" s="96">
        <f>+ENERO!J77+FEBRERO!J77+MARZO!J77+ABRIL!J77+MAYO!J77+JUNIO!J77+JULIO!J77+AGOSTO!J77+SEPTIEMBRE!J77+OCTUBRE!J77+NOVIEMBRE!J77+DICIEMBRE!J77</f>
        <v>0</v>
      </c>
      <c r="K77" s="96">
        <f>+ENERO!K77+FEBRERO!K77+MARZO!K77+ABRIL!K77+MAYO!K77+JUNIO!K77+JULIO!K77+AGOSTO!K77+SEPTIEMBRE!K77+OCTUBRE!K77+NOVIEMBRE!K77+DICIEMBRE!K77</f>
        <v>0</v>
      </c>
      <c r="L77" s="96">
        <f>+ENERO!L77+FEBRERO!L77+MARZO!L77+ABRIL!L77+MAYO!L77+JUNIO!L77+JULIO!L77+AGOSTO!L77+SEPTIEMBRE!L77+OCTUBRE!L77+NOVIEMBRE!L77+DICIEMBRE!L77</f>
        <v>0</v>
      </c>
      <c r="M77" s="96">
        <f>+ENERO!M77+FEBRERO!M77+MARZO!M77+ABRIL!M77+MAYO!M77+JUNIO!M77+JULIO!M77+AGOSTO!M77+SEPTIEMBRE!M77+OCTUBRE!M77+NOVIEMBRE!M77+DICIEMBRE!M77</f>
        <v>0</v>
      </c>
      <c r="N77" s="96">
        <f>+ENERO!N77+FEBRERO!N77+MARZO!N77+ABRIL!N77+MAYO!N77+JUNIO!N77+JULIO!N77+AGOSTO!N77+SEPTIEMBRE!N77+OCTUBRE!N77+NOVIEMBRE!N77+DICIEMBRE!N77</f>
        <v>0</v>
      </c>
      <c r="O77" s="96">
        <f>+ENERO!O77+FEBRERO!O77+MARZO!O77+ABRIL!O77+MAYO!O77+JUNIO!O77+JULIO!O77+AGOSTO!O77+SEPTIEMBRE!O77+OCTUBRE!O77+NOVIEMBRE!O77+DICIEMBRE!O77</f>
        <v>2</v>
      </c>
      <c r="P77" s="96">
        <f>+ENERO!P77+FEBRERO!P77+MARZO!P77+ABRIL!P77+MAYO!P77+JUNIO!P77+JULIO!P77+AGOSTO!P77+SEPTIEMBRE!P77+OCTUBRE!P77+NOVIEMBRE!P77+DICIEMBRE!P77</f>
        <v>0</v>
      </c>
      <c r="Q77" s="96">
        <f>+ENERO!Q77+FEBRERO!Q77+MARZO!Q77+ABRIL!Q77+MAYO!Q77+JUNIO!Q77+JULIO!Q77+AGOSTO!Q77+SEPTIEMBRE!Q77+OCTUBRE!Q77+NOVIEMBRE!Q77+DICIEMBRE!Q77</f>
        <v>0</v>
      </c>
      <c r="R77" s="96">
        <f>+ENERO!R77+FEBRERO!R77+MARZO!R77+ABRIL!R77+MAYO!R77+JUNIO!R77+JULIO!R77+AGOSTO!R77+SEPTIEMBRE!R77+OCTUBRE!R77+NOVIEMBRE!R77+DICIEMBRE!R77</f>
        <v>2</v>
      </c>
      <c r="S77" s="96">
        <f>+ENERO!S77+FEBRERO!S77+MARZO!S77+ABRIL!S77+MAYO!S77+JUNIO!S77+JULIO!S77+AGOSTO!S77+SEPTIEMBRE!S77+OCTUBRE!S77+NOVIEMBRE!S77+DICIEMBRE!S77</f>
        <v>0</v>
      </c>
      <c r="T77" s="96">
        <f>+ENERO!T77+FEBRERO!T77+MARZO!T77+ABRIL!T77+MAYO!T77+JUNIO!T77+JULIO!T77+AGOSTO!T77+SEPTIEMBRE!T77+OCTUBRE!T77+NOVIEMBRE!T77+DICIEMBRE!T77</f>
        <v>0</v>
      </c>
      <c r="U77" s="96">
        <f>+ENERO!U77+FEBRERO!U77+MARZO!U77+ABRIL!U77+MAYO!U77+JUNIO!U77+JULIO!U77+AGOSTO!U77+SEPTIEMBRE!U77+OCTUBRE!U77+NOVIEMBRE!U77+DICIEMBRE!U77</f>
        <v>0</v>
      </c>
      <c r="V77" s="96">
        <f>+ENERO!V77+FEBRERO!V77+MARZO!V77+ABRIL!V77+MAYO!V77+JUNIO!V77+JULIO!V77+AGOSTO!V77+SEPTIEMBRE!V77+OCTUBRE!V77+NOVIEMBRE!V77+DICIEMBRE!V77</f>
        <v>0</v>
      </c>
      <c r="W77" s="96">
        <f>+ENERO!W77+FEBRERO!W77+MARZO!W77+ABRIL!W77+MAYO!W77+JUNIO!W77+JULIO!W77+AGOSTO!W77+SEPTIEMBRE!W77+OCTUBRE!W77+NOVIEMBRE!W77+DICIEMBRE!W77</f>
        <v>0</v>
      </c>
      <c r="X77" s="96">
        <f>+ENERO!X77+FEBRERO!X77+MARZO!X77+ABRIL!X77+MAYO!X77+JUNIO!X77+JULIO!X77+AGOSTO!X77+SEPTIEMBRE!X77+OCTUBRE!X77+NOVIEMBRE!X77+DICIEMBRE!X77</f>
        <v>1</v>
      </c>
      <c r="Y77" s="96">
        <f>+ENERO!Y77+FEBRERO!Y77+MARZO!Y77+ABRIL!Y77+MAYO!Y77+JUNIO!Y77+JULIO!Y77+AGOSTO!Y77+SEPTIEMBRE!Y77+OCTUBRE!Y77+NOVIEMBRE!Y77+DICIEMBRE!Y77</f>
        <v>1</v>
      </c>
      <c r="Z77" s="96">
        <f>+ENERO!Z77+FEBRERO!Z77+MARZO!Z77+ABRIL!Z77+MAYO!Z77+JUNIO!Z77+JULIO!Z77+AGOSTO!Z77+SEPTIEMBRE!Z77+OCTUBRE!Z77+NOVIEMBRE!Z77+DICIEMBRE!Z77</f>
        <v>0</v>
      </c>
      <c r="AA77" s="96">
        <f>+ENERO!AA77+FEBRERO!AA77+MARZO!AA77+ABRIL!AA77+MAYO!AA77+JUNIO!AA77+JULIO!AA77+AGOSTO!AA77+SEPTIEMBRE!AA77+OCTUBRE!AA77+NOVIEMBRE!AA77+DICIEMBRE!AA77</f>
        <v>1</v>
      </c>
      <c r="AB77" s="96">
        <f>+ENERO!AB77+FEBRERO!AB77+MARZO!AB77+ABRIL!AB77+MAYO!AB77+JUNIO!AB77+JULIO!AB77+AGOSTO!AB77+SEPTIEMBRE!AB77+OCTUBRE!AB77+NOVIEMBRE!AB77+DICIEMBRE!AB77</f>
        <v>0</v>
      </c>
      <c r="AC77" s="96">
        <f>+ENERO!AC77+FEBRERO!AC77+MARZO!AC77+ABRIL!AC77+MAYO!AC77+JUNIO!AC77+JULIO!AC77+AGOSTO!AC77+SEPTIEMBRE!AC77+OCTUBRE!AC77+NOVIEMBRE!AC77+DICIEMBRE!AC77</f>
        <v>0</v>
      </c>
      <c r="AD77" s="96">
        <f>+ENERO!AD77+FEBRERO!AD77+MARZO!AD77+ABRIL!AD77+MAYO!AD77+JUNIO!AD77+JULIO!AD77+AGOSTO!AD77+SEPTIEMBRE!AD77+OCTUBRE!AD77+NOVIEMBRE!AD77+DICIEMBRE!AD77</f>
        <v>0</v>
      </c>
      <c r="AE77" s="96">
        <f>+ENERO!AE77+FEBRERO!AE77+MARZO!AE77+ABRIL!AE77+MAYO!AE77+JUNIO!AE77+JULIO!AE77+AGOSTO!AE77+SEPTIEMBRE!AE77+OCTUBRE!AE77+NOVIEMBRE!AE77+DICIEMBRE!AE77</f>
        <v>0</v>
      </c>
      <c r="AF77" s="96">
        <f>+ENERO!AF77+FEBRERO!AF77+MARZO!AF77+ABRIL!AF77+MAYO!AF77+JUNIO!AF77+JULIO!AF77+AGOSTO!AF77+SEPTIEMBRE!AF77+OCTUBRE!AF77+NOVIEMBRE!AF77+DICIEMBRE!AF77</f>
        <v>0</v>
      </c>
      <c r="AG77" s="96">
        <f>+ENERO!AG77+FEBRERO!AG77+MARZO!AG77+ABRIL!AG77+MAYO!AG77+JUNIO!AG77+JULIO!AG77+AGOSTO!AG77+SEPTIEMBRE!AG77+OCTUBRE!AG77+NOVIEMBRE!AG77+DICIEMBRE!AG77</f>
        <v>1</v>
      </c>
      <c r="AH77" s="96">
        <f>+ENERO!AH77+FEBRERO!AH77+MARZO!AH77+ABRIL!AH77+MAYO!AH77+JUNIO!AH77+JULIO!AH77+AGOSTO!AH77+SEPTIEMBRE!AH77+OCTUBRE!AH77+NOVIEMBRE!AH77+DICIEMBRE!AH77</f>
        <v>3</v>
      </c>
      <c r="AI77" s="96">
        <f>+ENERO!AI77+FEBRERO!AI77+MARZO!AI77+ABRIL!AI77+MAYO!AI77+JUNIO!AI77+JULIO!AI77+AGOSTO!AI77+SEPTIEMBRE!AI77+OCTUBRE!AI77+NOVIEMBRE!AI77+DICIEMBRE!AI77</f>
        <v>2</v>
      </c>
      <c r="AJ77" s="96">
        <f>+ENERO!AJ77+FEBRERO!AJ77+MARZO!AJ77+ABRIL!AJ77+MAYO!AJ77+JUNIO!AJ77+JULIO!AJ77+AGOSTO!AJ77+SEPTIEMBRE!AJ77+OCTUBRE!AJ77+NOVIEMBRE!AJ77+DICIEMBRE!AJ77</f>
        <v>0</v>
      </c>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590"/>
      <c r="B78" s="159" t="s">
        <v>70</v>
      </c>
      <c r="C78" s="95">
        <f>SUM(D78:E78)</f>
        <v>0</v>
      </c>
      <c r="D78" s="95">
        <f t="shared" si="7"/>
        <v>0</v>
      </c>
      <c r="E78" s="95">
        <f t="shared" si="7"/>
        <v>0</v>
      </c>
      <c r="F78" s="96">
        <f>+ENERO!F78+FEBRERO!F78+MARZO!F78+ABRIL!F78+MAYO!F78+JUNIO!F78+JULIO!F78+AGOSTO!F78+SEPTIEMBRE!F78+OCTUBRE!F78+NOVIEMBRE!F78+DICIEMBRE!F78</f>
        <v>0</v>
      </c>
      <c r="G78" s="96">
        <f>+ENERO!G78+FEBRERO!G78+MARZO!G78+ABRIL!G78+MAYO!G78+JUNIO!G78+JULIO!G78+AGOSTO!G78+SEPTIEMBRE!G78+OCTUBRE!G78+NOVIEMBRE!G78+DICIEMBRE!G78</f>
        <v>0</v>
      </c>
      <c r="H78" s="96">
        <f>+ENERO!H78+FEBRERO!H78+MARZO!H78+ABRIL!H78+MAYO!H78+JUNIO!H78+JULIO!H78+AGOSTO!H78+SEPTIEMBRE!H78+OCTUBRE!H78+NOVIEMBRE!H78+DICIEMBRE!H78</f>
        <v>0</v>
      </c>
      <c r="I78" s="96">
        <f>+ENERO!I78+FEBRERO!I78+MARZO!I78+ABRIL!I78+MAYO!I78+JUNIO!I78+JULIO!I78+AGOSTO!I78+SEPTIEMBRE!I78+OCTUBRE!I78+NOVIEMBRE!I78+DICIEMBRE!I78</f>
        <v>0</v>
      </c>
      <c r="J78" s="96">
        <f>+ENERO!J78+FEBRERO!J78+MARZO!J78+ABRIL!J78+MAYO!J78+JUNIO!J78+JULIO!J78+AGOSTO!J78+SEPTIEMBRE!J78+OCTUBRE!J78+NOVIEMBRE!J78+DICIEMBRE!J78</f>
        <v>0</v>
      </c>
      <c r="K78" s="96">
        <f>+ENERO!K78+FEBRERO!K78+MARZO!K78+ABRIL!K78+MAYO!K78+JUNIO!K78+JULIO!K78+AGOSTO!K78+SEPTIEMBRE!K78+OCTUBRE!K78+NOVIEMBRE!K78+DICIEMBRE!K78</f>
        <v>0</v>
      </c>
      <c r="L78" s="96">
        <f>+ENERO!L78+FEBRERO!L78+MARZO!L78+ABRIL!L78+MAYO!L78+JUNIO!L78+JULIO!L78+AGOSTO!L78+SEPTIEMBRE!L78+OCTUBRE!L78+NOVIEMBRE!L78+DICIEMBRE!L78</f>
        <v>0</v>
      </c>
      <c r="M78" s="96">
        <f>+ENERO!M78+FEBRERO!M78+MARZO!M78+ABRIL!M78+MAYO!M78+JUNIO!M78+JULIO!M78+AGOSTO!M78+SEPTIEMBRE!M78+OCTUBRE!M78+NOVIEMBRE!M78+DICIEMBRE!M78</f>
        <v>0</v>
      </c>
      <c r="N78" s="96">
        <f>+ENERO!N78+FEBRERO!N78+MARZO!N78+ABRIL!N78+MAYO!N78+JUNIO!N78+JULIO!N78+AGOSTO!N78+SEPTIEMBRE!N78+OCTUBRE!N78+NOVIEMBRE!N78+DICIEMBRE!N78</f>
        <v>0</v>
      </c>
      <c r="O78" s="96">
        <f>+ENERO!O78+FEBRERO!O78+MARZO!O78+ABRIL!O78+MAYO!O78+JUNIO!O78+JULIO!O78+AGOSTO!O78+SEPTIEMBRE!O78+OCTUBRE!O78+NOVIEMBRE!O78+DICIEMBRE!O78</f>
        <v>0</v>
      </c>
      <c r="P78" s="96">
        <f>+ENERO!P78+FEBRERO!P78+MARZO!P78+ABRIL!P78+MAYO!P78+JUNIO!P78+JULIO!P78+AGOSTO!P78+SEPTIEMBRE!P78+OCTUBRE!P78+NOVIEMBRE!P78+DICIEMBRE!P78</f>
        <v>0</v>
      </c>
      <c r="Q78" s="96">
        <f>+ENERO!Q78+FEBRERO!Q78+MARZO!Q78+ABRIL!Q78+MAYO!Q78+JUNIO!Q78+JULIO!Q78+AGOSTO!Q78+SEPTIEMBRE!Q78+OCTUBRE!Q78+NOVIEMBRE!Q78+DICIEMBRE!Q78</f>
        <v>0</v>
      </c>
      <c r="R78" s="96">
        <f>+ENERO!R78+FEBRERO!R78+MARZO!R78+ABRIL!R78+MAYO!R78+JUNIO!R78+JULIO!R78+AGOSTO!R78+SEPTIEMBRE!R78+OCTUBRE!R78+NOVIEMBRE!R78+DICIEMBRE!R78</f>
        <v>0</v>
      </c>
      <c r="S78" s="96">
        <f>+ENERO!S78+FEBRERO!S78+MARZO!S78+ABRIL!S78+MAYO!S78+JUNIO!S78+JULIO!S78+AGOSTO!S78+SEPTIEMBRE!S78+OCTUBRE!S78+NOVIEMBRE!S78+DICIEMBRE!S78</f>
        <v>0</v>
      </c>
      <c r="T78" s="96">
        <f>+ENERO!T78+FEBRERO!T78+MARZO!T78+ABRIL!T78+MAYO!T78+JUNIO!T78+JULIO!T78+AGOSTO!T78+SEPTIEMBRE!T78+OCTUBRE!T78+NOVIEMBRE!T78+DICIEMBRE!T78</f>
        <v>0</v>
      </c>
      <c r="U78" s="96">
        <f>+ENERO!U78+FEBRERO!U78+MARZO!U78+ABRIL!U78+MAYO!U78+JUNIO!U78+JULIO!U78+AGOSTO!U78+SEPTIEMBRE!U78+OCTUBRE!U78+NOVIEMBRE!U78+DICIEMBRE!U78</f>
        <v>0</v>
      </c>
      <c r="V78" s="96">
        <f>+ENERO!V78+FEBRERO!V78+MARZO!V78+ABRIL!V78+MAYO!V78+JUNIO!V78+JULIO!V78+AGOSTO!V78+SEPTIEMBRE!V78+OCTUBRE!V78+NOVIEMBRE!V78+DICIEMBRE!V78</f>
        <v>0</v>
      </c>
      <c r="W78" s="96">
        <f>+ENERO!W78+FEBRERO!W78+MARZO!W78+ABRIL!W78+MAYO!W78+JUNIO!W78+JULIO!W78+AGOSTO!W78+SEPTIEMBRE!W78+OCTUBRE!W78+NOVIEMBRE!W78+DICIEMBRE!W78</f>
        <v>0</v>
      </c>
      <c r="X78" s="96">
        <f>+ENERO!X78+FEBRERO!X78+MARZO!X78+ABRIL!X78+MAYO!X78+JUNIO!X78+JULIO!X78+AGOSTO!X78+SEPTIEMBRE!X78+OCTUBRE!X78+NOVIEMBRE!X78+DICIEMBRE!X78</f>
        <v>0</v>
      </c>
      <c r="Y78" s="96">
        <f>+ENERO!Y78+FEBRERO!Y78+MARZO!Y78+ABRIL!Y78+MAYO!Y78+JUNIO!Y78+JULIO!Y78+AGOSTO!Y78+SEPTIEMBRE!Y78+OCTUBRE!Y78+NOVIEMBRE!Y78+DICIEMBRE!Y78</f>
        <v>0</v>
      </c>
      <c r="Z78" s="96">
        <f>+ENERO!Z78+FEBRERO!Z78+MARZO!Z78+ABRIL!Z78+MAYO!Z78+JUNIO!Z78+JULIO!Z78+AGOSTO!Z78+SEPTIEMBRE!Z78+OCTUBRE!Z78+NOVIEMBRE!Z78+DICIEMBRE!Z78</f>
        <v>0</v>
      </c>
      <c r="AA78" s="96">
        <f>+ENERO!AA78+FEBRERO!AA78+MARZO!AA78+ABRIL!AA78+MAYO!AA78+JUNIO!AA78+JULIO!AA78+AGOSTO!AA78+SEPTIEMBRE!AA78+OCTUBRE!AA78+NOVIEMBRE!AA78+DICIEMBRE!AA78</f>
        <v>0</v>
      </c>
      <c r="AB78" s="96">
        <f>+ENERO!AB78+FEBRERO!AB78+MARZO!AB78+ABRIL!AB78+MAYO!AB78+JUNIO!AB78+JULIO!AB78+AGOSTO!AB78+SEPTIEMBRE!AB78+OCTUBRE!AB78+NOVIEMBRE!AB78+DICIEMBRE!AB78</f>
        <v>0</v>
      </c>
      <c r="AC78" s="96">
        <f>+ENERO!AC78+FEBRERO!AC78+MARZO!AC78+ABRIL!AC78+MAYO!AC78+JUNIO!AC78+JULIO!AC78+AGOSTO!AC78+SEPTIEMBRE!AC78+OCTUBRE!AC78+NOVIEMBRE!AC78+DICIEMBRE!AC78</f>
        <v>0</v>
      </c>
      <c r="AD78" s="96">
        <f>+ENERO!AD78+FEBRERO!AD78+MARZO!AD78+ABRIL!AD78+MAYO!AD78+JUNIO!AD78+JULIO!AD78+AGOSTO!AD78+SEPTIEMBRE!AD78+OCTUBRE!AD78+NOVIEMBRE!AD78+DICIEMBRE!AD78</f>
        <v>0</v>
      </c>
      <c r="AE78" s="96">
        <f>+ENERO!AE78+FEBRERO!AE78+MARZO!AE78+ABRIL!AE78+MAYO!AE78+JUNIO!AE78+JULIO!AE78+AGOSTO!AE78+SEPTIEMBRE!AE78+OCTUBRE!AE78+NOVIEMBRE!AE78+DICIEMBRE!AE78</f>
        <v>0</v>
      </c>
      <c r="AF78" s="96">
        <f>+ENERO!AF78+FEBRERO!AF78+MARZO!AF78+ABRIL!AF78+MAYO!AF78+JUNIO!AF78+JULIO!AF78+AGOSTO!AF78+SEPTIEMBRE!AF78+OCTUBRE!AF78+NOVIEMBRE!AF78+DICIEMBRE!AF78</f>
        <v>0</v>
      </c>
      <c r="AG78" s="96">
        <f>+ENERO!AG78+FEBRERO!AG78+MARZO!AG78+ABRIL!AG78+MAYO!AG78+JUNIO!AG78+JULIO!AG78+AGOSTO!AG78+SEPTIEMBRE!AG78+OCTUBRE!AG78+NOVIEMBRE!AG78+DICIEMBRE!AG78</f>
        <v>0</v>
      </c>
      <c r="AH78" s="96">
        <f>+ENERO!AH78+FEBRERO!AH78+MARZO!AH78+ABRIL!AH78+MAYO!AH78+JUNIO!AH78+JULIO!AH78+AGOSTO!AH78+SEPTIEMBRE!AH78+OCTUBRE!AH78+NOVIEMBRE!AH78+DICIEMBRE!AH78</f>
        <v>0</v>
      </c>
      <c r="AI78" s="96">
        <f>+ENERO!AI78+FEBRERO!AI78+MARZO!AI78+ABRIL!AI78+MAYO!AI78+JUNIO!AI78+JULIO!AI78+AGOSTO!AI78+SEPTIEMBRE!AI78+OCTUBRE!AI78+NOVIEMBRE!AI78+DICIEMBRE!AI78</f>
        <v>0</v>
      </c>
      <c r="AJ78" s="96">
        <f>+ENERO!AJ78+FEBRERO!AJ78+MARZO!AJ78+ABRIL!AJ78+MAYO!AJ78+JUNIO!AJ78+JULIO!AJ78+AGOSTO!AJ78+SEPTIEMBRE!AJ78+OCTUBRE!AJ78+NOVIEMBRE!AJ78+DICIEMBRE!AJ78</f>
        <v>0</v>
      </c>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591" t="s">
        <v>39</v>
      </c>
      <c r="B80" s="592"/>
      <c r="C80" s="597" t="s">
        <v>227</v>
      </c>
      <c r="D80" s="598"/>
      <c r="E80" s="599"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593"/>
      <c r="B81" s="594"/>
      <c r="C81" s="602" t="s">
        <v>229</v>
      </c>
      <c r="D81" s="604" t="s">
        <v>71</v>
      </c>
      <c r="E81" s="600"/>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595"/>
      <c r="B82" s="596"/>
      <c r="C82" s="603"/>
      <c r="D82" s="605"/>
      <c r="E82" s="601"/>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568" t="s">
        <v>230</v>
      </c>
      <c r="B83" s="569"/>
      <c r="C83" s="255"/>
      <c r="D83" s="255"/>
      <c r="E83" s="255"/>
      <c r="F83" s="220">
        <f>+BB83</f>
        <v>0</v>
      </c>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B83" s="22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585" t="s">
        <v>39</v>
      </c>
      <c r="B85" s="585"/>
      <c r="C85" s="533" t="s">
        <v>40</v>
      </c>
      <c r="D85" s="585"/>
      <c r="E85" s="534"/>
      <c r="F85" s="576" t="s">
        <v>41</v>
      </c>
      <c r="G85" s="577"/>
      <c r="H85" s="577"/>
      <c r="I85" s="577"/>
      <c r="J85" s="577"/>
      <c r="K85" s="577"/>
      <c r="L85" s="577"/>
      <c r="M85" s="577"/>
      <c r="N85" s="577"/>
      <c r="O85" s="577"/>
      <c r="P85" s="577"/>
      <c r="Q85" s="577"/>
      <c r="R85" s="577"/>
      <c r="S85" s="577"/>
      <c r="T85" s="577"/>
      <c r="U85" s="577"/>
      <c r="V85" s="577"/>
      <c r="W85" s="577"/>
      <c r="X85" s="577"/>
      <c r="Y85" s="577"/>
      <c r="Z85" s="577"/>
      <c r="AA85" s="577"/>
      <c r="AB85" s="577"/>
      <c r="AC85" s="577"/>
      <c r="AD85" s="577"/>
      <c r="AE85" s="577"/>
      <c r="AF85" s="577"/>
      <c r="AG85" s="578"/>
      <c r="AH85" s="509"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586"/>
      <c r="B86" s="586"/>
      <c r="C86" s="581"/>
      <c r="D86" s="586"/>
      <c r="E86" s="582"/>
      <c r="F86" s="160" t="s">
        <v>63</v>
      </c>
      <c r="G86" s="160"/>
      <c r="H86" s="160" t="s">
        <v>64</v>
      </c>
      <c r="I86" s="160"/>
      <c r="J86" s="160" t="s">
        <v>213</v>
      </c>
      <c r="K86" s="160"/>
      <c r="L86" s="160" t="s">
        <v>214</v>
      </c>
      <c r="M86" s="160"/>
      <c r="N86" s="160" t="s">
        <v>215</v>
      </c>
      <c r="O86" s="160"/>
      <c r="P86" s="160" t="s">
        <v>216</v>
      </c>
      <c r="Q86" s="160"/>
      <c r="R86" s="160" t="s">
        <v>217</v>
      </c>
      <c r="S86" s="160"/>
      <c r="T86" s="160" t="s">
        <v>218</v>
      </c>
      <c r="U86" s="160"/>
      <c r="V86" s="160" t="s">
        <v>219</v>
      </c>
      <c r="W86" s="160"/>
      <c r="X86" s="160" t="s">
        <v>220</v>
      </c>
      <c r="Y86" s="160"/>
      <c r="Z86" s="29" t="s">
        <v>221</v>
      </c>
      <c r="AA86" s="222"/>
      <c r="AB86" s="29" t="s">
        <v>222</v>
      </c>
      <c r="AC86" s="222"/>
      <c r="AD86" s="29" t="s">
        <v>223</v>
      </c>
      <c r="AE86" s="222"/>
      <c r="AF86" s="29" t="s">
        <v>224</v>
      </c>
      <c r="AG86" s="222"/>
      <c r="AH86" s="684"/>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95"/>
      <c r="B87" s="695"/>
      <c r="C87" s="166" t="s">
        <v>65</v>
      </c>
      <c r="D87" s="166" t="s">
        <v>37</v>
      </c>
      <c r="E87" s="166" t="s">
        <v>58</v>
      </c>
      <c r="F87" s="167" t="s">
        <v>37</v>
      </c>
      <c r="G87" s="167" t="s">
        <v>58</v>
      </c>
      <c r="H87" s="167" t="s">
        <v>37</v>
      </c>
      <c r="I87" s="167" t="s">
        <v>58</v>
      </c>
      <c r="J87" s="167" t="s">
        <v>37</v>
      </c>
      <c r="K87" s="167" t="s">
        <v>58</v>
      </c>
      <c r="L87" s="167" t="s">
        <v>37</v>
      </c>
      <c r="M87" s="167" t="s">
        <v>58</v>
      </c>
      <c r="N87" s="167" t="s">
        <v>37</v>
      </c>
      <c r="O87" s="167" t="s">
        <v>58</v>
      </c>
      <c r="P87" s="167" t="s">
        <v>37</v>
      </c>
      <c r="Q87" s="167" t="s">
        <v>58</v>
      </c>
      <c r="R87" s="167" t="s">
        <v>37</v>
      </c>
      <c r="S87" s="167" t="s">
        <v>58</v>
      </c>
      <c r="T87" s="167" t="s">
        <v>37</v>
      </c>
      <c r="U87" s="167" t="s">
        <v>58</v>
      </c>
      <c r="V87" s="167" t="s">
        <v>37</v>
      </c>
      <c r="W87" s="167" t="s">
        <v>58</v>
      </c>
      <c r="X87" s="167" t="s">
        <v>37</v>
      </c>
      <c r="Y87" s="167" t="s">
        <v>58</v>
      </c>
      <c r="Z87" s="167" t="s">
        <v>37</v>
      </c>
      <c r="AA87" s="167" t="s">
        <v>58</v>
      </c>
      <c r="AB87" s="167" t="s">
        <v>37</v>
      </c>
      <c r="AC87" s="167" t="s">
        <v>58</v>
      </c>
      <c r="AD87" s="167" t="s">
        <v>37</v>
      </c>
      <c r="AE87" s="167" t="s">
        <v>58</v>
      </c>
      <c r="AF87" s="167" t="s">
        <v>37</v>
      </c>
      <c r="AG87" s="167" t="s">
        <v>58</v>
      </c>
      <c r="AH87" s="510"/>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687" t="s">
        <v>78</v>
      </c>
      <c r="B88" s="688"/>
      <c r="C88" s="93">
        <f>SUM(D88:E88)</f>
        <v>0</v>
      </c>
      <c r="D88" s="93">
        <f t="shared" ref="D88:E92" si="8">+F88+H88+J88+L88+N88+P88+R88+T88+V88+X88+Z88+AB88+AD88+AF88</f>
        <v>0</v>
      </c>
      <c r="E88" s="93">
        <f>+G88+I88+K88+M88+O88+Q88+S88+U88+W88+Y88+AA88+AC88+AE88+AG88</f>
        <v>0</v>
      </c>
      <c r="F88" s="96">
        <f>+ENERO!F88+FEBRERO!F88+MARZO!F88+ABRIL!F88+MAYO!F88+JUNIO!F88+JULIO!F88+AGOSTO!F88+SEPTIEMBRE!F88+OCTUBRE!F88+NOVIEMBRE!F88+DICIEMBRE!F88</f>
        <v>0</v>
      </c>
      <c r="G88" s="96">
        <f>+ENERO!G88+FEBRERO!G88+MARZO!G88+ABRIL!G88+MAYO!G88+JUNIO!G88+JULIO!G88+AGOSTO!G88+SEPTIEMBRE!G88+OCTUBRE!G88+NOVIEMBRE!G88+DICIEMBRE!G88</f>
        <v>0</v>
      </c>
      <c r="H88" s="96">
        <f>+ENERO!H88+FEBRERO!H88+MARZO!H88+ABRIL!H88+MAYO!H88+JUNIO!H88+JULIO!H88+AGOSTO!H88+SEPTIEMBRE!H88+OCTUBRE!H88+NOVIEMBRE!H88+DICIEMBRE!H88</f>
        <v>0</v>
      </c>
      <c r="I88" s="96">
        <f>+ENERO!I88+FEBRERO!I88+MARZO!I88+ABRIL!I88+MAYO!I88+JUNIO!I88+JULIO!I88+AGOSTO!I88+SEPTIEMBRE!I88+OCTUBRE!I88+NOVIEMBRE!I88+DICIEMBRE!I88</f>
        <v>0</v>
      </c>
      <c r="J88" s="96">
        <f>+ENERO!J88+FEBRERO!J88+MARZO!J88+ABRIL!J88+MAYO!J88+JUNIO!J88+JULIO!J88+AGOSTO!J88+SEPTIEMBRE!J88+OCTUBRE!J88+NOVIEMBRE!J88+DICIEMBRE!J88</f>
        <v>0</v>
      </c>
      <c r="K88" s="96">
        <f>+ENERO!K88+FEBRERO!K88+MARZO!K88+ABRIL!K88+MAYO!K88+JUNIO!K88+JULIO!K88+AGOSTO!K88+SEPTIEMBRE!K88+OCTUBRE!K88+NOVIEMBRE!K88+DICIEMBRE!K88</f>
        <v>0</v>
      </c>
      <c r="L88" s="96">
        <f>+ENERO!L88+FEBRERO!L88+MARZO!L88+ABRIL!L88+MAYO!L88+JUNIO!L88+JULIO!L88+AGOSTO!L88+SEPTIEMBRE!L88+OCTUBRE!L88+NOVIEMBRE!L88+DICIEMBRE!L88</f>
        <v>0</v>
      </c>
      <c r="M88" s="96">
        <f>+ENERO!M88+FEBRERO!M88+MARZO!M88+ABRIL!M88+MAYO!M88+JUNIO!M88+JULIO!M88+AGOSTO!M88+SEPTIEMBRE!M88+OCTUBRE!M88+NOVIEMBRE!M88+DICIEMBRE!M88</f>
        <v>0</v>
      </c>
      <c r="N88" s="96">
        <f>+ENERO!N88+FEBRERO!N88+MARZO!N88+ABRIL!N88+MAYO!N88+JUNIO!N88+JULIO!N88+AGOSTO!N88+SEPTIEMBRE!N88+OCTUBRE!N88+NOVIEMBRE!N88+DICIEMBRE!N88</f>
        <v>0</v>
      </c>
      <c r="O88" s="96">
        <f>+ENERO!O88+FEBRERO!O88+MARZO!O88+ABRIL!O88+MAYO!O88+JUNIO!O88+JULIO!O88+AGOSTO!O88+SEPTIEMBRE!O88+OCTUBRE!O88+NOVIEMBRE!O88+DICIEMBRE!O88</f>
        <v>0</v>
      </c>
      <c r="P88" s="96">
        <f>+ENERO!P88+FEBRERO!P88+MARZO!P88+ABRIL!P88+MAYO!P88+JUNIO!P88+JULIO!P88+AGOSTO!P88+SEPTIEMBRE!P88+OCTUBRE!P88+NOVIEMBRE!P88+DICIEMBRE!P88</f>
        <v>0</v>
      </c>
      <c r="Q88" s="96">
        <f>+ENERO!Q88+FEBRERO!Q88+MARZO!Q88+ABRIL!Q88+MAYO!Q88+JUNIO!Q88+JULIO!Q88+AGOSTO!Q88+SEPTIEMBRE!Q88+OCTUBRE!Q88+NOVIEMBRE!Q88+DICIEMBRE!Q88</f>
        <v>0</v>
      </c>
      <c r="R88" s="96">
        <f>+ENERO!R88+FEBRERO!R88+MARZO!R88+ABRIL!R88+MAYO!R88+JUNIO!R88+JULIO!R88+AGOSTO!R88+SEPTIEMBRE!R88+OCTUBRE!R88+NOVIEMBRE!R88+DICIEMBRE!R88</f>
        <v>0</v>
      </c>
      <c r="S88" s="96">
        <f>+ENERO!S88+FEBRERO!S88+MARZO!S88+ABRIL!S88+MAYO!S88+JUNIO!S88+JULIO!S88+AGOSTO!S88+SEPTIEMBRE!S88+OCTUBRE!S88+NOVIEMBRE!S88+DICIEMBRE!S88</f>
        <v>0</v>
      </c>
      <c r="T88" s="96">
        <f>+ENERO!T88+FEBRERO!T88+MARZO!T88+ABRIL!T88+MAYO!T88+JUNIO!T88+JULIO!T88+AGOSTO!T88+SEPTIEMBRE!T88+OCTUBRE!T88+NOVIEMBRE!T88+DICIEMBRE!T88</f>
        <v>0</v>
      </c>
      <c r="U88" s="96">
        <f>+ENERO!U88+FEBRERO!U88+MARZO!U88+ABRIL!U88+MAYO!U88+JUNIO!U88+JULIO!U88+AGOSTO!U88+SEPTIEMBRE!U88+OCTUBRE!U88+NOVIEMBRE!U88+DICIEMBRE!U88</f>
        <v>0</v>
      </c>
      <c r="V88" s="96">
        <f>+ENERO!V88+FEBRERO!V88+MARZO!V88+ABRIL!V88+MAYO!V88+JUNIO!V88+JULIO!V88+AGOSTO!V88+SEPTIEMBRE!V88+OCTUBRE!V88+NOVIEMBRE!V88+DICIEMBRE!V88</f>
        <v>0</v>
      </c>
      <c r="W88" s="96">
        <f>+ENERO!W88+FEBRERO!W88+MARZO!W88+ABRIL!W88+MAYO!W88+JUNIO!W88+JULIO!W88+AGOSTO!W88+SEPTIEMBRE!W88+OCTUBRE!W88+NOVIEMBRE!W88+DICIEMBRE!W88</f>
        <v>0</v>
      </c>
      <c r="X88" s="96">
        <f>+ENERO!X88+FEBRERO!X88+MARZO!X88+ABRIL!X88+MAYO!X88+JUNIO!X88+JULIO!X88+AGOSTO!X88+SEPTIEMBRE!X88+OCTUBRE!X88+NOVIEMBRE!X88+DICIEMBRE!X88</f>
        <v>0</v>
      </c>
      <c r="Y88" s="96">
        <f>+ENERO!Y88+FEBRERO!Y88+MARZO!Y88+ABRIL!Y88+MAYO!Y88+JUNIO!Y88+JULIO!Y88+AGOSTO!Y88+SEPTIEMBRE!Y88+OCTUBRE!Y88+NOVIEMBRE!Y88+DICIEMBRE!Y88</f>
        <v>0</v>
      </c>
      <c r="Z88" s="96">
        <f>+ENERO!Z88+FEBRERO!Z88+MARZO!Z88+ABRIL!Z88+MAYO!Z88+JUNIO!Z88+JULIO!Z88+AGOSTO!Z88+SEPTIEMBRE!Z88+OCTUBRE!Z88+NOVIEMBRE!Z88+DICIEMBRE!Z88</f>
        <v>0</v>
      </c>
      <c r="AA88" s="96">
        <f>+ENERO!AA88+FEBRERO!AA88+MARZO!AA88+ABRIL!AA88+MAYO!AA88+JUNIO!AA88+JULIO!AA88+AGOSTO!AA88+SEPTIEMBRE!AA88+OCTUBRE!AA88+NOVIEMBRE!AA88+DICIEMBRE!AA88</f>
        <v>0</v>
      </c>
      <c r="AB88" s="96">
        <f>+ENERO!AB88+FEBRERO!AB88+MARZO!AB88+ABRIL!AB88+MAYO!AB88+JUNIO!AB88+JULIO!AB88+AGOSTO!AB88+SEPTIEMBRE!AB88+OCTUBRE!AB88+NOVIEMBRE!AB88+DICIEMBRE!AB88</f>
        <v>0</v>
      </c>
      <c r="AC88" s="96">
        <f>+ENERO!AC88+FEBRERO!AC88+MARZO!AC88+ABRIL!AC88+MAYO!AC88+JUNIO!AC88+JULIO!AC88+AGOSTO!AC88+SEPTIEMBRE!AC88+OCTUBRE!AC88+NOVIEMBRE!AC88+DICIEMBRE!AC88</f>
        <v>0</v>
      </c>
      <c r="AD88" s="96">
        <f>+ENERO!AD88+FEBRERO!AD88+MARZO!AD88+ABRIL!AD88+MAYO!AD88+JUNIO!AD88+JULIO!AD88+AGOSTO!AD88+SEPTIEMBRE!AD88+OCTUBRE!AD88+NOVIEMBRE!AD88+DICIEMBRE!AD88</f>
        <v>0</v>
      </c>
      <c r="AE88" s="96">
        <f>+ENERO!AE88+FEBRERO!AE88+MARZO!AE88+ABRIL!AE88+MAYO!AE88+JUNIO!AE88+JULIO!AE88+AGOSTO!AE88+SEPTIEMBRE!AE88+OCTUBRE!AE88+NOVIEMBRE!AE88+DICIEMBRE!AE88</f>
        <v>0</v>
      </c>
      <c r="AF88" s="96">
        <f>+ENERO!AF88+FEBRERO!AF88+MARZO!AF88+ABRIL!AF88+MAYO!AF88+JUNIO!AF88+JULIO!AF88+AGOSTO!AF88+SEPTIEMBRE!AF88+OCTUBRE!AF88+NOVIEMBRE!AF88+DICIEMBRE!AF88</f>
        <v>0</v>
      </c>
      <c r="AG88" s="96">
        <f>+ENERO!AG88+FEBRERO!AG88+MARZO!AG88+ABRIL!AG88+MAYO!AG88+JUNIO!AG88+JULIO!AG88+AGOSTO!AG88+SEPTIEMBRE!AG88+OCTUBRE!AG88+NOVIEMBRE!AG88+DICIEMBRE!AG88</f>
        <v>0</v>
      </c>
      <c r="AH88" s="96">
        <f>+ENERO!AH88+FEBRERO!AH88+MARZO!AH88+ABRIL!AH88+MAYO!AH88+JUNIO!AH88+JULIO!AH88+AGOSTO!AH88+SEPTIEMBRE!AH88+OCTUBRE!AH88+NOVIEMBRE!AH88+DICIEMBRE!AH88</f>
        <v>0</v>
      </c>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689" t="s">
        <v>79</v>
      </c>
      <c r="B89" s="690"/>
      <c r="C89" s="99">
        <f>SUM(D89:E89)</f>
        <v>0</v>
      </c>
      <c r="D89" s="99">
        <f t="shared" si="8"/>
        <v>0</v>
      </c>
      <c r="E89" s="99">
        <f>+G89+I89+K89+M89+O89+Q89+S89+U89+W89+Y89+AA89+AC89+AE89+AG89</f>
        <v>0</v>
      </c>
      <c r="F89" s="96">
        <f>+ENERO!F89+FEBRERO!F89+MARZO!F89+ABRIL!F89+MAYO!F89+JUNIO!F89+JULIO!F89+AGOSTO!F89+SEPTIEMBRE!F89+OCTUBRE!F89+NOVIEMBRE!F89+DICIEMBRE!F89</f>
        <v>0</v>
      </c>
      <c r="G89" s="96">
        <f>+ENERO!G89+FEBRERO!G89+MARZO!G89+ABRIL!G89+MAYO!G89+JUNIO!G89+JULIO!G89+AGOSTO!G89+SEPTIEMBRE!G89+OCTUBRE!G89+NOVIEMBRE!G89+DICIEMBRE!G89</f>
        <v>0</v>
      </c>
      <c r="H89" s="96">
        <f>+ENERO!H89+FEBRERO!H89+MARZO!H89+ABRIL!H89+MAYO!H89+JUNIO!H89+JULIO!H89+AGOSTO!H89+SEPTIEMBRE!H89+OCTUBRE!H89+NOVIEMBRE!H89+DICIEMBRE!H89</f>
        <v>0</v>
      </c>
      <c r="I89" s="96">
        <f>+ENERO!I89+FEBRERO!I89+MARZO!I89+ABRIL!I89+MAYO!I89+JUNIO!I89+JULIO!I89+AGOSTO!I89+SEPTIEMBRE!I89+OCTUBRE!I89+NOVIEMBRE!I89+DICIEMBRE!I89</f>
        <v>0</v>
      </c>
      <c r="J89" s="96">
        <f>+ENERO!J89+FEBRERO!J89+MARZO!J89+ABRIL!J89+MAYO!J89+JUNIO!J89+JULIO!J89+AGOSTO!J89+SEPTIEMBRE!J89+OCTUBRE!J89+NOVIEMBRE!J89+DICIEMBRE!J89</f>
        <v>0</v>
      </c>
      <c r="K89" s="96">
        <f>+ENERO!K89+FEBRERO!K89+MARZO!K89+ABRIL!K89+MAYO!K89+JUNIO!K89+JULIO!K89+AGOSTO!K89+SEPTIEMBRE!K89+OCTUBRE!K89+NOVIEMBRE!K89+DICIEMBRE!K89</f>
        <v>0</v>
      </c>
      <c r="L89" s="96">
        <f>+ENERO!L89+FEBRERO!L89+MARZO!L89+ABRIL!L89+MAYO!L89+JUNIO!L89+JULIO!L89+AGOSTO!L89+SEPTIEMBRE!L89+OCTUBRE!L89+NOVIEMBRE!L89+DICIEMBRE!L89</f>
        <v>0</v>
      </c>
      <c r="M89" s="96">
        <f>+ENERO!M89+FEBRERO!M89+MARZO!M89+ABRIL!M89+MAYO!M89+JUNIO!M89+JULIO!M89+AGOSTO!M89+SEPTIEMBRE!M89+OCTUBRE!M89+NOVIEMBRE!M89+DICIEMBRE!M89</f>
        <v>0</v>
      </c>
      <c r="N89" s="96">
        <f>+ENERO!N89+FEBRERO!N89+MARZO!N89+ABRIL!N89+MAYO!N89+JUNIO!N89+JULIO!N89+AGOSTO!N89+SEPTIEMBRE!N89+OCTUBRE!N89+NOVIEMBRE!N89+DICIEMBRE!N89</f>
        <v>0</v>
      </c>
      <c r="O89" s="96">
        <f>+ENERO!O89+FEBRERO!O89+MARZO!O89+ABRIL!O89+MAYO!O89+JUNIO!O89+JULIO!O89+AGOSTO!O89+SEPTIEMBRE!O89+OCTUBRE!O89+NOVIEMBRE!O89+DICIEMBRE!O89</f>
        <v>0</v>
      </c>
      <c r="P89" s="96">
        <f>+ENERO!P89+FEBRERO!P89+MARZO!P89+ABRIL!P89+MAYO!P89+JUNIO!P89+JULIO!P89+AGOSTO!P89+SEPTIEMBRE!P89+OCTUBRE!P89+NOVIEMBRE!P89+DICIEMBRE!P89</f>
        <v>0</v>
      </c>
      <c r="Q89" s="96">
        <f>+ENERO!Q89+FEBRERO!Q89+MARZO!Q89+ABRIL!Q89+MAYO!Q89+JUNIO!Q89+JULIO!Q89+AGOSTO!Q89+SEPTIEMBRE!Q89+OCTUBRE!Q89+NOVIEMBRE!Q89+DICIEMBRE!Q89</f>
        <v>0</v>
      </c>
      <c r="R89" s="96">
        <f>+ENERO!R89+FEBRERO!R89+MARZO!R89+ABRIL!R89+MAYO!R89+JUNIO!R89+JULIO!R89+AGOSTO!R89+SEPTIEMBRE!R89+OCTUBRE!R89+NOVIEMBRE!R89+DICIEMBRE!R89</f>
        <v>0</v>
      </c>
      <c r="S89" s="96">
        <f>+ENERO!S89+FEBRERO!S89+MARZO!S89+ABRIL!S89+MAYO!S89+JUNIO!S89+JULIO!S89+AGOSTO!S89+SEPTIEMBRE!S89+OCTUBRE!S89+NOVIEMBRE!S89+DICIEMBRE!S89</f>
        <v>0</v>
      </c>
      <c r="T89" s="96">
        <f>+ENERO!T89+FEBRERO!T89+MARZO!T89+ABRIL!T89+MAYO!T89+JUNIO!T89+JULIO!T89+AGOSTO!T89+SEPTIEMBRE!T89+OCTUBRE!T89+NOVIEMBRE!T89+DICIEMBRE!T89</f>
        <v>0</v>
      </c>
      <c r="U89" s="96">
        <f>+ENERO!U89+FEBRERO!U89+MARZO!U89+ABRIL!U89+MAYO!U89+JUNIO!U89+JULIO!U89+AGOSTO!U89+SEPTIEMBRE!U89+OCTUBRE!U89+NOVIEMBRE!U89+DICIEMBRE!U89</f>
        <v>0</v>
      </c>
      <c r="V89" s="96">
        <f>+ENERO!V89+FEBRERO!V89+MARZO!V89+ABRIL!V89+MAYO!V89+JUNIO!V89+JULIO!V89+AGOSTO!V89+SEPTIEMBRE!V89+OCTUBRE!V89+NOVIEMBRE!V89+DICIEMBRE!V89</f>
        <v>0</v>
      </c>
      <c r="W89" s="96">
        <f>+ENERO!W89+FEBRERO!W89+MARZO!W89+ABRIL!W89+MAYO!W89+JUNIO!W89+JULIO!W89+AGOSTO!W89+SEPTIEMBRE!W89+OCTUBRE!W89+NOVIEMBRE!W89+DICIEMBRE!W89</f>
        <v>0</v>
      </c>
      <c r="X89" s="96">
        <f>+ENERO!X89+FEBRERO!X89+MARZO!X89+ABRIL!X89+MAYO!X89+JUNIO!X89+JULIO!X89+AGOSTO!X89+SEPTIEMBRE!X89+OCTUBRE!X89+NOVIEMBRE!X89+DICIEMBRE!X89</f>
        <v>0</v>
      </c>
      <c r="Y89" s="96">
        <f>+ENERO!Y89+FEBRERO!Y89+MARZO!Y89+ABRIL!Y89+MAYO!Y89+JUNIO!Y89+JULIO!Y89+AGOSTO!Y89+SEPTIEMBRE!Y89+OCTUBRE!Y89+NOVIEMBRE!Y89+DICIEMBRE!Y89</f>
        <v>0</v>
      </c>
      <c r="Z89" s="96">
        <f>+ENERO!Z89+FEBRERO!Z89+MARZO!Z89+ABRIL!Z89+MAYO!Z89+JUNIO!Z89+JULIO!Z89+AGOSTO!Z89+SEPTIEMBRE!Z89+OCTUBRE!Z89+NOVIEMBRE!Z89+DICIEMBRE!Z89</f>
        <v>0</v>
      </c>
      <c r="AA89" s="96">
        <f>+ENERO!AA89+FEBRERO!AA89+MARZO!AA89+ABRIL!AA89+MAYO!AA89+JUNIO!AA89+JULIO!AA89+AGOSTO!AA89+SEPTIEMBRE!AA89+OCTUBRE!AA89+NOVIEMBRE!AA89+DICIEMBRE!AA89</f>
        <v>0</v>
      </c>
      <c r="AB89" s="96">
        <f>+ENERO!AB89+FEBRERO!AB89+MARZO!AB89+ABRIL!AB89+MAYO!AB89+JUNIO!AB89+JULIO!AB89+AGOSTO!AB89+SEPTIEMBRE!AB89+OCTUBRE!AB89+NOVIEMBRE!AB89+DICIEMBRE!AB89</f>
        <v>0</v>
      </c>
      <c r="AC89" s="96">
        <f>+ENERO!AC89+FEBRERO!AC89+MARZO!AC89+ABRIL!AC89+MAYO!AC89+JUNIO!AC89+JULIO!AC89+AGOSTO!AC89+SEPTIEMBRE!AC89+OCTUBRE!AC89+NOVIEMBRE!AC89+DICIEMBRE!AC89</f>
        <v>0</v>
      </c>
      <c r="AD89" s="96">
        <f>+ENERO!AD89+FEBRERO!AD89+MARZO!AD89+ABRIL!AD89+MAYO!AD89+JUNIO!AD89+JULIO!AD89+AGOSTO!AD89+SEPTIEMBRE!AD89+OCTUBRE!AD89+NOVIEMBRE!AD89+DICIEMBRE!AD89</f>
        <v>0</v>
      </c>
      <c r="AE89" s="96">
        <f>+ENERO!AE89+FEBRERO!AE89+MARZO!AE89+ABRIL!AE89+MAYO!AE89+JUNIO!AE89+JULIO!AE89+AGOSTO!AE89+SEPTIEMBRE!AE89+OCTUBRE!AE89+NOVIEMBRE!AE89+DICIEMBRE!AE89</f>
        <v>0</v>
      </c>
      <c r="AF89" s="96">
        <f>+ENERO!AF89+FEBRERO!AF89+MARZO!AF89+ABRIL!AF89+MAYO!AF89+JUNIO!AF89+JULIO!AF89+AGOSTO!AF89+SEPTIEMBRE!AF89+OCTUBRE!AF89+NOVIEMBRE!AF89+DICIEMBRE!AF89</f>
        <v>0</v>
      </c>
      <c r="AG89" s="96">
        <f>+ENERO!AG89+FEBRERO!AG89+MARZO!AG89+ABRIL!AG89+MAYO!AG89+JUNIO!AG89+JULIO!AG89+AGOSTO!AG89+SEPTIEMBRE!AG89+OCTUBRE!AG89+NOVIEMBRE!AG89+DICIEMBRE!AG89</f>
        <v>0</v>
      </c>
      <c r="AH89" s="96">
        <f>+ENERO!AH89+FEBRERO!AH89+MARZO!AH89+ABRIL!AH89+MAYO!AH89+JUNIO!AH89+JULIO!AH89+AGOSTO!AH89+SEPTIEMBRE!AH89+OCTUBRE!AH89+NOVIEMBRE!AH89+DICIEMBRE!AH89</f>
        <v>0</v>
      </c>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91" t="s">
        <v>80</v>
      </c>
      <c r="B90" s="78" t="s">
        <v>81</v>
      </c>
      <c r="C90" s="93">
        <f>SUM(D90:E90)</f>
        <v>0</v>
      </c>
      <c r="D90" s="93">
        <f t="shared" si="8"/>
        <v>0</v>
      </c>
      <c r="E90" s="93">
        <f>+G90+I90+K90+M90+O90+Q90+S90+U90+W90+Y90+AA90+AC90+AE90+AG90</f>
        <v>0</v>
      </c>
      <c r="F90" s="96">
        <f>+ENERO!F90+FEBRERO!F90+MARZO!F90+ABRIL!F90+MAYO!F90+JUNIO!F90+JULIO!F90+AGOSTO!F90+SEPTIEMBRE!F90+OCTUBRE!F90+NOVIEMBRE!F90+DICIEMBRE!F90</f>
        <v>0</v>
      </c>
      <c r="G90" s="96">
        <f>+ENERO!G90+FEBRERO!G90+MARZO!G90+ABRIL!G90+MAYO!G90+JUNIO!G90+JULIO!G90+AGOSTO!G90+SEPTIEMBRE!G90+OCTUBRE!G90+NOVIEMBRE!G90+DICIEMBRE!G90</f>
        <v>0</v>
      </c>
      <c r="H90" s="96">
        <f>+ENERO!H90+FEBRERO!H90+MARZO!H90+ABRIL!H90+MAYO!H90+JUNIO!H90+JULIO!H90+AGOSTO!H90+SEPTIEMBRE!H90+OCTUBRE!H90+NOVIEMBRE!H90+DICIEMBRE!H90</f>
        <v>0</v>
      </c>
      <c r="I90" s="96">
        <f>+ENERO!I90+FEBRERO!I90+MARZO!I90+ABRIL!I90+MAYO!I90+JUNIO!I90+JULIO!I90+AGOSTO!I90+SEPTIEMBRE!I90+OCTUBRE!I90+NOVIEMBRE!I90+DICIEMBRE!I90</f>
        <v>0</v>
      </c>
      <c r="J90" s="96">
        <f>+ENERO!J90+FEBRERO!J90+MARZO!J90+ABRIL!J90+MAYO!J90+JUNIO!J90+JULIO!J90+AGOSTO!J90+SEPTIEMBRE!J90+OCTUBRE!J90+NOVIEMBRE!J90+DICIEMBRE!J90</f>
        <v>0</v>
      </c>
      <c r="K90" s="96">
        <f>+ENERO!K90+FEBRERO!K90+MARZO!K90+ABRIL!K90+MAYO!K90+JUNIO!K90+JULIO!K90+AGOSTO!K90+SEPTIEMBRE!K90+OCTUBRE!K90+NOVIEMBRE!K90+DICIEMBRE!K90</f>
        <v>0</v>
      </c>
      <c r="L90" s="96">
        <f>+ENERO!L90+FEBRERO!L90+MARZO!L90+ABRIL!L90+MAYO!L90+JUNIO!L90+JULIO!L90+AGOSTO!L90+SEPTIEMBRE!L90+OCTUBRE!L90+NOVIEMBRE!L90+DICIEMBRE!L90</f>
        <v>0</v>
      </c>
      <c r="M90" s="96">
        <f>+ENERO!M90+FEBRERO!M90+MARZO!M90+ABRIL!M90+MAYO!M90+JUNIO!M90+JULIO!M90+AGOSTO!M90+SEPTIEMBRE!M90+OCTUBRE!M90+NOVIEMBRE!M90+DICIEMBRE!M90</f>
        <v>0</v>
      </c>
      <c r="N90" s="96">
        <f>+ENERO!N90+FEBRERO!N90+MARZO!N90+ABRIL!N90+MAYO!N90+JUNIO!N90+JULIO!N90+AGOSTO!N90+SEPTIEMBRE!N90+OCTUBRE!N90+NOVIEMBRE!N90+DICIEMBRE!N90</f>
        <v>0</v>
      </c>
      <c r="O90" s="96">
        <f>+ENERO!O90+FEBRERO!O90+MARZO!O90+ABRIL!O90+MAYO!O90+JUNIO!O90+JULIO!O90+AGOSTO!O90+SEPTIEMBRE!O90+OCTUBRE!O90+NOVIEMBRE!O90+DICIEMBRE!O90</f>
        <v>0</v>
      </c>
      <c r="P90" s="96">
        <f>+ENERO!P90+FEBRERO!P90+MARZO!P90+ABRIL!P90+MAYO!P90+JUNIO!P90+JULIO!P90+AGOSTO!P90+SEPTIEMBRE!P90+OCTUBRE!P90+NOVIEMBRE!P90+DICIEMBRE!P90</f>
        <v>0</v>
      </c>
      <c r="Q90" s="96">
        <f>+ENERO!Q90+FEBRERO!Q90+MARZO!Q90+ABRIL!Q90+MAYO!Q90+JUNIO!Q90+JULIO!Q90+AGOSTO!Q90+SEPTIEMBRE!Q90+OCTUBRE!Q90+NOVIEMBRE!Q90+DICIEMBRE!Q90</f>
        <v>0</v>
      </c>
      <c r="R90" s="96">
        <f>+ENERO!R90+FEBRERO!R90+MARZO!R90+ABRIL!R90+MAYO!R90+JUNIO!R90+JULIO!R90+AGOSTO!R90+SEPTIEMBRE!R90+OCTUBRE!R90+NOVIEMBRE!R90+DICIEMBRE!R90</f>
        <v>0</v>
      </c>
      <c r="S90" s="96">
        <f>+ENERO!S90+FEBRERO!S90+MARZO!S90+ABRIL!S90+MAYO!S90+JUNIO!S90+JULIO!S90+AGOSTO!S90+SEPTIEMBRE!S90+OCTUBRE!S90+NOVIEMBRE!S90+DICIEMBRE!S90</f>
        <v>0</v>
      </c>
      <c r="T90" s="96">
        <f>+ENERO!T90+FEBRERO!T90+MARZO!T90+ABRIL!T90+MAYO!T90+JUNIO!T90+JULIO!T90+AGOSTO!T90+SEPTIEMBRE!T90+OCTUBRE!T90+NOVIEMBRE!T90+DICIEMBRE!T90</f>
        <v>0</v>
      </c>
      <c r="U90" s="96">
        <f>+ENERO!U90+FEBRERO!U90+MARZO!U90+ABRIL!U90+MAYO!U90+JUNIO!U90+JULIO!U90+AGOSTO!U90+SEPTIEMBRE!U90+OCTUBRE!U90+NOVIEMBRE!U90+DICIEMBRE!U90</f>
        <v>0</v>
      </c>
      <c r="V90" s="96">
        <f>+ENERO!V90+FEBRERO!V90+MARZO!V90+ABRIL!V90+MAYO!V90+JUNIO!V90+JULIO!V90+AGOSTO!V90+SEPTIEMBRE!V90+OCTUBRE!V90+NOVIEMBRE!V90+DICIEMBRE!V90</f>
        <v>0</v>
      </c>
      <c r="W90" s="96">
        <f>+ENERO!W90+FEBRERO!W90+MARZO!W90+ABRIL!W90+MAYO!W90+JUNIO!W90+JULIO!W90+AGOSTO!W90+SEPTIEMBRE!W90+OCTUBRE!W90+NOVIEMBRE!W90+DICIEMBRE!W90</f>
        <v>0</v>
      </c>
      <c r="X90" s="96">
        <f>+ENERO!X90+FEBRERO!X90+MARZO!X90+ABRIL!X90+MAYO!X90+JUNIO!X90+JULIO!X90+AGOSTO!X90+SEPTIEMBRE!X90+OCTUBRE!X90+NOVIEMBRE!X90+DICIEMBRE!X90</f>
        <v>0</v>
      </c>
      <c r="Y90" s="96">
        <f>+ENERO!Y90+FEBRERO!Y90+MARZO!Y90+ABRIL!Y90+MAYO!Y90+JUNIO!Y90+JULIO!Y90+AGOSTO!Y90+SEPTIEMBRE!Y90+OCTUBRE!Y90+NOVIEMBRE!Y90+DICIEMBRE!Y90</f>
        <v>0</v>
      </c>
      <c r="Z90" s="96">
        <f>+ENERO!Z90+FEBRERO!Z90+MARZO!Z90+ABRIL!Z90+MAYO!Z90+JUNIO!Z90+JULIO!Z90+AGOSTO!Z90+SEPTIEMBRE!Z90+OCTUBRE!Z90+NOVIEMBRE!Z90+DICIEMBRE!Z90</f>
        <v>0</v>
      </c>
      <c r="AA90" s="96">
        <f>+ENERO!AA90+FEBRERO!AA90+MARZO!AA90+ABRIL!AA90+MAYO!AA90+JUNIO!AA90+JULIO!AA90+AGOSTO!AA90+SEPTIEMBRE!AA90+OCTUBRE!AA90+NOVIEMBRE!AA90+DICIEMBRE!AA90</f>
        <v>0</v>
      </c>
      <c r="AB90" s="96">
        <f>+ENERO!AB90+FEBRERO!AB90+MARZO!AB90+ABRIL!AB90+MAYO!AB90+JUNIO!AB90+JULIO!AB90+AGOSTO!AB90+SEPTIEMBRE!AB90+OCTUBRE!AB90+NOVIEMBRE!AB90+DICIEMBRE!AB90</f>
        <v>0</v>
      </c>
      <c r="AC90" s="96">
        <f>+ENERO!AC90+FEBRERO!AC90+MARZO!AC90+ABRIL!AC90+MAYO!AC90+JUNIO!AC90+JULIO!AC90+AGOSTO!AC90+SEPTIEMBRE!AC90+OCTUBRE!AC90+NOVIEMBRE!AC90+DICIEMBRE!AC90</f>
        <v>0</v>
      </c>
      <c r="AD90" s="96">
        <f>+ENERO!AD90+FEBRERO!AD90+MARZO!AD90+ABRIL!AD90+MAYO!AD90+JUNIO!AD90+JULIO!AD90+AGOSTO!AD90+SEPTIEMBRE!AD90+OCTUBRE!AD90+NOVIEMBRE!AD90+DICIEMBRE!AD90</f>
        <v>0</v>
      </c>
      <c r="AE90" s="96">
        <f>+ENERO!AE90+FEBRERO!AE90+MARZO!AE90+ABRIL!AE90+MAYO!AE90+JUNIO!AE90+JULIO!AE90+AGOSTO!AE90+SEPTIEMBRE!AE90+OCTUBRE!AE90+NOVIEMBRE!AE90+DICIEMBRE!AE90</f>
        <v>0</v>
      </c>
      <c r="AF90" s="96">
        <f>+ENERO!AF90+FEBRERO!AF90+MARZO!AF90+ABRIL!AF90+MAYO!AF90+JUNIO!AF90+JULIO!AF90+AGOSTO!AF90+SEPTIEMBRE!AF90+OCTUBRE!AF90+NOVIEMBRE!AF90+DICIEMBRE!AF90</f>
        <v>0</v>
      </c>
      <c r="AG90" s="96">
        <f>+ENERO!AG90+FEBRERO!AG90+MARZO!AG90+ABRIL!AG90+MAYO!AG90+JUNIO!AG90+JULIO!AG90+AGOSTO!AG90+SEPTIEMBRE!AG90+OCTUBRE!AG90+NOVIEMBRE!AG90+DICIEMBRE!AG90</f>
        <v>0</v>
      </c>
      <c r="AH90" s="96">
        <f>+ENERO!AH90+FEBRERO!AH90+MARZO!AH90+ABRIL!AH90+MAYO!AH90+JUNIO!AH90+JULIO!AH90+AGOSTO!AH90+SEPTIEMBRE!AH90+OCTUBRE!AH90+NOVIEMBRE!AH90+DICIEMBRE!AH90</f>
        <v>0</v>
      </c>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92"/>
      <c r="B91" s="223" t="s">
        <v>82</v>
      </c>
      <c r="C91" s="95">
        <f>SUM(D91:E91)</f>
        <v>0</v>
      </c>
      <c r="D91" s="95">
        <f t="shared" si="8"/>
        <v>0</v>
      </c>
      <c r="E91" s="95">
        <f t="shared" si="8"/>
        <v>0</v>
      </c>
      <c r="F91" s="96">
        <f>+ENERO!F91+FEBRERO!F91+MARZO!F91+ABRIL!F91+MAYO!F91+JUNIO!F91+JULIO!F91+AGOSTO!F91+SEPTIEMBRE!F91+OCTUBRE!F91+NOVIEMBRE!F91+DICIEMBRE!F91</f>
        <v>0</v>
      </c>
      <c r="G91" s="96">
        <f>+ENERO!G91+FEBRERO!G91+MARZO!G91+ABRIL!G91+MAYO!G91+JUNIO!G91+JULIO!G91+AGOSTO!G91+SEPTIEMBRE!G91+OCTUBRE!G91+NOVIEMBRE!G91+DICIEMBRE!G91</f>
        <v>0</v>
      </c>
      <c r="H91" s="96">
        <f>+ENERO!H91+FEBRERO!H91+MARZO!H91+ABRIL!H91+MAYO!H91+JUNIO!H91+JULIO!H91+AGOSTO!H91+SEPTIEMBRE!H91+OCTUBRE!H91+NOVIEMBRE!H91+DICIEMBRE!H91</f>
        <v>0</v>
      </c>
      <c r="I91" s="96">
        <f>+ENERO!I91+FEBRERO!I91+MARZO!I91+ABRIL!I91+MAYO!I91+JUNIO!I91+JULIO!I91+AGOSTO!I91+SEPTIEMBRE!I91+OCTUBRE!I91+NOVIEMBRE!I91+DICIEMBRE!I91</f>
        <v>0</v>
      </c>
      <c r="J91" s="96">
        <f>+ENERO!J91+FEBRERO!J91+MARZO!J91+ABRIL!J91+MAYO!J91+JUNIO!J91+JULIO!J91+AGOSTO!J91+SEPTIEMBRE!J91+OCTUBRE!J91+NOVIEMBRE!J91+DICIEMBRE!J91</f>
        <v>0</v>
      </c>
      <c r="K91" s="96">
        <f>+ENERO!K91+FEBRERO!K91+MARZO!K91+ABRIL!K91+MAYO!K91+JUNIO!K91+JULIO!K91+AGOSTO!K91+SEPTIEMBRE!K91+OCTUBRE!K91+NOVIEMBRE!K91+DICIEMBRE!K91</f>
        <v>0</v>
      </c>
      <c r="L91" s="96">
        <f>+ENERO!L91+FEBRERO!L91+MARZO!L91+ABRIL!L91+MAYO!L91+JUNIO!L91+JULIO!L91+AGOSTO!L91+SEPTIEMBRE!L91+OCTUBRE!L91+NOVIEMBRE!L91+DICIEMBRE!L91</f>
        <v>0</v>
      </c>
      <c r="M91" s="96">
        <f>+ENERO!M91+FEBRERO!M91+MARZO!M91+ABRIL!M91+MAYO!M91+JUNIO!M91+JULIO!M91+AGOSTO!M91+SEPTIEMBRE!M91+OCTUBRE!M91+NOVIEMBRE!M91+DICIEMBRE!M91</f>
        <v>0</v>
      </c>
      <c r="N91" s="96">
        <f>+ENERO!N91+FEBRERO!N91+MARZO!N91+ABRIL!N91+MAYO!N91+JUNIO!N91+JULIO!N91+AGOSTO!N91+SEPTIEMBRE!N91+OCTUBRE!N91+NOVIEMBRE!N91+DICIEMBRE!N91</f>
        <v>0</v>
      </c>
      <c r="O91" s="96">
        <f>+ENERO!O91+FEBRERO!O91+MARZO!O91+ABRIL!O91+MAYO!O91+JUNIO!O91+JULIO!O91+AGOSTO!O91+SEPTIEMBRE!O91+OCTUBRE!O91+NOVIEMBRE!O91+DICIEMBRE!O91</f>
        <v>0</v>
      </c>
      <c r="P91" s="96">
        <f>+ENERO!P91+FEBRERO!P91+MARZO!P91+ABRIL!P91+MAYO!P91+JUNIO!P91+JULIO!P91+AGOSTO!P91+SEPTIEMBRE!P91+OCTUBRE!P91+NOVIEMBRE!P91+DICIEMBRE!P91</f>
        <v>0</v>
      </c>
      <c r="Q91" s="96">
        <f>+ENERO!Q91+FEBRERO!Q91+MARZO!Q91+ABRIL!Q91+MAYO!Q91+JUNIO!Q91+JULIO!Q91+AGOSTO!Q91+SEPTIEMBRE!Q91+OCTUBRE!Q91+NOVIEMBRE!Q91+DICIEMBRE!Q91</f>
        <v>0</v>
      </c>
      <c r="R91" s="96">
        <f>+ENERO!R91+FEBRERO!R91+MARZO!R91+ABRIL!R91+MAYO!R91+JUNIO!R91+JULIO!R91+AGOSTO!R91+SEPTIEMBRE!R91+OCTUBRE!R91+NOVIEMBRE!R91+DICIEMBRE!R91</f>
        <v>0</v>
      </c>
      <c r="S91" s="96">
        <f>+ENERO!S91+FEBRERO!S91+MARZO!S91+ABRIL!S91+MAYO!S91+JUNIO!S91+JULIO!S91+AGOSTO!S91+SEPTIEMBRE!S91+OCTUBRE!S91+NOVIEMBRE!S91+DICIEMBRE!S91</f>
        <v>0</v>
      </c>
      <c r="T91" s="96">
        <f>+ENERO!T91+FEBRERO!T91+MARZO!T91+ABRIL!T91+MAYO!T91+JUNIO!T91+JULIO!T91+AGOSTO!T91+SEPTIEMBRE!T91+OCTUBRE!T91+NOVIEMBRE!T91+DICIEMBRE!T91</f>
        <v>0</v>
      </c>
      <c r="U91" s="96">
        <f>+ENERO!U91+FEBRERO!U91+MARZO!U91+ABRIL!U91+MAYO!U91+JUNIO!U91+JULIO!U91+AGOSTO!U91+SEPTIEMBRE!U91+OCTUBRE!U91+NOVIEMBRE!U91+DICIEMBRE!U91</f>
        <v>0</v>
      </c>
      <c r="V91" s="96">
        <f>+ENERO!V91+FEBRERO!V91+MARZO!V91+ABRIL!V91+MAYO!V91+JUNIO!V91+JULIO!V91+AGOSTO!V91+SEPTIEMBRE!V91+OCTUBRE!V91+NOVIEMBRE!V91+DICIEMBRE!V91</f>
        <v>0</v>
      </c>
      <c r="W91" s="96">
        <f>+ENERO!W91+FEBRERO!W91+MARZO!W91+ABRIL!W91+MAYO!W91+JUNIO!W91+JULIO!W91+AGOSTO!W91+SEPTIEMBRE!W91+OCTUBRE!W91+NOVIEMBRE!W91+DICIEMBRE!W91</f>
        <v>0</v>
      </c>
      <c r="X91" s="96">
        <f>+ENERO!X91+FEBRERO!X91+MARZO!X91+ABRIL!X91+MAYO!X91+JUNIO!X91+JULIO!X91+AGOSTO!X91+SEPTIEMBRE!X91+OCTUBRE!X91+NOVIEMBRE!X91+DICIEMBRE!X91</f>
        <v>0</v>
      </c>
      <c r="Y91" s="96">
        <f>+ENERO!Y91+FEBRERO!Y91+MARZO!Y91+ABRIL!Y91+MAYO!Y91+JUNIO!Y91+JULIO!Y91+AGOSTO!Y91+SEPTIEMBRE!Y91+OCTUBRE!Y91+NOVIEMBRE!Y91+DICIEMBRE!Y91</f>
        <v>0</v>
      </c>
      <c r="Z91" s="96">
        <f>+ENERO!Z91+FEBRERO!Z91+MARZO!Z91+ABRIL!Z91+MAYO!Z91+JUNIO!Z91+JULIO!Z91+AGOSTO!Z91+SEPTIEMBRE!Z91+OCTUBRE!Z91+NOVIEMBRE!Z91+DICIEMBRE!Z91</f>
        <v>0</v>
      </c>
      <c r="AA91" s="96">
        <f>+ENERO!AA91+FEBRERO!AA91+MARZO!AA91+ABRIL!AA91+MAYO!AA91+JUNIO!AA91+JULIO!AA91+AGOSTO!AA91+SEPTIEMBRE!AA91+OCTUBRE!AA91+NOVIEMBRE!AA91+DICIEMBRE!AA91</f>
        <v>0</v>
      </c>
      <c r="AB91" s="96">
        <f>+ENERO!AB91+FEBRERO!AB91+MARZO!AB91+ABRIL!AB91+MAYO!AB91+JUNIO!AB91+JULIO!AB91+AGOSTO!AB91+SEPTIEMBRE!AB91+OCTUBRE!AB91+NOVIEMBRE!AB91+DICIEMBRE!AB91</f>
        <v>0</v>
      </c>
      <c r="AC91" s="96">
        <f>+ENERO!AC91+FEBRERO!AC91+MARZO!AC91+ABRIL!AC91+MAYO!AC91+JUNIO!AC91+JULIO!AC91+AGOSTO!AC91+SEPTIEMBRE!AC91+OCTUBRE!AC91+NOVIEMBRE!AC91+DICIEMBRE!AC91</f>
        <v>0</v>
      </c>
      <c r="AD91" s="96">
        <f>+ENERO!AD91+FEBRERO!AD91+MARZO!AD91+ABRIL!AD91+MAYO!AD91+JUNIO!AD91+JULIO!AD91+AGOSTO!AD91+SEPTIEMBRE!AD91+OCTUBRE!AD91+NOVIEMBRE!AD91+DICIEMBRE!AD91</f>
        <v>0</v>
      </c>
      <c r="AE91" s="96">
        <f>+ENERO!AE91+FEBRERO!AE91+MARZO!AE91+ABRIL!AE91+MAYO!AE91+JUNIO!AE91+JULIO!AE91+AGOSTO!AE91+SEPTIEMBRE!AE91+OCTUBRE!AE91+NOVIEMBRE!AE91+DICIEMBRE!AE91</f>
        <v>0</v>
      </c>
      <c r="AF91" s="96">
        <f>+ENERO!AF91+FEBRERO!AF91+MARZO!AF91+ABRIL!AF91+MAYO!AF91+JUNIO!AF91+JULIO!AF91+AGOSTO!AF91+SEPTIEMBRE!AF91+OCTUBRE!AF91+NOVIEMBRE!AF91+DICIEMBRE!AF91</f>
        <v>0</v>
      </c>
      <c r="AG91" s="96">
        <f>+ENERO!AG91+FEBRERO!AG91+MARZO!AG91+ABRIL!AG91+MAYO!AG91+JUNIO!AG91+JULIO!AG91+AGOSTO!AG91+SEPTIEMBRE!AG91+OCTUBRE!AG91+NOVIEMBRE!AG91+DICIEMBRE!AG91</f>
        <v>0</v>
      </c>
      <c r="AH91" s="96">
        <f>+ENERO!AH91+FEBRERO!AH91+MARZO!AH91+ABRIL!AH91+MAYO!AH91+JUNIO!AH91+JULIO!AH91+AGOSTO!AH91+SEPTIEMBRE!AH91+OCTUBRE!AH91+NOVIEMBRE!AH91+DICIEMBRE!AH91</f>
        <v>0</v>
      </c>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93" t="s">
        <v>83</v>
      </c>
      <c r="B92" s="694"/>
      <c r="C92" s="224">
        <f>SUM(D92:E92)</f>
        <v>0</v>
      </c>
      <c r="D92" s="224">
        <f t="shared" si="8"/>
        <v>0</v>
      </c>
      <c r="E92" s="224">
        <f t="shared" si="8"/>
        <v>0</v>
      </c>
      <c r="F92" s="96">
        <f>+ENERO!F92+FEBRERO!F92+MARZO!F92+ABRIL!F92+MAYO!F92+JUNIO!F92+JULIO!F92+AGOSTO!F92+SEPTIEMBRE!F92+OCTUBRE!F92+NOVIEMBRE!F92+DICIEMBRE!F92</f>
        <v>0</v>
      </c>
      <c r="G92" s="96">
        <f>+ENERO!G92+FEBRERO!G92+MARZO!G92+ABRIL!G92+MAYO!G92+JUNIO!G92+JULIO!G92+AGOSTO!G92+SEPTIEMBRE!G92+OCTUBRE!G92+NOVIEMBRE!G92+DICIEMBRE!G92</f>
        <v>0</v>
      </c>
      <c r="H92" s="96">
        <f>+ENERO!H92+FEBRERO!H92+MARZO!H92+ABRIL!H92+MAYO!H92+JUNIO!H92+JULIO!H92+AGOSTO!H92+SEPTIEMBRE!H92+OCTUBRE!H92+NOVIEMBRE!H92+DICIEMBRE!H92</f>
        <v>0</v>
      </c>
      <c r="I92" s="96">
        <f>+ENERO!I92+FEBRERO!I92+MARZO!I92+ABRIL!I92+MAYO!I92+JUNIO!I92+JULIO!I92+AGOSTO!I92+SEPTIEMBRE!I92+OCTUBRE!I92+NOVIEMBRE!I92+DICIEMBRE!I92</f>
        <v>0</v>
      </c>
      <c r="J92" s="96">
        <f>+ENERO!J92+FEBRERO!J92+MARZO!J92+ABRIL!J92+MAYO!J92+JUNIO!J92+JULIO!J92+AGOSTO!J92+SEPTIEMBRE!J92+OCTUBRE!J92+NOVIEMBRE!J92+DICIEMBRE!J92</f>
        <v>0</v>
      </c>
      <c r="K92" s="96">
        <f>+ENERO!K92+FEBRERO!K92+MARZO!K92+ABRIL!K92+MAYO!K92+JUNIO!K92+JULIO!K92+AGOSTO!K92+SEPTIEMBRE!K92+OCTUBRE!K92+NOVIEMBRE!K92+DICIEMBRE!K92</f>
        <v>0</v>
      </c>
      <c r="L92" s="96">
        <f>+ENERO!L92+FEBRERO!L92+MARZO!L92+ABRIL!L92+MAYO!L92+JUNIO!L92+JULIO!L92+AGOSTO!L92+SEPTIEMBRE!L92+OCTUBRE!L92+NOVIEMBRE!L92+DICIEMBRE!L92</f>
        <v>0</v>
      </c>
      <c r="M92" s="96">
        <f>+ENERO!M92+FEBRERO!M92+MARZO!M92+ABRIL!M92+MAYO!M92+JUNIO!M92+JULIO!M92+AGOSTO!M92+SEPTIEMBRE!M92+OCTUBRE!M92+NOVIEMBRE!M92+DICIEMBRE!M92</f>
        <v>0</v>
      </c>
      <c r="N92" s="96">
        <f>+ENERO!N92+FEBRERO!N92+MARZO!N92+ABRIL!N92+MAYO!N92+JUNIO!N92+JULIO!N92+AGOSTO!N92+SEPTIEMBRE!N92+OCTUBRE!N92+NOVIEMBRE!N92+DICIEMBRE!N92</f>
        <v>0</v>
      </c>
      <c r="O92" s="96">
        <f>+ENERO!O92+FEBRERO!O92+MARZO!O92+ABRIL!O92+MAYO!O92+JUNIO!O92+JULIO!O92+AGOSTO!O92+SEPTIEMBRE!O92+OCTUBRE!O92+NOVIEMBRE!O92+DICIEMBRE!O92</f>
        <v>0</v>
      </c>
      <c r="P92" s="96">
        <f>+ENERO!P92+FEBRERO!P92+MARZO!P92+ABRIL!P92+MAYO!P92+JUNIO!P92+JULIO!P92+AGOSTO!P92+SEPTIEMBRE!P92+OCTUBRE!P92+NOVIEMBRE!P92+DICIEMBRE!P92</f>
        <v>0</v>
      </c>
      <c r="Q92" s="96">
        <f>+ENERO!Q92+FEBRERO!Q92+MARZO!Q92+ABRIL!Q92+MAYO!Q92+JUNIO!Q92+JULIO!Q92+AGOSTO!Q92+SEPTIEMBRE!Q92+OCTUBRE!Q92+NOVIEMBRE!Q92+DICIEMBRE!Q92</f>
        <v>0</v>
      </c>
      <c r="R92" s="96">
        <f>+ENERO!R92+FEBRERO!R92+MARZO!R92+ABRIL!R92+MAYO!R92+JUNIO!R92+JULIO!R92+AGOSTO!R92+SEPTIEMBRE!R92+OCTUBRE!R92+NOVIEMBRE!R92+DICIEMBRE!R92</f>
        <v>0</v>
      </c>
      <c r="S92" s="96">
        <f>+ENERO!S92+FEBRERO!S92+MARZO!S92+ABRIL!S92+MAYO!S92+JUNIO!S92+JULIO!S92+AGOSTO!S92+SEPTIEMBRE!S92+OCTUBRE!S92+NOVIEMBRE!S92+DICIEMBRE!S92</f>
        <v>0</v>
      </c>
      <c r="T92" s="96">
        <f>+ENERO!T92+FEBRERO!T92+MARZO!T92+ABRIL!T92+MAYO!T92+JUNIO!T92+JULIO!T92+AGOSTO!T92+SEPTIEMBRE!T92+OCTUBRE!T92+NOVIEMBRE!T92+DICIEMBRE!T92</f>
        <v>0</v>
      </c>
      <c r="U92" s="96">
        <f>+ENERO!U92+FEBRERO!U92+MARZO!U92+ABRIL!U92+MAYO!U92+JUNIO!U92+JULIO!U92+AGOSTO!U92+SEPTIEMBRE!U92+OCTUBRE!U92+NOVIEMBRE!U92+DICIEMBRE!U92</f>
        <v>0</v>
      </c>
      <c r="V92" s="96">
        <f>+ENERO!V92+FEBRERO!V92+MARZO!V92+ABRIL!V92+MAYO!V92+JUNIO!V92+JULIO!V92+AGOSTO!V92+SEPTIEMBRE!V92+OCTUBRE!V92+NOVIEMBRE!V92+DICIEMBRE!V92</f>
        <v>0</v>
      </c>
      <c r="W92" s="96">
        <f>+ENERO!W92+FEBRERO!W92+MARZO!W92+ABRIL!W92+MAYO!W92+JUNIO!W92+JULIO!W92+AGOSTO!W92+SEPTIEMBRE!W92+OCTUBRE!W92+NOVIEMBRE!W92+DICIEMBRE!W92</f>
        <v>0</v>
      </c>
      <c r="X92" s="96">
        <f>+ENERO!X92+FEBRERO!X92+MARZO!X92+ABRIL!X92+MAYO!X92+JUNIO!X92+JULIO!X92+AGOSTO!X92+SEPTIEMBRE!X92+OCTUBRE!X92+NOVIEMBRE!X92+DICIEMBRE!X92</f>
        <v>0</v>
      </c>
      <c r="Y92" s="96">
        <f>+ENERO!Y92+FEBRERO!Y92+MARZO!Y92+ABRIL!Y92+MAYO!Y92+JUNIO!Y92+JULIO!Y92+AGOSTO!Y92+SEPTIEMBRE!Y92+OCTUBRE!Y92+NOVIEMBRE!Y92+DICIEMBRE!Y92</f>
        <v>0</v>
      </c>
      <c r="Z92" s="96">
        <f>+ENERO!Z92+FEBRERO!Z92+MARZO!Z92+ABRIL!Z92+MAYO!Z92+JUNIO!Z92+JULIO!Z92+AGOSTO!Z92+SEPTIEMBRE!Z92+OCTUBRE!Z92+NOVIEMBRE!Z92+DICIEMBRE!Z92</f>
        <v>0</v>
      </c>
      <c r="AA92" s="96">
        <f>+ENERO!AA92+FEBRERO!AA92+MARZO!AA92+ABRIL!AA92+MAYO!AA92+JUNIO!AA92+JULIO!AA92+AGOSTO!AA92+SEPTIEMBRE!AA92+OCTUBRE!AA92+NOVIEMBRE!AA92+DICIEMBRE!AA92</f>
        <v>0</v>
      </c>
      <c r="AB92" s="96">
        <f>+ENERO!AB92+FEBRERO!AB92+MARZO!AB92+ABRIL!AB92+MAYO!AB92+JUNIO!AB92+JULIO!AB92+AGOSTO!AB92+SEPTIEMBRE!AB92+OCTUBRE!AB92+NOVIEMBRE!AB92+DICIEMBRE!AB92</f>
        <v>0</v>
      </c>
      <c r="AC92" s="96">
        <f>+ENERO!AC92+FEBRERO!AC92+MARZO!AC92+ABRIL!AC92+MAYO!AC92+JUNIO!AC92+JULIO!AC92+AGOSTO!AC92+SEPTIEMBRE!AC92+OCTUBRE!AC92+NOVIEMBRE!AC92+DICIEMBRE!AC92</f>
        <v>0</v>
      </c>
      <c r="AD92" s="96">
        <f>+ENERO!AD92+FEBRERO!AD92+MARZO!AD92+ABRIL!AD92+MAYO!AD92+JUNIO!AD92+JULIO!AD92+AGOSTO!AD92+SEPTIEMBRE!AD92+OCTUBRE!AD92+NOVIEMBRE!AD92+DICIEMBRE!AD92</f>
        <v>0</v>
      </c>
      <c r="AE92" s="96">
        <f>+ENERO!AE92+FEBRERO!AE92+MARZO!AE92+ABRIL!AE92+MAYO!AE92+JUNIO!AE92+JULIO!AE92+AGOSTO!AE92+SEPTIEMBRE!AE92+OCTUBRE!AE92+NOVIEMBRE!AE92+DICIEMBRE!AE92</f>
        <v>0</v>
      </c>
      <c r="AF92" s="96">
        <f>+ENERO!AF92+FEBRERO!AF92+MARZO!AF92+ABRIL!AF92+MAYO!AF92+JUNIO!AF92+JULIO!AF92+AGOSTO!AF92+SEPTIEMBRE!AF92+OCTUBRE!AF92+NOVIEMBRE!AF92+DICIEMBRE!AF92</f>
        <v>0</v>
      </c>
      <c r="AG92" s="96">
        <f>+ENERO!AG92+FEBRERO!AG92+MARZO!AG92+ABRIL!AG92+MAYO!AG92+JUNIO!AG92+JULIO!AG92+AGOSTO!AG92+SEPTIEMBRE!AG92+OCTUBRE!AG92+NOVIEMBRE!AG92+DICIEMBRE!AG92</f>
        <v>0</v>
      </c>
      <c r="AH92" s="96">
        <f>+ENERO!AH92+FEBRERO!AH92+MARZO!AH92+ABRIL!AH92+MAYO!AH92+JUNIO!AH92+JULIO!AH92+AGOSTO!AH92+SEPTIEMBRE!AH92+OCTUBRE!AH92+NOVIEMBRE!AH92+DICIEMBRE!AH92</f>
        <v>0</v>
      </c>
      <c r="AI92" s="149">
        <f>$AQ92</f>
        <v>0</v>
      </c>
      <c r="AJ92" s="11"/>
      <c r="AK92" s="11"/>
      <c r="AL92" s="11"/>
      <c r="AM92" s="11"/>
      <c r="AN92" s="11"/>
      <c r="AO92" s="11"/>
      <c r="AP92" s="27"/>
      <c r="AQ92" s="27"/>
      <c r="AR92" s="11"/>
      <c r="AS92" s="11"/>
      <c r="AT92" s="11"/>
      <c r="AU92" s="11"/>
      <c r="AV92" s="11"/>
      <c r="AW92" s="11"/>
      <c r="AX92" s="11"/>
      <c r="AY92" s="11"/>
      <c r="AZ92" s="11"/>
      <c r="BA92" s="11"/>
      <c r="BB92" s="11"/>
      <c r="BC92" s="11"/>
      <c r="BD92" s="11"/>
      <c r="BE92" s="11"/>
      <c r="BF92" s="11"/>
      <c r="BG92" s="11"/>
      <c r="BH92" s="11"/>
      <c r="BI92" s="11"/>
      <c r="CN92" s="27"/>
      <c r="CO92" s="27"/>
      <c r="CP92" s="77">
        <f>IF(C92&gt;C90+C91,1,0)</f>
        <v>0</v>
      </c>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551" t="s">
        <v>3</v>
      </c>
      <c r="B94" s="552"/>
      <c r="C94" s="579" t="s">
        <v>40</v>
      </c>
      <c r="D94" s="612"/>
      <c r="E94" s="580"/>
      <c r="F94" s="579" t="s">
        <v>221</v>
      </c>
      <c r="G94" s="580"/>
      <c r="H94" s="29" t="s">
        <v>222</v>
      </c>
      <c r="I94" s="222"/>
      <c r="J94" s="29" t="s">
        <v>223</v>
      </c>
      <c r="K94" s="222"/>
      <c r="L94" s="29" t="s">
        <v>224</v>
      </c>
      <c r="M94" s="222"/>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553"/>
      <c r="B95" s="554"/>
      <c r="C95" s="166" t="s">
        <v>65</v>
      </c>
      <c r="D95" s="166" t="s">
        <v>37</v>
      </c>
      <c r="E95" s="166" t="s">
        <v>58</v>
      </c>
      <c r="F95" s="166" t="s">
        <v>37</v>
      </c>
      <c r="G95" s="166" t="s">
        <v>58</v>
      </c>
      <c r="H95" s="166" t="s">
        <v>37</v>
      </c>
      <c r="I95" s="166" t="s">
        <v>58</v>
      </c>
      <c r="J95" s="166" t="s">
        <v>37</v>
      </c>
      <c r="K95" s="166" t="s">
        <v>58</v>
      </c>
      <c r="L95" s="166" t="s">
        <v>37</v>
      </c>
      <c r="M95" s="166"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674" t="s">
        <v>233</v>
      </c>
      <c r="B96" s="674"/>
      <c r="C96" s="93">
        <f>SUM(D96:E96)</f>
        <v>0</v>
      </c>
      <c r="D96" s="93">
        <f t="shared" ref="D96:E98" si="9">+F96+H96+J96+L96</f>
        <v>0</v>
      </c>
      <c r="E96" s="93">
        <f t="shared" si="9"/>
        <v>0</v>
      </c>
      <c r="F96" s="96">
        <f>+ENERO!F96+FEBRERO!F96+MARZO!F96+ABRIL!F96+MAYO!F96+JUNIO!F96+JULIO!F96+AGOSTO!F96+SEPTIEMBRE!F96+OCTUBRE!F96+NOVIEMBRE!F96+DICIEMBRE!F96</f>
        <v>0</v>
      </c>
      <c r="G96" s="96">
        <f>+ENERO!G96+FEBRERO!G96+MARZO!G96+ABRIL!G96+MAYO!G96+JUNIO!G96+JULIO!G96+AGOSTO!G96+SEPTIEMBRE!G96+OCTUBRE!G96+NOVIEMBRE!G96+DICIEMBRE!G96</f>
        <v>0</v>
      </c>
      <c r="H96" s="96">
        <f>+ENERO!H96+FEBRERO!H96+MARZO!H96+ABRIL!H96+MAYO!H96+JUNIO!H96+JULIO!H96+AGOSTO!H96+SEPTIEMBRE!H96+OCTUBRE!H96+NOVIEMBRE!H96+DICIEMBRE!H96</f>
        <v>0</v>
      </c>
      <c r="I96" s="96">
        <f>+ENERO!I96+FEBRERO!I96+MARZO!I96+ABRIL!I96+MAYO!I96+JUNIO!I96+JULIO!I96+AGOSTO!I96+SEPTIEMBRE!I96+OCTUBRE!I96+NOVIEMBRE!I96+DICIEMBRE!I96</f>
        <v>0</v>
      </c>
      <c r="J96" s="96">
        <f>+ENERO!J96+FEBRERO!J96+MARZO!J96+ABRIL!J96+MAYO!J96+JUNIO!J96+JULIO!J96+AGOSTO!J96+SEPTIEMBRE!J96+OCTUBRE!J96+NOVIEMBRE!J96+DICIEMBRE!J96</f>
        <v>0</v>
      </c>
      <c r="K96" s="96">
        <f>+ENERO!K96+FEBRERO!K96+MARZO!K96+ABRIL!K96+MAYO!K96+JUNIO!K96+JULIO!K96+AGOSTO!K96+SEPTIEMBRE!K96+OCTUBRE!K96+NOVIEMBRE!K96+DICIEMBRE!K96</f>
        <v>0</v>
      </c>
      <c r="L96" s="96">
        <f>+ENERO!L96+FEBRERO!L96+MARZO!L96+ABRIL!L96+MAYO!L96+JUNIO!L96+JULIO!L96+AGOSTO!L96+SEPTIEMBRE!L96+OCTUBRE!L96+NOVIEMBRE!L96+DICIEMBRE!L96</f>
        <v>0</v>
      </c>
      <c r="M96" s="96">
        <f>+ENERO!M96+FEBRERO!M96+MARZO!M96+ABRIL!M96+MAYO!M96+JUNIO!M96+JULIO!M96+AGOSTO!M96+SEPTIEMBRE!M96+OCTUBRE!M96+NOVIEMBRE!M96+DICIEMBRE!M96</f>
        <v>0</v>
      </c>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528" t="s">
        <v>85</v>
      </c>
      <c r="B97" s="528"/>
      <c r="C97" s="94">
        <f>SUM(D97:E97)</f>
        <v>0</v>
      </c>
      <c r="D97" s="94">
        <f t="shared" si="9"/>
        <v>0</v>
      </c>
      <c r="E97" s="94">
        <f t="shared" si="9"/>
        <v>0</v>
      </c>
      <c r="F97" s="96">
        <f>+ENERO!F97+FEBRERO!F97+MARZO!F97+ABRIL!F97+MAYO!F97+JUNIO!F97+JULIO!F97+AGOSTO!F97+SEPTIEMBRE!F97+OCTUBRE!F97+NOVIEMBRE!F97+DICIEMBRE!F97</f>
        <v>0</v>
      </c>
      <c r="G97" s="96">
        <f>+ENERO!G97+FEBRERO!G97+MARZO!G97+ABRIL!G97+MAYO!G97+JUNIO!G97+JULIO!G97+AGOSTO!G97+SEPTIEMBRE!G97+OCTUBRE!G97+NOVIEMBRE!G97+DICIEMBRE!G97</f>
        <v>0</v>
      </c>
      <c r="H97" s="96">
        <f>+ENERO!H97+FEBRERO!H97+MARZO!H97+ABRIL!H97+MAYO!H97+JUNIO!H97+JULIO!H97+AGOSTO!H97+SEPTIEMBRE!H97+OCTUBRE!H97+NOVIEMBRE!H97+DICIEMBRE!H97</f>
        <v>0</v>
      </c>
      <c r="I97" s="96">
        <f>+ENERO!I97+FEBRERO!I97+MARZO!I97+ABRIL!I97+MAYO!I97+JUNIO!I97+JULIO!I97+AGOSTO!I97+SEPTIEMBRE!I97+OCTUBRE!I97+NOVIEMBRE!I97+DICIEMBRE!I97</f>
        <v>0</v>
      </c>
      <c r="J97" s="96">
        <f>+ENERO!J97+FEBRERO!J97+MARZO!J97+ABRIL!J97+MAYO!J97+JUNIO!J97+JULIO!J97+AGOSTO!J97+SEPTIEMBRE!J97+OCTUBRE!J97+NOVIEMBRE!J97+DICIEMBRE!J97</f>
        <v>0</v>
      </c>
      <c r="K97" s="96">
        <f>+ENERO!K97+FEBRERO!K97+MARZO!K97+ABRIL!K97+MAYO!K97+JUNIO!K97+JULIO!K97+AGOSTO!K97+SEPTIEMBRE!K97+OCTUBRE!K97+NOVIEMBRE!K97+DICIEMBRE!K97</f>
        <v>0</v>
      </c>
      <c r="L97" s="96">
        <f>+ENERO!L97+FEBRERO!L97+MARZO!L97+ABRIL!L97+MAYO!L97+JUNIO!L97+JULIO!L97+AGOSTO!L97+SEPTIEMBRE!L97+OCTUBRE!L97+NOVIEMBRE!L97+DICIEMBRE!L97</f>
        <v>0</v>
      </c>
      <c r="M97" s="96">
        <f>+ENERO!M97+FEBRERO!M97+MARZO!M97+ABRIL!M97+MAYO!M97+JUNIO!M97+JULIO!M97+AGOSTO!M97+SEPTIEMBRE!M97+OCTUBRE!M97+NOVIEMBRE!M97+DICIEMBRE!M97</f>
        <v>0</v>
      </c>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616" t="s">
        <v>86</v>
      </c>
      <c r="B98" s="616"/>
      <c r="C98" s="99">
        <f>SUM(D98:E98)</f>
        <v>0</v>
      </c>
      <c r="D98" s="99">
        <f t="shared" si="9"/>
        <v>0</v>
      </c>
      <c r="E98" s="99">
        <f t="shared" si="9"/>
        <v>0</v>
      </c>
      <c r="F98" s="96">
        <f>+ENERO!F98+FEBRERO!F98+MARZO!F98+ABRIL!F98+MAYO!F98+JUNIO!F98+JULIO!F98+AGOSTO!F98+SEPTIEMBRE!F98+OCTUBRE!F98+NOVIEMBRE!F98+DICIEMBRE!F98</f>
        <v>0</v>
      </c>
      <c r="G98" s="96">
        <f>+ENERO!G98+FEBRERO!G98+MARZO!G98+ABRIL!G98+MAYO!G98+JUNIO!G98+JULIO!G98+AGOSTO!G98+SEPTIEMBRE!G98+OCTUBRE!G98+NOVIEMBRE!G98+DICIEMBRE!G98</f>
        <v>0</v>
      </c>
      <c r="H98" s="96">
        <f>+ENERO!H98+FEBRERO!H98+MARZO!H98+ABRIL!H98+MAYO!H98+JUNIO!H98+JULIO!H98+AGOSTO!H98+SEPTIEMBRE!H98+OCTUBRE!H98+NOVIEMBRE!H98+DICIEMBRE!H98</f>
        <v>0</v>
      </c>
      <c r="I98" s="96">
        <f>+ENERO!I98+FEBRERO!I98+MARZO!I98+ABRIL!I98+MAYO!I98+JUNIO!I98+JULIO!I98+AGOSTO!I98+SEPTIEMBRE!I98+OCTUBRE!I98+NOVIEMBRE!I98+DICIEMBRE!I98</f>
        <v>0</v>
      </c>
      <c r="J98" s="96">
        <f>+ENERO!J98+FEBRERO!J98+MARZO!J98+ABRIL!J98+MAYO!J98+JUNIO!J98+JULIO!J98+AGOSTO!J98+SEPTIEMBRE!J98+OCTUBRE!J98+NOVIEMBRE!J98+DICIEMBRE!J98</f>
        <v>0</v>
      </c>
      <c r="K98" s="96">
        <f>+ENERO!K98+FEBRERO!K98+MARZO!K98+ABRIL!K98+MAYO!K98+JUNIO!K98+JULIO!K98+AGOSTO!K98+SEPTIEMBRE!K98+OCTUBRE!K98+NOVIEMBRE!K98+DICIEMBRE!K98</f>
        <v>0</v>
      </c>
      <c r="L98" s="96">
        <f>+ENERO!L98+FEBRERO!L98+MARZO!L98+ABRIL!L98+MAYO!L98+JUNIO!L98+JULIO!L98+AGOSTO!L98+SEPTIEMBRE!L98+OCTUBRE!L98+NOVIEMBRE!L98+DICIEMBRE!L98</f>
        <v>0</v>
      </c>
      <c r="M98" s="96">
        <f>+ENERO!M98+FEBRERO!M98+MARZO!M98+ABRIL!M98+MAYO!M98+JUNIO!M98+JULIO!M98+AGOSTO!M98+SEPTIEMBRE!M98+OCTUBRE!M98+NOVIEMBRE!M98+DICIEMBRE!M98</f>
        <v>0</v>
      </c>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613" t="s">
        <v>87</v>
      </c>
      <c r="B99" s="613"/>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614" t="s">
        <v>88</v>
      </c>
      <c r="B100" s="614"/>
      <c r="C100" s="125">
        <f>SUM(D100:E100)</f>
        <v>0</v>
      </c>
      <c r="D100" s="125">
        <f t="shared" ref="D100:E103" si="11">+F100+H100+J100+L100</f>
        <v>0</v>
      </c>
      <c r="E100" s="125">
        <f t="shared" si="11"/>
        <v>0</v>
      </c>
      <c r="F100" s="96">
        <f>+ENERO!F100+FEBRERO!F100+MARZO!F100+ABRIL!F100+MAYO!F100+JUNIO!F100+JULIO!F100+AGOSTO!F100+SEPTIEMBRE!F100+OCTUBRE!F100+NOVIEMBRE!F100+DICIEMBRE!F100</f>
        <v>0</v>
      </c>
      <c r="G100" s="96">
        <f>+ENERO!G100+FEBRERO!G100+MARZO!G100+ABRIL!G100+MAYO!G100+JUNIO!G100+JULIO!G100+AGOSTO!G100+SEPTIEMBRE!G100+OCTUBRE!G100+NOVIEMBRE!G100+DICIEMBRE!G100</f>
        <v>0</v>
      </c>
      <c r="H100" s="96">
        <f>+ENERO!H100+FEBRERO!H100+MARZO!H100+ABRIL!H100+MAYO!H100+JUNIO!H100+JULIO!H100+AGOSTO!H100+SEPTIEMBRE!H100+OCTUBRE!H100+NOVIEMBRE!H100+DICIEMBRE!H100</f>
        <v>0</v>
      </c>
      <c r="I100" s="96">
        <f>+ENERO!I100+FEBRERO!I100+MARZO!I100+ABRIL!I100+MAYO!I100+JUNIO!I100+JULIO!I100+AGOSTO!I100+SEPTIEMBRE!I100+OCTUBRE!I100+NOVIEMBRE!I100+DICIEMBRE!I100</f>
        <v>0</v>
      </c>
      <c r="J100" s="96">
        <f>+ENERO!J100+FEBRERO!J100+MARZO!J100+ABRIL!J100+MAYO!J100+JUNIO!J100+JULIO!J100+AGOSTO!J100+SEPTIEMBRE!J100+OCTUBRE!J100+NOVIEMBRE!J100+DICIEMBRE!J100</f>
        <v>0</v>
      </c>
      <c r="K100" s="96">
        <f>+ENERO!K100+FEBRERO!K100+MARZO!K100+ABRIL!K100+MAYO!K100+JUNIO!K100+JULIO!K100+AGOSTO!K100+SEPTIEMBRE!K100+OCTUBRE!K100+NOVIEMBRE!K100+DICIEMBRE!K100</f>
        <v>0</v>
      </c>
      <c r="L100" s="96">
        <f>+ENERO!L100+FEBRERO!L100+MARZO!L100+ABRIL!L100+MAYO!L100+JUNIO!L100+JULIO!L100+AGOSTO!L100+SEPTIEMBRE!L100+OCTUBRE!L100+NOVIEMBRE!L100+DICIEMBRE!L100</f>
        <v>0</v>
      </c>
      <c r="M100" s="96">
        <f>+ENERO!M100+FEBRERO!M100+MARZO!M100+ABRIL!M100+MAYO!M100+JUNIO!M100+JULIO!M100+AGOSTO!M100+SEPTIEMBRE!M100+OCTUBRE!M100+NOVIEMBRE!M100+DICIEMBRE!M100</f>
        <v>0</v>
      </c>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528" t="s">
        <v>89</v>
      </c>
      <c r="B101" s="528"/>
      <c r="C101" s="94">
        <f>SUM(D101:E101)</f>
        <v>0</v>
      </c>
      <c r="D101" s="94">
        <f t="shared" si="11"/>
        <v>0</v>
      </c>
      <c r="E101" s="94">
        <f t="shared" si="11"/>
        <v>0</v>
      </c>
      <c r="F101" s="96">
        <f>+ENERO!F101+FEBRERO!F101+MARZO!F101+ABRIL!F101+MAYO!F101+JUNIO!F101+JULIO!F101+AGOSTO!F101+SEPTIEMBRE!F101+OCTUBRE!F101+NOVIEMBRE!F101+DICIEMBRE!F101</f>
        <v>0</v>
      </c>
      <c r="G101" s="96">
        <f>+ENERO!G101+FEBRERO!G101+MARZO!G101+ABRIL!G101+MAYO!G101+JUNIO!G101+JULIO!G101+AGOSTO!G101+SEPTIEMBRE!G101+OCTUBRE!G101+NOVIEMBRE!G101+DICIEMBRE!G101</f>
        <v>0</v>
      </c>
      <c r="H101" s="96">
        <f>+ENERO!H101+FEBRERO!H101+MARZO!H101+ABRIL!H101+MAYO!H101+JUNIO!H101+JULIO!H101+AGOSTO!H101+SEPTIEMBRE!H101+OCTUBRE!H101+NOVIEMBRE!H101+DICIEMBRE!H101</f>
        <v>0</v>
      </c>
      <c r="I101" s="96">
        <f>+ENERO!I101+FEBRERO!I101+MARZO!I101+ABRIL!I101+MAYO!I101+JUNIO!I101+JULIO!I101+AGOSTO!I101+SEPTIEMBRE!I101+OCTUBRE!I101+NOVIEMBRE!I101+DICIEMBRE!I101</f>
        <v>0</v>
      </c>
      <c r="J101" s="96">
        <f>+ENERO!J101+FEBRERO!J101+MARZO!J101+ABRIL!J101+MAYO!J101+JUNIO!J101+JULIO!J101+AGOSTO!J101+SEPTIEMBRE!J101+OCTUBRE!J101+NOVIEMBRE!J101+DICIEMBRE!J101</f>
        <v>0</v>
      </c>
      <c r="K101" s="96">
        <f>+ENERO!K101+FEBRERO!K101+MARZO!K101+ABRIL!K101+MAYO!K101+JUNIO!K101+JULIO!K101+AGOSTO!K101+SEPTIEMBRE!K101+OCTUBRE!K101+NOVIEMBRE!K101+DICIEMBRE!K101</f>
        <v>0</v>
      </c>
      <c r="L101" s="96">
        <f>+ENERO!L101+FEBRERO!L101+MARZO!L101+ABRIL!L101+MAYO!L101+JUNIO!L101+JULIO!L101+AGOSTO!L101+SEPTIEMBRE!L101+OCTUBRE!L101+NOVIEMBRE!L101+DICIEMBRE!L101</f>
        <v>0</v>
      </c>
      <c r="M101" s="96">
        <f>+ENERO!M101+FEBRERO!M101+MARZO!M101+ABRIL!M101+MAYO!M101+JUNIO!M101+JULIO!M101+AGOSTO!M101+SEPTIEMBRE!M101+OCTUBRE!M101+NOVIEMBRE!M101+DICIEMBRE!M101</f>
        <v>0</v>
      </c>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528" t="s">
        <v>90</v>
      </c>
      <c r="B102" s="528"/>
      <c r="C102" s="94">
        <f>SUM(D102:E102)</f>
        <v>0</v>
      </c>
      <c r="D102" s="94">
        <f t="shared" si="11"/>
        <v>0</v>
      </c>
      <c r="E102" s="94">
        <f t="shared" si="11"/>
        <v>0</v>
      </c>
      <c r="F102" s="96">
        <f>+ENERO!F102+FEBRERO!F102+MARZO!F102+ABRIL!F102+MAYO!F102+JUNIO!F102+JULIO!F102+AGOSTO!F102+SEPTIEMBRE!F102+OCTUBRE!F102+NOVIEMBRE!F102+DICIEMBRE!F102</f>
        <v>0</v>
      </c>
      <c r="G102" s="96">
        <f>+ENERO!G102+FEBRERO!G102+MARZO!G102+ABRIL!G102+MAYO!G102+JUNIO!G102+JULIO!G102+AGOSTO!G102+SEPTIEMBRE!G102+OCTUBRE!G102+NOVIEMBRE!G102+DICIEMBRE!G102</f>
        <v>0</v>
      </c>
      <c r="H102" s="96">
        <f>+ENERO!H102+FEBRERO!H102+MARZO!H102+ABRIL!H102+MAYO!H102+JUNIO!H102+JULIO!H102+AGOSTO!H102+SEPTIEMBRE!H102+OCTUBRE!H102+NOVIEMBRE!H102+DICIEMBRE!H102</f>
        <v>0</v>
      </c>
      <c r="I102" s="96">
        <f>+ENERO!I102+FEBRERO!I102+MARZO!I102+ABRIL!I102+MAYO!I102+JUNIO!I102+JULIO!I102+AGOSTO!I102+SEPTIEMBRE!I102+OCTUBRE!I102+NOVIEMBRE!I102+DICIEMBRE!I102</f>
        <v>0</v>
      </c>
      <c r="J102" s="96">
        <f>+ENERO!J102+FEBRERO!J102+MARZO!J102+ABRIL!J102+MAYO!J102+JUNIO!J102+JULIO!J102+AGOSTO!J102+SEPTIEMBRE!J102+OCTUBRE!J102+NOVIEMBRE!J102+DICIEMBRE!J102</f>
        <v>0</v>
      </c>
      <c r="K102" s="96">
        <f>+ENERO!K102+FEBRERO!K102+MARZO!K102+ABRIL!K102+MAYO!K102+JUNIO!K102+JULIO!K102+AGOSTO!K102+SEPTIEMBRE!K102+OCTUBRE!K102+NOVIEMBRE!K102+DICIEMBRE!K102</f>
        <v>0</v>
      </c>
      <c r="L102" s="96">
        <f>+ENERO!L102+FEBRERO!L102+MARZO!L102+ABRIL!L102+MAYO!L102+JUNIO!L102+JULIO!L102+AGOSTO!L102+SEPTIEMBRE!L102+OCTUBRE!L102+NOVIEMBRE!L102+DICIEMBRE!L102</f>
        <v>0</v>
      </c>
      <c r="M102" s="96">
        <f>+ENERO!M102+FEBRERO!M102+MARZO!M102+ABRIL!M102+MAYO!M102+JUNIO!M102+JULIO!M102+AGOSTO!M102+SEPTIEMBRE!M102+OCTUBRE!M102+NOVIEMBRE!M102+DICIEMBRE!M102</f>
        <v>0</v>
      </c>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615" t="s">
        <v>91</v>
      </c>
      <c r="B103" s="615"/>
      <c r="C103" s="99">
        <f>SUM(D103:E103)</f>
        <v>0</v>
      </c>
      <c r="D103" s="99">
        <f t="shared" si="11"/>
        <v>0</v>
      </c>
      <c r="E103" s="99">
        <f t="shared" si="11"/>
        <v>0</v>
      </c>
      <c r="F103" s="96">
        <f>+ENERO!F103+FEBRERO!F103+MARZO!F103+ABRIL!F103+MAYO!F103+JUNIO!F103+JULIO!F103+AGOSTO!F103+SEPTIEMBRE!F103+OCTUBRE!F103+NOVIEMBRE!F103+DICIEMBRE!F103</f>
        <v>0</v>
      </c>
      <c r="G103" s="96">
        <f>+ENERO!G103+FEBRERO!G103+MARZO!G103+ABRIL!G103+MAYO!G103+JUNIO!G103+JULIO!G103+AGOSTO!G103+SEPTIEMBRE!G103+OCTUBRE!G103+NOVIEMBRE!G103+DICIEMBRE!G103</f>
        <v>0</v>
      </c>
      <c r="H103" s="96">
        <f>+ENERO!H103+FEBRERO!H103+MARZO!H103+ABRIL!H103+MAYO!H103+JUNIO!H103+JULIO!H103+AGOSTO!H103+SEPTIEMBRE!H103+OCTUBRE!H103+NOVIEMBRE!H103+DICIEMBRE!H103</f>
        <v>0</v>
      </c>
      <c r="I103" s="96">
        <f>+ENERO!I103+FEBRERO!I103+MARZO!I103+ABRIL!I103+MAYO!I103+JUNIO!I103+JULIO!I103+AGOSTO!I103+SEPTIEMBRE!I103+OCTUBRE!I103+NOVIEMBRE!I103+DICIEMBRE!I103</f>
        <v>0</v>
      </c>
      <c r="J103" s="96">
        <f>+ENERO!J103+FEBRERO!J103+MARZO!J103+ABRIL!J103+MAYO!J103+JUNIO!J103+JULIO!J103+AGOSTO!J103+SEPTIEMBRE!J103+OCTUBRE!J103+NOVIEMBRE!J103+DICIEMBRE!J103</f>
        <v>0</v>
      </c>
      <c r="K103" s="96">
        <f>+ENERO!K103+FEBRERO!K103+MARZO!K103+ABRIL!K103+MAYO!K103+JUNIO!K103+JULIO!K103+AGOSTO!K103+SEPTIEMBRE!K103+OCTUBRE!K103+NOVIEMBRE!K103+DICIEMBRE!K103</f>
        <v>0</v>
      </c>
      <c r="L103" s="96">
        <f>+ENERO!L103+FEBRERO!L103+MARZO!L103+ABRIL!L103+MAYO!L103+JUNIO!L103+JULIO!L103+AGOSTO!L103+SEPTIEMBRE!L103+OCTUBRE!L103+NOVIEMBRE!L103+DICIEMBRE!L103</f>
        <v>0</v>
      </c>
      <c r="M103" s="96">
        <f>+ENERO!M103+FEBRERO!M103+MARZO!M103+ABRIL!M103+MAYO!M103+JUNIO!M103+JULIO!M103+AGOSTO!M103+SEPTIEMBRE!M103+OCTUBRE!M103+NOVIEMBRE!M103+DICIEMBRE!M103</f>
        <v>0</v>
      </c>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613" t="s">
        <v>87</v>
      </c>
      <c r="B104" s="613"/>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609" t="s">
        <v>92</v>
      </c>
      <c r="B105" s="609"/>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551" t="s">
        <v>3</v>
      </c>
      <c r="B107" s="552"/>
      <c r="C107" s="579" t="s">
        <v>40</v>
      </c>
      <c r="D107" s="612"/>
      <c r="E107" s="580"/>
      <c r="F107" s="29" t="s">
        <v>221</v>
      </c>
      <c r="G107" s="222"/>
      <c r="H107" s="29" t="s">
        <v>222</v>
      </c>
      <c r="I107" s="222"/>
      <c r="J107" s="29" t="s">
        <v>223</v>
      </c>
      <c r="K107" s="222"/>
      <c r="L107" s="29" t="s">
        <v>224</v>
      </c>
      <c r="M107" s="230"/>
      <c r="N107" s="685"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553"/>
      <c r="B108" s="554"/>
      <c r="C108" s="166" t="s">
        <v>65</v>
      </c>
      <c r="D108" s="166" t="s">
        <v>37</v>
      </c>
      <c r="E108" s="166" t="s">
        <v>58</v>
      </c>
      <c r="F108" s="166" t="s">
        <v>37</v>
      </c>
      <c r="G108" s="166" t="s">
        <v>58</v>
      </c>
      <c r="H108" s="166" t="s">
        <v>37</v>
      </c>
      <c r="I108" s="166" t="s">
        <v>58</v>
      </c>
      <c r="J108" s="166" t="s">
        <v>37</v>
      </c>
      <c r="K108" s="166" t="s">
        <v>58</v>
      </c>
      <c r="L108" s="166" t="s">
        <v>37</v>
      </c>
      <c r="M108" s="231" t="s">
        <v>58</v>
      </c>
      <c r="N108" s="686"/>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674" t="s">
        <v>233</v>
      </c>
      <c r="B109" s="674"/>
      <c r="C109" s="232">
        <f>SUM(D109:E109)</f>
        <v>0</v>
      </c>
      <c r="D109" s="233">
        <f t="shared" ref="D109:E111" si="14">+F109+H109+J109+L109</f>
        <v>0</v>
      </c>
      <c r="E109" s="233">
        <f t="shared" si="14"/>
        <v>0</v>
      </c>
      <c r="F109" s="96">
        <f>+ENERO!F109+FEBRERO!F109+MARZO!F109+ABRIL!F109+MAYO!F109+JUNIO!F109+JULIO!F109+AGOSTO!F109+SEPTIEMBRE!F109+OCTUBRE!F109+NOVIEMBRE!F109+DICIEMBRE!F109</f>
        <v>0</v>
      </c>
      <c r="G109" s="96">
        <f>+ENERO!G109+FEBRERO!G109+MARZO!G109+ABRIL!G109+MAYO!G109+JUNIO!G109+JULIO!G109+AGOSTO!G109+SEPTIEMBRE!G109+OCTUBRE!G109+NOVIEMBRE!G109+DICIEMBRE!G109</f>
        <v>0</v>
      </c>
      <c r="H109" s="96">
        <f>+ENERO!H109+FEBRERO!H109+MARZO!H109+ABRIL!H109+MAYO!H109+JUNIO!H109+JULIO!H109+AGOSTO!H109+SEPTIEMBRE!H109+OCTUBRE!H109+NOVIEMBRE!H109+DICIEMBRE!H109</f>
        <v>0</v>
      </c>
      <c r="I109" s="96">
        <f>+ENERO!I109+FEBRERO!I109+MARZO!I109+ABRIL!I109+MAYO!I109+JUNIO!I109+JULIO!I109+AGOSTO!I109+SEPTIEMBRE!I109+OCTUBRE!I109+NOVIEMBRE!I109+DICIEMBRE!I109</f>
        <v>0</v>
      </c>
      <c r="J109" s="96">
        <f>+ENERO!J109+FEBRERO!J109+MARZO!J109+ABRIL!J109+MAYO!J109+JUNIO!J109+JULIO!J109+AGOSTO!J109+SEPTIEMBRE!J109+OCTUBRE!J109+NOVIEMBRE!J109+DICIEMBRE!J109</f>
        <v>0</v>
      </c>
      <c r="K109" s="96">
        <f>+ENERO!K109+FEBRERO!K109+MARZO!K109+ABRIL!K109+MAYO!K109+JUNIO!K109+JULIO!K109+AGOSTO!K109+SEPTIEMBRE!K109+OCTUBRE!K109+NOVIEMBRE!K109+DICIEMBRE!K109</f>
        <v>0</v>
      </c>
      <c r="L109" s="96">
        <f>+ENERO!L109+FEBRERO!L109+MARZO!L109+ABRIL!L109+MAYO!L109+JUNIO!L109+JULIO!L109+AGOSTO!L109+SEPTIEMBRE!L109+OCTUBRE!L109+NOVIEMBRE!L109+DICIEMBRE!L109</f>
        <v>0</v>
      </c>
      <c r="M109" s="96">
        <f>+ENERO!M109+FEBRERO!M109+MARZO!M109+ABRIL!M109+MAYO!M109+JUNIO!M109+JULIO!M109+AGOSTO!M109+SEPTIEMBRE!M109+OCTUBRE!M109+NOVIEMBRE!M109+DICIEMBRE!M109</f>
        <v>0</v>
      </c>
      <c r="N109" s="96">
        <f>+ENERO!N109+FEBRERO!N109+MARZO!N109+ABRIL!N109+MAYO!N109+JUNIO!N109+JULIO!N109+AGOSTO!N109+SEPTIEMBRE!N109+OCTUBRE!N109+NOVIEMBRE!N109+DICIEMBRE!N109</f>
        <v>0</v>
      </c>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528" t="s">
        <v>85</v>
      </c>
      <c r="B110" s="528"/>
      <c r="C110" s="235">
        <f>SUM(D110:E110)</f>
        <v>0</v>
      </c>
      <c r="D110" s="235">
        <f t="shared" si="14"/>
        <v>0</v>
      </c>
      <c r="E110" s="235">
        <f t="shared" si="14"/>
        <v>0</v>
      </c>
      <c r="F110" s="96">
        <f>+ENERO!F110+FEBRERO!F110+MARZO!F110+ABRIL!F110+MAYO!F110+JUNIO!F110+JULIO!F110+AGOSTO!F110+SEPTIEMBRE!F110+OCTUBRE!F110+NOVIEMBRE!F110+DICIEMBRE!F110</f>
        <v>0</v>
      </c>
      <c r="G110" s="96">
        <f>+ENERO!G110+FEBRERO!G110+MARZO!G110+ABRIL!G110+MAYO!G110+JUNIO!G110+JULIO!G110+AGOSTO!G110+SEPTIEMBRE!G110+OCTUBRE!G110+NOVIEMBRE!G110+DICIEMBRE!G110</f>
        <v>0</v>
      </c>
      <c r="H110" s="96">
        <f>+ENERO!H110+FEBRERO!H110+MARZO!H110+ABRIL!H110+MAYO!H110+JUNIO!H110+JULIO!H110+AGOSTO!H110+SEPTIEMBRE!H110+OCTUBRE!H110+NOVIEMBRE!H110+DICIEMBRE!H110</f>
        <v>0</v>
      </c>
      <c r="I110" s="96">
        <f>+ENERO!I110+FEBRERO!I110+MARZO!I110+ABRIL!I110+MAYO!I110+JUNIO!I110+JULIO!I110+AGOSTO!I110+SEPTIEMBRE!I110+OCTUBRE!I110+NOVIEMBRE!I110+DICIEMBRE!I110</f>
        <v>0</v>
      </c>
      <c r="J110" s="96">
        <f>+ENERO!J110+FEBRERO!J110+MARZO!J110+ABRIL!J110+MAYO!J110+JUNIO!J110+JULIO!J110+AGOSTO!J110+SEPTIEMBRE!J110+OCTUBRE!J110+NOVIEMBRE!J110+DICIEMBRE!J110</f>
        <v>0</v>
      </c>
      <c r="K110" s="96">
        <f>+ENERO!K110+FEBRERO!K110+MARZO!K110+ABRIL!K110+MAYO!K110+JUNIO!K110+JULIO!K110+AGOSTO!K110+SEPTIEMBRE!K110+OCTUBRE!K110+NOVIEMBRE!K110+DICIEMBRE!K110</f>
        <v>0</v>
      </c>
      <c r="L110" s="96">
        <f>+ENERO!L110+FEBRERO!L110+MARZO!L110+ABRIL!L110+MAYO!L110+JUNIO!L110+JULIO!L110+AGOSTO!L110+SEPTIEMBRE!L110+OCTUBRE!L110+NOVIEMBRE!L110+DICIEMBRE!L110</f>
        <v>0</v>
      </c>
      <c r="M110" s="96">
        <f>+ENERO!M110+FEBRERO!M110+MARZO!M110+ABRIL!M110+MAYO!M110+JUNIO!M110+JULIO!M110+AGOSTO!M110+SEPTIEMBRE!M110+OCTUBRE!M110+NOVIEMBRE!M110+DICIEMBRE!M110</f>
        <v>0</v>
      </c>
      <c r="N110" s="96">
        <f>+ENERO!N110+FEBRERO!N110+MARZO!N110+ABRIL!N110+MAYO!N110+JUNIO!N110+JULIO!N110+AGOSTO!N110+SEPTIEMBRE!N110+OCTUBRE!N110+NOVIEMBRE!N110+DICIEMBRE!N110</f>
        <v>0</v>
      </c>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616" t="s">
        <v>86</v>
      </c>
      <c r="B111" s="616"/>
      <c r="C111" s="236">
        <f>SUM(D111:E111)</f>
        <v>0</v>
      </c>
      <c r="D111" s="236">
        <f t="shared" si="14"/>
        <v>0</v>
      </c>
      <c r="E111" s="236">
        <f t="shared" si="14"/>
        <v>0</v>
      </c>
      <c r="F111" s="96">
        <f>+ENERO!F111+FEBRERO!F111+MARZO!F111+ABRIL!F111+MAYO!F111+JUNIO!F111+JULIO!F111+AGOSTO!F111+SEPTIEMBRE!F111+OCTUBRE!F111+NOVIEMBRE!F111+DICIEMBRE!F111</f>
        <v>0</v>
      </c>
      <c r="G111" s="96">
        <f>+ENERO!G111+FEBRERO!G111+MARZO!G111+ABRIL!G111+MAYO!G111+JUNIO!G111+JULIO!G111+AGOSTO!G111+SEPTIEMBRE!G111+OCTUBRE!G111+NOVIEMBRE!G111+DICIEMBRE!G111</f>
        <v>0</v>
      </c>
      <c r="H111" s="96">
        <f>+ENERO!H111+FEBRERO!H111+MARZO!H111+ABRIL!H111+MAYO!H111+JUNIO!H111+JULIO!H111+AGOSTO!H111+SEPTIEMBRE!H111+OCTUBRE!H111+NOVIEMBRE!H111+DICIEMBRE!H111</f>
        <v>0</v>
      </c>
      <c r="I111" s="96">
        <f>+ENERO!I111+FEBRERO!I111+MARZO!I111+ABRIL!I111+MAYO!I111+JUNIO!I111+JULIO!I111+AGOSTO!I111+SEPTIEMBRE!I111+OCTUBRE!I111+NOVIEMBRE!I111+DICIEMBRE!I111</f>
        <v>0</v>
      </c>
      <c r="J111" s="96">
        <f>+ENERO!J111+FEBRERO!J111+MARZO!J111+ABRIL!J111+MAYO!J111+JUNIO!J111+JULIO!J111+AGOSTO!J111+SEPTIEMBRE!J111+OCTUBRE!J111+NOVIEMBRE!J111+DICIEMBRE!J111</f>
        <v>0</v>
      </c>
      <c r="K111" s="96">
        <f>+ENERO!K111+FEBRERO!K111+MARZO!K111+ABRIL!K111+MAYO!K111+JUNIO!K111+JULIO!K111+AGOSTO!K111+SEPTIEMBRE!K111+OCTUBRE!K111+NOVIEMBRE!K111+DICIEMBRE!K111</f>
        <v>0</v>
      </c>
      <c r="L111" s="96">
        <f>+ENERO!L111+FEBRERO!L111+MARZO!L111+ABRIL!L111+MAYO!L111+JUNIO!L111+JULIO!L111+AGOSTO!L111+SEPTIEMBRE!L111+OCTUBRE!L111+NOVIEMBRE!L111+DICIEMBRE!L111</f>
        <v>0</v>
      </c>
      <c r="M111" s="96">
        <f>+ENERO!M111+FEBRERO!M111+MARZO!M111+ABRIL!M111+MAYO!M111+JUNIO!M111+JULIO!M111+AGOSTO!M111+SEPTIEMBRE!M111+OCTUBRE!M111+NOVIEMBRE!M111+DICIEMBRE!M111</f>
        <v>0</v>
      </c>
      <c r="N111" s="96">
        <f>+ENERO!N111+FEBRERO!N111+MARZO!N111+ABRIL!N111+MAYO!N111+JUNIO!N111+JULIO!N111+AGOSTO!N111+SEPTIEMBRE!N111+OCTUBRE!N111+NOVIEMBRE!N111+DICIEMBRE!N111</f>
        <v>0</v>
      </c>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613" t="s">
        <v>87</v>
      </c>
      <c r="B112" s="613"/>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614" t="s">
        <v>88</v>
      </c>
      <c r="B113" s="614"/>
      <c r="C113" s="241">
        <f>SUM(D113:E113)</f>
        <v>0</v>
      </c>
      <c r="D113" s="241">
        <f t="shared" ref="D113:E116" si="19">+F113+H113+J113+L113</f>
        <v>0</v>
      </c>
      <c r="E113" s="241">
        <f t="shared" si="19"/>
        <v>0</v>
      </c>
      <c r="F113" s="96">
        <f>+ENERO!F113+FEBRERO!F113+MARZO!F113+ABRIL!F113+MAYO!F113+JUNIO!F113+JULIO!F113+AGOSTO!F113+SEPTIEMBRE!F113+OCTUBRE!F113+NOVIEMBRE!F113+DICIEMBRE!F113</f>
        <v>0</v>
      </c>
      <c r="G113" s="96">
        <f>+ENERO!G113+FEBRERO!G113+MARZO!G113+ABRIL!G113+MAYO!G113+JUNIO!G113+JULIO!G113+AGOSTO!G113+SEPTIEMBRE!G113+OCTUBRE!G113+NOVIEMBRE!G113+DICIEMBRE!G113</f>
        <v>0</v>
      </c>
      <c r="H113" s="96">
        <f>+ENERO!H113+FEBRERO!H113+MARZO!H113+ABRIL!H113+MAYO!H113+JUNIO!H113+JULIO!H113+AGOSTO!H113+SEPTIEMBRE!H113+OCTUBRE!H113+NOVIEMBRE!H113+DICIEMBRE!H113</f>
        <v>0</v>
      </c>
      <c r="I113" s="96">
        <f>+ENERO!I113+FEBRERO!I113+MARZO!I113+ABRIL!I113+MAYO!I113+JUNIO!I113+JULIO!I113+AGOSTO!I113+SEPTIEMBRE!I113+OCTUBRE!I113+NOVIEMBRE!I113+DICIEMBRE!I113</f>
        <v>0</v>
      </c>
      <c r="J113" s="96">
        <f>+ENERO!J113+FEBRERO!J113+MARZO!J113+ABRIL!J113+MAYO!J113+JUNIO!J113+JULIO!J113+AGOSTO!J113+SEPTIEMBRE!J113+OCTUBRE!J113+NOVIEMBRE!J113+DICIEMBRE!J113</f>
        <v>0</v>
      </c>
      <c r="K113" s="96">
        <f>+ENERO!K113+FEBRERO!K113+MARZO!K113+ABRIL!K113+MAYO!K113+JUNIO!K113+JULIO!K113+AGOSTO!K113+SEPTIEMBRE!K113+OCTUBRE!K113+NOVIEMBRE!K113+DICIEMBRE!K113</f>
        <v>0</v>
      </c>
      <c r="L113" s="96">
        <f>+ENERO!L113+FEBRERO!L113+MARZO!L113+ABRIL!L113+MAYO!L113+JUNIO!L113+JULIO!L113+AGOSTO!L113+SEPTIEMBRE!L113+OCTUBRE!L113+NOVIEMBRE!L113+DICIEMBRE!L113</f>
        <v>0</v>
      </c>
      <c r="M113" s="96">
        <f>+ENERO!M113+FEBRERO!M113+MARZO!M113+ABRIL!M113+MAYO!M113+JUNIO!M113+JULIO!M113+AGOSTO!M113+SEPTIEMBRE!M113+OCTUBRE!M113+NOVIEMBRE!M113+DICIEMBRE!M113</f>
        <v>0</v>
      </c>
      <c r="N113" s="96">
        <f>+ENERO!N113+FEBRERO!N113+MARZO!N113+ABRIL!N113+MAYO!N113+JUNIO!N113+JULIO!N113+AGOSTO!N113+SEPTIEMBRE!N113+OCTUBRE!N113+NOVIEMBRE!N113+DICIEMBRE!N113</f>
        <v>0</v>
      </c>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528" t="s">
        <v>89</v>
      </c>
      <c r="B114" s="528"/>
      <c r="C114" s="235">
        <f>SUM(D114:E114)</f>
        <v>0</v>
      </c>
      <c r="D114" s="235">
        <f t="shared" si="19"/>
        <v>0</v>
      </c>
      <c r="E114" s="235">
        <f t="shared" si="19"/>
        <v>0</v>
      </c>
      <c r="F114" s="96">
        <f>+ENERO!F114+FEBRERO!F114+MARZO!F114+ABRIL!F114+MAYO!F114+JUNIO!F114+JULIO!F114+AGOSTO!F114+SEPTIEMBRE!F114+OCTUBRE!F114+NOVIEMBRE!F114+DICIEMBRE!F114</f>
        <v>0</v>
      </c>
      <c r="G114" s="96">
        <f>+ENERO!G114+FEBRERO!G114+MARZO!G114+ABRIL!G114+MAYO!G114+JUNIO!G114+JULIO!G114+AGOSTO!G114+SEPTIEMBRE!G114+OCTUBRE!G114+NOVIEMBRE!G114+DICIEMBRE!G114</f>
        <v>0</v>
      </c>
      <c r="H114" s="96">
        <f>+ENERO!H114+FEBRERO!H114+MARZO!H114+ABRIL!H114+MAYO!H114+JUNIO!H114+JULIO!H114+AGOSTO!H114+SEPTIEMBRE!H114+OCTUBRE!H114+NOVIEMBRE!H114+DICIEMBRE!H114</f>
        <v>0</v>
      </c>
      <c r="I114" s="96">
        <f>+ENERO!I114+FEBRERO!I114+MARZO!I114+ABRIL!I114+MAYO!I114+JUNIO!I114+JULIO!I114+AGOSTO!I114+SEPTIEMBRE!I114+OCTUBRE!I114+NOVIEMBRE!I114+DICIEMBRE!I114</f>
        <v>0</v>
      </c>
      <c r="J114" s="96">
        <f>+ENERO!J114+FEBRERO!J114+MARZO!J114+ABRIL!J114+MAYO!J114+JUNIO!J114+JULIO!J114+AGOSTO!J114+SEPTIEMBRE!J114+OCTUBRE!J114+NOVIEMBRE!J114+DICIEMBRE!J114</f>
        <v>0</v>
      </c>
      <c r="K114" s="96">
        <f>+ENERO!K114+FEBRERO!K114+MARZO!K114+ABRIL!K114+MAYO!K114+JUNIO!K114+JULIO!K114+AGOSTO!K114+SEPTIEMBRE!K114+OCTUBRE!K114+NOVIEMBRE!K114+DICIEMBRE!K114</f>
        <v>0</v>
      </c>
      <c r="L114" s="96">
        <f>+ENERO!L114+FEBRERO!L114+MARZO!L114+ABRIL!L114+MAYO!L114+JUNIO!L114+JULIO!L114+AGOSTO!L114+SEPTIEMBRE!L114+OCTUBRE!L114+NOVIEMBRE!L114+DICIEMBRE!L114</f>
        <v>0</v>
      </c>
      <c r="M114" s="96">
        <f>+ENERO!M114+FEBRERO!M114+MARZO!M114+ABRIL!M114+MAYO!M114+JUNIO!M114+JULIO!M114+AGOSTO!M114+SEPTIEMBRE!M114+OCTUBRE!M114+NOVIEMBRE!M114+DICIEMBRE!M114</f>
        <v>0</v>
      </c>
      <c r="N114" s="96">
        <f>+ENERO!N114+FEBRERO!N114+MARZO!N114+ABRIL!N114+MAYO!N114+JUNIO!N114+JULIO!N114+AGOSTO!N114+SEPTIEMBRE!N114+OCTUBRE!N114+NOVIEMBRE!N114+DICIEMBRE!N114</f>
        <v>0</v>
      </c>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528" t="s">
        <v>90</v>
      </c>
      <c r="B115" s="528"/>
      <c r="C115" s="235">
        <f>SUM(D115:E115)</f>
        <v>0</v>
      </c>
      <c r="D115" s="235">
        <f t="shared" si="19"/>
        <v>0</v>
      </c>
      <c r="E115" s="235">
        <f t="shared" si="19"/>
        <v>0</v>
      </c>
      <c r="F115" s="96">
        <f>+ENERO!F115+FEBRERO!F115+MARZO!F115+ABRIL!F115+MAYO!F115+JUNIO!F115+JULIO!F115+AGOSTO!F115+SEPTIEMBRE!F115+OCTUBRE!F115+NOVIEMBRE!F115+DICIEMBRE!F115</f>
        <v>0</v>
      </c>
      <c r="G115" s="96">
        <f>+ENERO!G115+FEBRERO!G115+MARZO!G115+ABRIL!G115+MAYO!G115+JUNIO!G115+JULIO!G115+AGOSTO!G115+SEPTIEMBRE!G115+OCTUBRE!G115+NOVIEMBRE!G115+DICIEMBRE!G115</f>
        <v>0</v>
      </c>
      <c r="H115" s="96">
        <f>+ENERO!H115+FEBRERO!H115+MARZO!H115+ABRIL!H115+MAYO!H115+JUNIO!H115+JULIO!H115+AGOSTO!H115+SEPTIEMBRE!H115+OCTUBRE!H115+NOVIEMBRE!H115+DICIEMBRE!H115</f>
        <v>0</v>
      </c>
      <c r="I115" s="96">
        <f>+ENERO!I115+FEBRERO!I115+MARZO!I115+ABRIL!I115+MAYO!I115+JUNIO!I115+JULIO!I115+AGOSTO!I115+SEPTIEMBRE!I115+OCTUBRE!I115+NOVIEMBRE!I115+DICIEMBRE!I115</f>
        <v>0</v>
      </c>
      <c r="J115" s="96">
        <f>+ENERO!J115+FEBRERO!J115+MARZO!J115+ABRIL!J115+MAYO!J115+JUNIO!J115+JULIO!J115+AGOSTO!J115+SEPTIEMBRE!J115+OCTUBRE!J115+NOVIEMBRE!J115+DICIEMBRE!J115</f>
        <v>0</v>
      </c>
      <c r="K115" s="96">
        <f>+ENERO!K115+FEBRERO!K115+MARZO!K115+ABRIL!K115+MAYO!K115+JUNIO!K115+JULIO!K115+AGOSTO!K115+SEPTIEMBRE!K115+OCTUBRE!K115+NOVIEMBRE!K115+DICIEMBRE!K115</f>
        <v>0</v>
      </c>
      <c r="L115" s="96">
        <f>+ENERO!L115+FEBRERO!L115+MARZO!L115+ABRIL!L115+MAYO!L115+JUNIO!L115+JULIO!L115+AGOSTO!L115+SEPTIEMBRE!L115+OCTUBRE!L115+NOVIEMBRE!L115+DICIEMBRE!L115</f>
        <v>0</v>
      </c>
      <c r="M115" s="96">
        <f>+ENERO!M115+FEBRERO!M115+MARZO!M115+ABRIL!M115+MAYO!M115+JUNIO!M115+JULIO!M115+AGOSTO!M115+SEPTIEMBRE!M115+OCTUBRE!M115+NOVIEMBRE!M115+DICIEMBRE!M115</f>
        <v>0</v>
      </c>
      <c r="N115" s="96">
        <f>+ENERO!N115+FEBRERO!N115+MARZO!N115+ABRIL!N115+MAYO!N115+JUNIO!N115+JULIO!N115+AGOSTO!N115+SEPTIEMBRE!N115+OCTUBRE!N115+NOVIEMBRE!N115+DICIEMBRE!N115</f>
        <v>0</v>
      </c>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615" t="s">
        <v>91</v>
      </c>
      <c r="B116" s="615"/>
      <c r="C116" s="236">
        <f>SUM(D116:E116)</f>
        <v>0</v>
      </c>
      <c r="D116" s="236">
        <f t="shared" si="19"/>
        <v>0</v>
      </c>
      <c r="E116" s="236">
        <f t="shared" si="19"/>
        <v>0</v>
      </c>
      <c r="F116" s="96">
        <f>+ENERO!F116+FEBRERO!F116+MARZO!F116+ABRIL!F116+MAYO!F116+JUNIO!F116+JULIO!F116+AGOSTO!F116+SEPTIEMBRE!F116+OCTUBRE!F116+NOVIEMBRE!F116+DICIEMBRE!F116</f>
        <v>0</v>
      </c>
      <c r="G116" s="96">
        <f>+ENERO!G116+FEBRERO!G116+MARZO!G116+ABRIL!G116+MAYO!G116+JUNIO!G116+JULIO!G116+AGOSTO!G116+SEPTIEMBRE!G116+OCTUBRE!G116+NOVIEMBRE!G116+DICIEMBRE!G116</f>
        <v>0</v>
      </c>
      <c r="H116" s="96">
        <f>+ENERO!H116+FEBRERO!H116+MARZO!H116+ABRIL!H116+MAYO!H116+JUNIO!H116+JULIO!H116+AGOSTO!H116+SEPTIEMBRE!H116+OCTUBRE!H116+NOVIEMBRE!H116+DICIEMBRE!H116</f>
        <v>0</v>
      </c>
      <c r="I116" s="96">
        <f>+ENERO!I116+FEBRERO!I116+MARZO!I116+ABRIL!I116+MAYO!I116+JUNIO!I116+JULIO!I116+AGOSTO!I116+SEPTIEMBRE!I116+OCTUBRE!I116+NOVIEMBRE!I116+DICIEMBRE!I116</f>
        <v>0</v>
      </c>
      <c r="J116" s="96">
        <f>+ENERO!J116+FEBRERO!J116+MARZO!J116+ABRIL!J116+MAYO!J116+JUNIO!J116+JULIO!J116+AGOSTO!J116+SEPTIEMBRE!J116+OCTUBRE!J116+NOVIEMBRE!J116+DICIEMBRE!J116</f>
        <v>0</v>
      </c>
      <c r="K116" s="96">
        <f>+ENERO!K116+FEBRERO!K116+MARZO!K116+ABRIL!K116+MAYO!K116+JUNIO!K116+JULIO!K116+AGOSTO!K116+SEPTIEMBRE!K116+OCTUBRE!K116+NOVIEMBRE!K116+DICIEMBRE!K116</f>
        <v>0</v>
      </c>
      <c r="L116" s="96">
        <f>+ENERO!L116+FEBRERO!L116+MARZO!L116+ABRIL!L116+MAYO!L116+JUNIO!L116+JULIO!L116+AGOSTO!L116+SEPTIEMBRE!L116+OCTUBRE!L116+NOVIEMBRE!L116+DICIEMBRE!L116</f>
        <v>0</v>
      </c>
      <c r="M116" s="96">
        <f>+ENERO!M116+FEBRERO!M116+MARZO!M116+ABRIL!M116+MAYO!M116+JUNIO!M116+JULIO!M116+AGOSTO!M116+SEPTIEMBRE!M116+OCTUBRE!M116+NOVIEMBRE!M116+DICIEMBRE!M116</f>
        <v>0</v>
      </c>
      <c r="N116" s="96">
        <f>+ENERO!N116+FEBRERO!N116+MARZO!N116+ABRIL!N116+MAYO!N116+JUNIO!N116+JULIO!N116+AGOSTO!N116+SEPTIEMBRE!N116+OCTUBRE!N116+NOVIEMBRE!N116+DICIEMBRE!N116</f>
        <v>0</v>
      </c>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613" t="s">
        <v>87</v>
      </c>
      <c r="B117" s="613"/>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609" t="s">
        <v>92</v>
      </c>
      <c r="B118" s="609"/>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543" t="s">
        <v>93</v>
      </c>
      <c r="B120" s="543"/>
      <c r="C120" s="543"/>
      <c r="D120" s="543" t="s">
        <v>40</v>
      </c>
      <c r="E120" s="543"/>
      <c r="F120" s="543"/>
      <c r="G120" s="610" t="s">
        <v>236</v>
      </c>
      <c r="H120" s="610"/>
      <c r="I120" s="611" t="s">
        <v>237</v>
      </c>
      <c r="J120" s="611"/>
      <c r="K120" s="611" t="s">
        <v>140</v>
      </c>
      <c r="L120" s="611"/>
      <c r="M120" s="610" t="s">
        <v>63</v>
      </c>
      <c r="N120" s="610"/>
      <c r="O120" s="610" t="s">
        <v>8</v>
      </c>
      <c r="P120" s="610"/>
      <c r="Q120" s="651" t="s">
        <v>213</v>
      </c>
      <c r="R120" s="651"/>
      <c r="S120" s="651" t="s">
        <v>214</v>
      </c>
      <c r="T120" s="651"/>
      <c r="U120" s="651" t="s">
        <v>215</v>
      </c>
      <c r="V120" s="651"/>
      <c r="W120" s="651" t="s">
        <v>216</v>
      </c>
      <c r="X120" s="651"/>
      <c r="Y120" s="651" t="s">
        <v>217</v>
      </c>
      <c r="Z120" s="651"/>
      <c r="AA120" s="651" t="s">
        <v>218</v>
      </c>
      <c r="AB120" s="651"/>
      <c r="AC120" s="651" t="s">
        <v>219</v>
      </c>
      <c r="AD120" s="651"/>
      <c r="AE120" s="651" t="s">
        <v>220</v>
      </c>
      <c r="AF120" s="651"/>
      <c r="AG120" s="651" t="s">
        <v>221</v>
      </c>
      <c r="AH120" s="651"/>
      <c r="AI120" s="651" t="s">
        <v>222</v>
      </c>
      <c r="AJ120" s="651"/>
      <c r="AK120" s="651" t="s">
        <v>223</v>
      </c>
      <c r="AL120" s="651"/>
      <c r="AM120" s="651" t="s">
        <v>224</v>
      </c>
      <c r="AN120" s="579"/>
      <c r="AO120" s="696" t="s">
        <v>97</v>
      </c>
      <c r="AP120" s="698" t="s">
        <v>98</v>
      </c>
      <c r="AQ120" s="700" t="s">
        <v>99</v>
      </c>
      <c r="AR120" s="700"/>
      <c r="AY120" s="27"/>
      <c r="AZ120" s="547" t="s">
        <v>236</v>
      </c>
      <c r="BA120" s="548"/>
      <c r="BB120" s="701" t="s">
        <v>237</v>
      </c>
      <c r="BC120" s="702"/>
      <c r="BD120" s="701" t="s">
        <v>140</v>
      </c>
      <c r="BE120" s="702"/>
      <c r="BF120" s="547" t="s">
        <v>63</v>
      </c>
      <c r="BG120" s="548"/>
      <c r="BH120" s="547" t="s">
        <v>8</v>
      </c>
      <c r="BI120" s="548"/>
      <c r="BJ120" s="579" t="s">
        <v>213</v>
      </c>
      <c r="BK120" s="580"/>
      <c r="BL120" s="579" t="s">
        <v>214</v>
      </c>
      <c r="BM120" s="580"/>
      <c r="BN120" s="579" t="s">
        <v>215</v>
      </c>
      <c r="BO120" s="580"/>
      <c r="BP120" s="579" t="s">
        <v>216</v>
      </c>
      <c r="BQ120" s="580"/>
      <c r="BR120" s="579" t="s">
        <v>217</v>
      </c>
      <c r="BS120" s="580"/>
      <c r="BT120" s="579" t="s">
        <v>218</v>
      </c>
      <c r="BU120" s="580"/>
      <c r="BV120" s="579" t="s">
        <v>219</v>
      </c>
      <c r="BW120" s="580"/>
      <c r="BX120" s="579" t="s">
        <v>220</v>
      </c>
      <c r="BY120" s="580"/>
      <c r="BZ120" s="579" t="s">
        <v>221</v>
      </c>
      <c r="CA120" s="580"/>
      <c r="CB120" s="579" t="s">
        <v>222</v>
      </c>
      <c r="CC120" s="580"/>
      <c r="CD120" s="579" t="s">
        <v>223</v>
      </c>
      <c r="CE120" s="580"/>
      <c r="CF120" s="579" t="s">
        <v>224</v>
      </c>
      <c r="CG120" s="580"/>
      <c r="CH120" s="227"/>
      <c r="CI120" s="227"/>
      <c r="CJ120" s="227"/>
      <c r="CK120" s="227"/>
      <c r="CL120" s="227"/>
      <c r="CM120" s="226"/>
      <c r="CN120" s="227"/>
      <c r="CO120" s="227"/>
      <c r="CP120" s="547" t="s">
        <v>236</v>
      </c>
      <c r="CQ120" s="548"/>
      <c r="CR120" s="701" t="s">
        <v>237</v>
      </c>
      <c r="CS120" s="702"/>
      <c r="CT120" s="701" t="s">
        <v>140</v>
      </c>
      <c r="CU120" s="702"/>
      <c r="CV120" s="547" t="s">
        <v>63</v>
      </c>
      <c r="CW120" s="548"/>
      <c r="CX120" s="547" t="s">
        <v>8</v>
      </c>
      <c r="CY120" s="548"/>
      <c r="CZ120" s="579" t="s">
        <v>213</v>
      </c>
      <c r="DA120" s="580"/>
      <c r="DB120" s="579" t="s">
        <v>214</v>
      </c>
      <c r="DC120" s="580"/>
      <c r="DD120" s="579" t="s">
        <v>215</v>
      </c>
      <c r="DE120" s="580"/>
      <c r="DF120" s="579" t="s">
        <v>216</v>
      </c>
      <c r="DG120" s="580"/>
      <c r="DH120" s="579" t="s">
        <v>217</v>
      </c>
      <c r="DI120" s="580"/>
      <c r="DJ120" s="579" t="s">
        <v>218</v>
      </c>
      <c r="DK120" s="580"/>
      <c r="DL120" s="579" t="s">
        <v>219</v>
      </c>
      <c r="DM120" s="580"/>
      <c r="DN120" s="579" t="s">
        <v>220</v>
      </c>
      <c r="DO120" s="580"/>
      <c r="DP120" s="579" t="s">
        <v>221</v>
      </c>
      <c r="DQ120" s="580"/>
      <c r="DR120" s="579" t="s">
        <v>222</v>
      </c>
      <c r="DS120" s="580"/>
      <c r="DT120" s="579" t="s">
        <v>223</v>
      </c>
      <c r="DU120" s="580"/>
      <c r="DV120" s="579" t="s">
        <v>224</v>
      </c>
      <c r="DW120" s="580"/>
      <c r="DX120" s="227"/>
      <c r="DY120" s="227"/>
      <c r="DZ120" s="227"/>
    </row>
    <row r="121" spans="1:130" s="76" customFormat="1" ht="21" x14ac:dyDescent="0.15">
      <c r="A121" s="543"/>
      <c r="B121" s="543"/>
      <c r="C121" s="543"/>
      <c r="D121" s="165" t="s">
        <v>100</v>
      </c>
      <c r="E121" s="246" t="s">
        <v>37</v>
      </c>
      <c r="F121" s="246" t="s">
        <v>58</v>
      </c>
      <c r="G121" s="247" t="s">
        <v>37</v>
      </c>
      <c r="H121" s="247" t="s">
        <v>58</v>
      </c>
      <c r="I121" s="247" t="s">
        <v>37</v>
      </c>
      <c r="J121" s="247" t="s">
        <v>58</v>
      </c>
      <c r="K121" s="247" t="s">
        <v>37</v>
      </c>
      <c r="L121" s="247" t="s">
        <v>58</v>
      </c>
      <c r="M121" s="247" t="s">
        <v>37</v>
      </c>
      <c r="N121" s="247" t="s">
        <v>58</v>
      </c>
      <c r="O121" s="247" t="s">
        <v>37</v>
      </c>
      <c r="P121" s="247" t="s">
        <v>58</v>
      </c>
      <c r="Q121" s="247" t="s">
        <v>37</v>
      </c>
      <c r="R121" s="247" t="s">
        <v>58</v>
      </c>
      <c r="S121" s="247" t="s">
        <v>37</v>
      </c>
      <c r="T121" s="247" t="s">
        <v>58</v>
      </c>
      <c r="U121" s="247" t="s">
        <v>37</v>
      </c>
      <c r="V121" s="247" t="s">
        <v>58</v>
      </c>
      <c r="W121" s="247" t="s">
        <v>37</v>
      </c>
      <c r="X121" s="247" t="s">
        <v>58</v>
      </c>
      <c r="Y121" s="247" t="s">
        <v>37</v>
      </c>
      <c r="Z121" s="247" t="s">
        <v>58</v>
      </c>
      <c r="AA121" s="247" t="s">
        <v>37</v>
      </c>
      <c r="AB121" s="247" t="s">
        <v>58</v>
      </c>
      <c r="AC121" s="247" t="s">
        <v>37</v>
      </c>
      <c r="AD121" s="247" t="s">
        <v>58</v>
      </c>
      <c r="AE121" s="247" t="s">
        <v>37</v>
      </c>
      <c r="AF121" s="247" t="s">
        <v>58</v>
      </c>
      <c r="AG121" s="247" t="s">
        <v>37</v>
      </c>
      <c r="AH121" s="247" t="s">
        <v>58</v>
      </c>
      <c r="AI121" s="247" t="s">
        <v>37</v>
      </c>
      <c r="AJ121" s="247" t="s">
        <v>58</v>
      </c>
      <c r="AK121" s="247" t="s">
        <v>37</v>
      </c>
      <c r="AL121" s="247" t="s">
        <v>58</v>
      </c>
      <c r="AM121" s="247" t="s">
        <v>37</v>
      </c>
      <c r="AN121" s="172" t="s">
        <v>58</v>
      </c>
      <c r="AO121" s="697"/>
      <c r="AP121" s="699"/>
      <c r="AQ121" s="248" t="s">
        <v>37</v>
      </c>
      <c r="AR121" s="248" t="s">
        <v>58</v>
      </c>
      <c r="AY121" s="27"/>
      <c r="AZ121" s="247" t="s">
        <v>37</v>
      </c>
      <c r="BA121" s="247" t="s">
        <v>58</v>
      </c>
      <c r="BB121" s="247" t="s">
        <v>37</v>
      </c>
      <c r="BC121" s="247" t="s">
        <v>58</v>
      </c>
      <c r="BD121" s="247" t="s">
        <v>37</v>
      </c>
      <c r="BE121" s="247" t="s">
        <v>58</v>
      </c>
      <c r="BF121" s="247" t="s">
        <v>37</v>
      </c>
      <c r="BG121" s="247" t="s">
        <v>58</v>
      </c>
      <c r="BH121" s="247" t="s">
        <v>37</v>
      </c>
      <c r="BI121" s="247" t="s">
        <v>58</v>
      </c>
      <c r="BJ121" s="247" t="s">
        <v>37</v>
      </c>
      <c r="BK121" s="247" t="s">
        <v>58</v>
      </c>
      <c r="BL121" s="247" t="s">
        <v>37</v>
      </c>
      <c r="BM121" s="247" t="s">
        <v>58</v>
      </c>
      <c r="BN121" s="247" t="s">
        <v>37</v>
      </c>
      <c r="BO121" s="247" t="s">
        <v>58</v>
      </c>
      <c r="BP121" s="247" t="s">
        <v>37</v>
      </c>
      <c r="BQ121" s="247" t="s">
        <v>58</v>
      </c>
      <c r="BR121" s="247" t="s">
        <v>37</v>
      </c>
      <c r="BS121" s="247" t="s">
        <v>58</v>
      </c>
      <c r="BT121" s="247" t="s">
        <v>37</v>
      </c>
      <c r="BU121" s="247" t="s">
        <v>58</v>
      </c>
      <c r="BV121" s="247" t="s">
        <v>37</v>
      </c>
      <c r="BW121" s="247" t="s">
        <v>58</v>
      </c>
      <c r="BX121" s="247" t="s">
        <v>37</v>
      </c>
      <c r="BY121" s="247" t="s">
        <v>58</v>
      </c>
      <c r="BZ121" s="247" t="s">
        <v>37</v>
      </c>
      <c r="CA121" s="247" t="s">
        <v>58</v>
      </c>
      <c r="CB121" s="247" t="s">
        <v>37</v>
      </c>
      <c r="CC121" s="247" t="s">
        <v>58</v>
      </c>
      <c r="CD121" s="247" t="s">
        <v>37</v>
      </c>
      <c r="CE121" s="247" t="s">
        <v>58</v>
      </c>
      <c r="CF121" s="247" t="s">
        <v>37</v>
      </c>
      <c r="CG121" s="172" t="s">
        <v>58</v>
      </c>
      <c r="CH121" s="227"/>
      <c r="CI121" s="227"/>
      <c r="CJ121" s="227"/>
      <c r="CK121" s="227"/>
      <c r="CL121" s="227"/>
      <c r="CM121" s="226"/>
      <c r="CN121" s="227"/>
      <c r="CO121" s="227"/>
      <c r="CP121" s="247" t="s">
        <v>37</v>
      </c>
      <c r="CQ121" s="247" t="s">
        <v>58</v>
      </c>
      <c r="CR121" s="247" t="s">
        <v>37</v>
      </c>
      <c r="CS121" s="247" t="s">
        <v>58</v>
      </c>
      <c r="CT121" s="247" t="s">
        <v>37</v>
      </c>
      <c r="CU121" s="247" t="s">
        <v>58</v>
      </c>
      <c r="CV121" s="247" t="s">
        <v>37</v>
      </c>
      <c r="CW121" s="247" t="s">
        <v>58</v>
      </c>
      <c r="CX121" s="247" t="s">
        <v>37</v>
      </c>
      <c r="CY121" s="247" t="s">
        <v>58</v>
      </c>
      <c r="CZ121" s="247" t="s">
        <v>37</v>
      </c>
      <c r="DA121" s="247" t="s">
        <v>58</v>
      </c>
      <c r="DB121" s="247" t="s">
        <v>37</v>
      </c>
      <c r="DC121" s="247" t="s">
        <v>58</v>
      </c>
      <c r="DD121" s="247" t="s">
        <v>37</v>
      </c>
      <c r="DE121" s="247" t="s">
        <v>58</v>
      </c>
      <c r="DF121" s="247" t="s">
        <v>37</v>
      </c>
      <c r="DG121" s="247" t="s">
        <v>58</v>
      </c>
      <c r="DH121" s="247" t="s">
        <v>37</v>
      </c>
      <c r="DI121" s="247" t="s">
        <v>58</v>
      </c>
      <c r="DJ121" s="247" t="s">
        <v>37</v>
      </c>
      <c r="DK121" s="247" t="s">
        <v>58</v>
      </c>
      <c r="DL121" s="247" t="s">
        <v>37</v>
      </c>
      <c r="DM121" s="247" t="s">
        <v>58</v>
      </c>
      <c r="DN121" s="247" t="s">
        <v>37</v>
      </c>
      <c r="DO121" s="247" t="s">
        <v>58</v>
      </c>
      <c r="DP121" s="247" t="s">
        <v>37</v>
      </c>
      <c r="DQ121" s="247" t="s">
        <v>58</v>
      </c>
      <c r="DR121" s="247" t="s">
        <v>37</v>
      </c>
      <c r="DS121" s="247" t="s">
        <v>58</v>
      </c>
      <c r="DT121" s="247" t="s">
        <v>37</v>
      </c>
      <c r="DU121" s="247" t="s">
        <v>58</v>
      </c>
      <c r="DV121" s="247" t="s">
        <v>37</v>
      </c>
      <c r="DW121" s="172" t="s">
        <v>58</v>
      </c>
      <c r="DX121" s="227"/>
      <c r="DY121" s="227"/>
      <c r="DZ121" s="227"/>
    </row>
    <row r="122" spans="1:130" s="76" customFormat="1" ht="15.75" customHeight="1" x14ac:dyDescent="0.15">
      <c r="A122" s="249" t="s">
        <v>101</v>
      </c>
      <c r="B122" s="250"/>
      <c r="C122" s="251"/>
      <c r="D122" s="252">
        <f>SUM(E122:F122)</f>
        <v>414</v>
      </c>
      <c r="E122" s="252">
        <f>+G122+I122+K122+M122+O122+Q122+S122+U122+W122+Y122+AA122+AC122+AE122+AG122+AI122+AK122+AM122</f>
        <v>206</v>
      </c>
      <c r="F122" s="252">
        <f>+H122+J122+L122+N122+P122+R122+T122+V122+X122+Z122+AB122+AD122+AF122+AH122+AJ122+AL122+AN122</f>
        <v>208</v>
      </c>
      <c r="G122" s="96">
        <f>+ENERO!G122+FEBRERO!G122+MARZO!G122+ABRIL!G122+MAYO!G122+JUNIO!G122+JULIO!G122+AGOSTO!G122+SEPTIEMBRE!G122+OCTUBRE!G122+NOVIEMBRE!G122+DICIEMBRE!G122</f>
        <v>16</v>
      </c>
      <c r="H122" s="96">
        <f>+ENERO!H122+FEBRERO!H122+MARZO!H122+ABRIL!H122+MAYO!H122+JUNIO!H122+JULIO!H122+AGOSTO!H122+SEPTIEMBRE!H122+OCTUBRE!H122+NOVIEMBRE!H122+DICIEMBRE!H122</f>
        <v>11</v>
      </c>
      <c r="I122" s="96">
        <f>+ENERO!I122+FEBRERO!I122+MARZO!I122+ABRIL!I122+MAYO!I122+JUNIO!I122+JULIO!I122+AGOSTO!I122+SEPTIEMBRE!I122+OCTUBRE!I122+NOVIEMBRE!I122+DICIEMBRE!I122</f>
        <v>90</v>
      </c>
      <c r="J122" s="96">
        <f>+ENERO!J122+FEBRERO!J122+MARZO!J122+ABRIL!J122+MAYO!J122+JUNIO!J122+JULIO!J122+AGOSTO!J122+SEPTIEMBRE!J122+OCTUBRE!J122+NOVIEMBRE!J122+DICIEMBRE!J122</f>
        <v>45</v>
      </c>
      <c r="K122" s="96">
        <f>+ENERO!K122+FEBRERO!K122+MARZO!K122+ABRIL!K122+MAYO!K122+JUNIO!K122+JULIO!K122+AGOSTO!K122+SEPTIEMBRE!K122+OCTUBRE!K122+NOVIEMBRE!K122+DICIEMBRE!K122</f>
        <v>59</v>
      </c>
      <c r="L122" s="96">
        <f>+ENERO!L122+FEBRERO!L122+MARZO!L122+ABRIL!L122+MAYO!L122+JUNIO!L122+JULIO!L122+AGOSTO!L122+SEPTIEMBRE!L122+OCTUBRE!L122+NOVIEMBRE!L122+DICIEMBRE!L122</f>
        <v>32</v>
      </c>
      <c r="M122" s="96">
        <f>+ENERO!M122+FEBRERO!M122+MARZO!M122+ABRIL!M122+MAYO!M122+JUNIO!M122+JULIO!M122+AGOSTO!M122+SEPTIEMBRE!M122+OCTUBRE!M122+NOVIEMBRE!M122+DICIEMBRE!M122</f>
        <v>15</v>
      </c>
      <c r="N122" s="96">
        <f>+ENERO!N122+FEBRERO!N122+MARZO!N122+ABRIL!N122+MAYO!N122+JUNIO!N122+JULIO!N122+AGOSTO!N122+SEPTIEMBRE!N122+OCTUBRE!N122+NOVIEMBRE!N122+DICIEMBRE!N122</f>
        <v>23</v>
      </c>
      <c r="O122" s="96">
        <f>+ENERO!O122+FEBRERO!O122+MARZO!O122+ABRIL!O122+MAYO!O122+JUNIO!O122+JULIO!O122+AGOSTO!O122+SEPTIEMBRE!O122+OCTUBRE!O122+NOVIEMBRE!O122+DICIEMBRE!O122</f>
        <v>5</v>
      </c>
      <c r="P122" s="96">
        <f>+ENERO!P122+FEBRERO!P122+MARZO!P122+ABRIL!P122+MAYO!P122+JUNIO!P122+JULIO!P122+AGOSTO!P122+SEPTIEMBRE!P122+OCTUBRE!P122+NOVIEMBRE!P122+DICIEMBRE!P122</f>
        <v>10</v>
      </c>
      <c r="Q122" s="96">
        <f>+ENERO!Q122+FEBRERO!Q122+MARZO!Q122+ABRIL!Q122+MAYO!Q122+JUNIO!Q122+JULIO!Q122+AGOSTO!Q122+SEPTIEMBRE!Q122+OCTUBRE!Q122+NOVIEMBRE!Q122+DICIEMBRE!Q122</f>
        <v>6</v>
      </c>
      <c r="R122" s="96">
        <f>+ENERO!R122+FEBRERO!R122+MARZO!R122+ABRIL!R122+MAYO!R122+JUNIO!R122+JULIO!R122+AGOSTO!R122+SEPTIEMBRE!R122+OCTUBRE!R122+NOVIEMBRE!R122+DICIEMBRE!R122</f>
        <v>12</v>
      </c>
      <c r="S122" s="96">
        <f>+ENERO!S122+FEBRERO!S122+MARZO!S122+ABRIL!S122+MAYO!S122+JUNIO!S122+JULIO!S122+AGOSTO!S122+SEPTIEMBRE!S122+OCTUBRE!S122+NOVIEMBRE!S122+DICIEMBRE!S122</f>
        <v>4</v>
      </c>
      <c r="T122" s="96">
        <f>+ENERO!T122+FEBRERO!T122+MARZO!T122+ABRIL!T122+MAYO!T122+JUNIO!T122+JULIO!T122+AGOSTO!T122+SEPTIEMBRE!T122+OCTUBRE!T122+NOVIEMBRE!T122+DICIEMBRE!T122</f>
        <v>9</v>
      </c>
      <c r="U122" s="96">
        <f>+ENERO!U122+FEBRERO!U122+MARZO!U122+ABRIL!U122+MAYO!U122+JUNIO!U122+JULIO!U122+AGOSTO!U122+SEPTIEMBRE!U122+OCTUBRE!U122+NOVIEMBRE!U122+DICIEMBRE!U122</f>
        <v>2</v>
      </c>
      <c r="V122" s="96">
        <f>+ENERO!V122+FEBRERO!V122+MARZO!V122+ABRIL!V122+MAYO!V122+JUNIO!V122+JULIO!V122+AGOSTO!V122+SEPTIEMBRE!V122+OCTUBRE!V122+NOVIEMBRE!V122+DICIEMBRE!V122</f>
        <v>6</v>
      </c>
      <c r="W122" s="96">
        <f>+ENERO!W122+FEBRERO!W122+MARZO!W122+ABRIL!W122+MAYO!W122+JUNIO!W122+JULIO!W122+AGOSTO!W122+SEPTIEMBRE!W122+OCTUBRE!W122+NOVIEMBRE!W122+DICIEMBRE!W122</f>
        <v>3</v>
      </c>
      <c r="X122" s="96">
        <f>+ENERO!X122+FEBRERO!X122+MARZO!X122+ABRIL!X122+MAYO!X122+JUNIO!X122+JULIO!X122+AGOSTO!X122+SEPTIEMBRE!X122+OCTUBRE!X122+NOVIEMBRE!X122+DICIEMBRE!X122</f>
        <v>12</v>
      </c>
      <c r="Y122" s="96">
        <f>+ENERO!Y122+FEBRERO!Y122+MARZO!Y122+ABRIL!Y122+MAYO!Y122+JUNIO!Y122+JULIO!Y122+AGOSTO!Y122+SEPTIEMBRE!Y122+OCTUBRE!Y122+NOVIEMBRE!Y122+DICIEMBRE!Y122</f>
        <v>3</v>
      </c>
      <c r="Z122" s="96">
        <f>+ENERO!Z122+FEBRERO!Z122+MARZO!Z122+ABRIL!Z122+MAYO!Z122+JUNIO!Z122+JULIO!Z122+AGOSTO!Z122+SEPTIEMBRE!Z122+OCTUBRE!Z122+NOVIEMBRE!Z122+DICIEMBRE!Z122</f>
        <v>13</v>
      </c>
      <c r="AA122" s="96">
        <f>+ENERO!AA122+FEBRERO!AA122+MARZO!AA122+ABRIL!AA122+MAYO!AA122+JUNIO!AA122+JULIO!AA122+AGOSTO!AA122+SEPTIEMBRE!AA122+OCTUBRE!AA122+NOVIEMBRE!AA122+DICIEMBRE!AA122</f>
        <v>0</v>
      </c>
      <c r="AB122" s="96">
        <f>+ENERO!AB122+FEBRERO!AB122+MARZO!AB122+ABRIL!AB122+MAYO!AB122+JUNIO!AB122+JULIO!AB122+AGOSTO!AB122+SEPTIEMBRE!AB122+OCTUBRE!AB122+NOVIEMBRE!AB122+DICIEMBRE!AB122</f>
        <v>10</v>
      </c>
      <c r="AC122" s="96">
        <f>+ENERO!AC122+FEBRERO!AC122+MARZO!AC122+ABRIL!AC122+MAYO!AC122+JUNIO!AC122+JULIO!AC122+AGOSTO!AC122+SEPTIEMBRE!AC122+OCTUBRE!AC122+NOVIEMBRE!AC122+DICIEMBRE!AC122</f>
        <v>0</v>
      </c>
      <c r="AD122" s="96">
        <f>+ENERO!AD122+FEBRERO!AD122+MARZO!AD122+ABRIL!AD122+MAYO!AD122+JUNIO!AD122+JULIO!AD122+AGOSTO!AD122+SEPTIEMBRE!AD122+OCTUBRE!AD122+NOVIEMBRE!AD122+DICIEMBRE!AD122</f>
        <v>10</v>
      </c>
      <c r="AE122" s="96">
        <f>+ENERO!AE122+FEBRERO!AE122+MARZO!AE122+ABRIL!AE122+MAYO!AE122+JUNIO!AE122+JULIO!AE122+AGOSTO!AE122+SEPTIEMBRE!AE122+OCTUBRE!AE122+NOVIEMBRE!AE122+DICIEMBRE!AE122</f>
        <v>1</v>
      </c>
      <c r="AF122" s="96">
        <f>+ENERO!AF122+FEBRERO!AF122+MARZO!AF122+ABRIL!AF122+MAYO!AF122+JUNIO!AF122+JULIO!AF122+AGOSTO!AF122+SEPTIEMBRE!AF122+OCTUBRE!AF122+NOVIEMBRE!AF122+DICIEMBRE!AF122</f>
        <v>10</v>
      </c>
      <c r="AG122" s="96">
        <f>+ENERO!AG122+FEBRERO!AG122+MARZO!AG122+ABRIL!AG122+MAYO!AG122+JUNIO!AG122+JULIO!AG122+AGOSTO!AG122+SEPTIEMBRE!AG122+OCTUBRE!AG122+NOVIEMBRE!AG122+DICIEMBRE!AG122</f>
        <v>2</v>
      </c>
      <c r="AH122" s="96">
        <f>+ENERO!AH122+FEBRERO!AH122+MARZO!AH122+ABRIL!AH122+MAYO!AH122+JUNIO!AH122+JULIO!AH122+AGOSTO!AH122+SEPTIEMBRE!AH122+OCTUBRE!AH122+NOVIEMBRE!AH122+DICIEMBRE!AH122</f>
        <v>5</v>
      </c>
      <c r="AI122" s="96">
        <f>+ENERO!AI122+FEBRERO!AI122+MARZO!AI122+ABRIL!AI122+MAYO!AI122+JUNIO!AI122+JULIO!AI122+AGOSTO!AI122+SEPTIEMBRE!AI122+OCTUBRE!AI122+NOVIEMBRE!AI122+DICIEMBRE!AI122</f>
        <v>0</v>
      </c>
      <c r="AJ122" s="96">
        <f>+ENERO!AJ122+FEBRERO!AJ122+MARZO!AJ122+ABRIL!AJ122+MAYO!AJ122+JUNIO!AJ122+JULIO!AJ122+AGOSTO!AJ122+SEPTIEMBRE!AJ122+OCTUBRE!AJ122+NOVIEMBRE!AJ122+DICIEMBRE!AJ122</f>
        <v>0</v>
      </c>
      <c r="AK122" s="96">
        <f>+ENERO!AK122+FEBRERO!AK122+MARZO!AK122+ABRIL!AK122+MAYO!AK122+JUNIO!AK122+JULIO!AK122+AGOSTO!AK122+SEPTIEMBRE!AK122+OCTUBRE!AK122+NOVIEMBRE!AK122+DICIEMBRE!AK122</f>
        <v>0</v>
      </c>
      <c r="AL122" s="96">
        <f>+ENERO!AL122+FEBRERO!AL122+MARZO!AL122+ABRIL!AL122+MAYO!AL122+JUNIO!AL122+JULIO!AL122+AGOSTO!AL122+SEPTIEMBRE!AL122+OCTUBRE!AL122+NOVIEMBRE!AL122+DICIEMBRE!AL122</f>
        <v>0</v>
      </c>
      <c r="AM122" s="96">
        <f>+ENERO!AM122+FEBRERO!AM122+MARZO!AM122+ABRIL!AM122+MAYO!AM122+JUNIO!AM122+JULIO!AM122+AGOSTO!AM122+SEPTIEMBRE!AM122+OCTUBRE!AM122+NOVIEMBRE!AM122+DICIEMBRE!AM122</f>
        <v>0</v>
      </c>
      <c r="AN122" s="96">
        <f>+ENERO!AN122+FEBRERO!AN122+MARZO!AN122+ABRIL!AN122+MAYO!AN122+JUNIO!AN122+JULIO!AN122+AGOSTO!AN122+SEPTIEMBRE!AN122+OCTUBRE!AN122+NOVIEMBRE!AN122+DICIEMBRE!AN122</f>
        <v>0</v>
      </c>
      <c r="AO122" s="96">
        <f>+ENERO!AO122+FEBRERO!AO122+MARZO!AO122+ABRIL!AO122+MAYO!AO122+JUNIO!AO122+JULIO!AO122+AGOSTO!AO122+SEPTIEMBRE!AO122+OCTUBRE!AO122+NOVIEMBRE!AO122+DICIEMBRE!AO122</f>
        <v>0</v>
      </c>
      <c r="AP122" s="96">
        <f>+ENERO!AP122+FEBRERO!AP122+MARZO!AP122+ABRIL!AP122+MAYO!AP122+JUNIO!AP122+JULIO!AP122+AGOSTO!AP122+SEPTIEMBRE!AP122+OCTUBRE!AP122+NOVIEMBRE!AP122+DICIEMBRE!AP122</f>
        <v>3</v>
      </c>
      <c r="AQ122" s="96">
        <f>+ENERO!AQ122+FEBRERO!AQ122+MARZO!AQ122+ABRIL!AQ122+MAYO!AQ122+JUNIO!AQ122+JULIO!AQ122+AGOSTO!AQ122+SEPTIEMBRE!AQ122+OCTUBRE!AQ122+NOVIEMBRE!AQ122+DICIEMBRE!AQ122</f>
        <v>0</v>
      </c>
      <c r="AR122" s="96">
        <f>+ENERO!AR122+FEBRERO!AR122+MARZO!AR122+ABRIL!AR122+MAYO!AR122+JUNIO!AR122+JULIO!AR122+AGOSTO!AR122+SEPTIEMBRE!AR122+OCTUBRE!AR122+NOVIEMBRE!AR122+DICIEMBRE!AR122</f>
        <v>0</v>
      </c>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606" t="s">
        <v>102</v>
      </c>
      <c r="B123" s="607"/>
      <c r="C123" s="608"/>
      <c r="D123" s="255"/>
      <c r="E123" s="255"/>
      <c r="F123" s="255"/>
      <c r="G123" s="96">
        <f>+ENERO!G123+FEBRERO!G123+MARZO!G123+ABRIL!G123+MAYO!G123+JUNIO!G123+JULIO!G123+AGOSTO!G123+SEPTIEMBRE!G123+OCTUBRE!G123+NOVIEMBRE!G123+DICIEMBRE!G123</f>
        <v>0</v>
      </c>
      <c r="H123" s="96">
        <f>+ENERO!H123+FEBRERO!H123+MARZO!H123+ABRIL!H123+MAYO!H123+JUNIO!H123+JULIO!H123+AGOSTO!H123+SEPTIEMBRE!H123+OCTUBRE!H123+NOVIEMBRE!H123+DICIEMBRE!H123</f>
        <v>0</v>
      </c>
      <c r="I123" s="96">
        <f>+ENERO!I123+FEBRERO!I123+MARZO!I123+ABRIL!I123+MAYO!I123+JUNIO!I123+JULIO!I123+AGOSTO!I123+SEPTIEMBRE!I123+OCTUBRE!I123+NOVIEMBRE!I123+DICIEMBRE!I123</f>
        <v>0</v>
      </c>
      <c r="J123" s="96">
        <f>+ENERO!J123+FEBRERO!J123+MARZO!J123+ABRIL!J123+MAYO!J123+JUNIO!J123+JULIO!J123+AGOSTO!J123+SEPTIEMBRE!J123+OCTUBRE!J123+NOVIEMBRE!J123+DICIEMBRE!J123</f>
        <v>0</v>
      </c>
      <c r="K123" s="96">
        <f>+ENERO!K123+FEBRERO!K123+MARZO!K123+ABRIL!K123+MAYO!K123+JUNIO!K123+JULIO!K123+AGOSTO!K123+SEPTIEMBRE!K123+OCTUBRE!K123+NOVIEMBRE!K123+DICIEMBRE!K123</f>
        <v>0</v>
      </c>
      <c r="L123" s="96">
        <f>+ENERO!L123+FEBRERO!L123+MARZO!L123+ABRIL!L123+MAYO!L123+JUNIO!L123+JULIO!L123+AGOSTO!L123+SEPTIEMBRE!L123+OCTUBRE!L123+NOVIEMBRE!L123+DICIEMBRE!L123</f>
        <v>0</v>
      </c>
      <c r="M123" s="96">
        <f>+ENERO!M123+FEBRERO!M123+MARZO!M123+ABRIL!M123+MAYO!M123+JUNIO!M123+JULIO!M123+AGOSTO!M123+SEPTIEMBRE!M123+OCTUBRE!M123+NOVIEMBRE!M123+DICIEMBRE!M123</f>
        <v>0</v>
      </c>
      <c r="N123" s="96">
        <f>+ENERO!N123+FEBRERO!N123+MARZO!N123+ABRIL!N123+MAYO!N123+JUNIO!N123+JULIO!N123+AGOSTO!N123+SEPTIEMBRE!N123+OCTUBRE!N123+NOVIEMBRE!N123+DICIEMBRE!N123</f>
        <v>0</v>
      </c>
      <c r="O123" s="96">
        <f>+ENERO!O123+FEBRERO!O123+MARZO!O123+ABRIL!O123+MAYO!O123+JUNIO!O123+JULIO!O123+AGOSTO!O123+SEPTIEMBRE!O123+OCTUBRE!O123+NOVIEMBRE!O123+DICIEMBRE!O123</f>
        <v>0</v>
      </c>
      <c r="P123" s="96">
        <f>+ENERO!P123+FEBRERO!P123+MARZO!P123+ABRIL!P123+MAYO!P123+JUNIO!P123+JULIO!P123+AGOSTO!P123+SEPTIEMBRE!P123+OCTUBRE!P123+NOVIEMBRE!P123+DICIEMBRE!P123</f>
        <v>0</v>
      </c>
      <c r="Q123" s="96">
        <f>+ENERO!Q123+FEBRERO!Q123+MARZO!Q123+ABRIL!Q123+MAYO!Q123+JUNIO!Q123+JULIO!Q123+AGOSTO!Q123+SEPTIEMBRE!Q123+OCTUBRE!Q123+NOVIEMBRE!Q123+DICIEMBRE!Q123</f>
        <v>0</v>
      </c>
      <c r="R123" s="96">
        <f>+ENERO!R123+FEBRERO!R123+MARZO!R123+ABRIL!R123+MAYO!R123+JUNIO!R123+JULIO!R123+AGOSTO!R123+SEPTIEMBRE!R123+OCTUBRE!R123+NOVIEMBRE!R123+DICIEMBRE!R123</f>
        <v>0</v>
      </c>
      <c r="S123" s="96">
        <f>+ENERO!S123+FEBRERO!S123+MARZO!S123+ABRIL!S123+MAYO!S123+JUNIO!S123+JULIO!S123+AGOSTO!S123+SEPTIEMBRE!S123+OCTUBRE!S123+NOVIEMBRE!S123+DICIEMBRE!S123</f>
        <v>0</v>
      </c>
      <c r="T123" s="96">
        <f>+ENERO!T123+FEBRERO!T123+MARZO!T123+ABRIL!T123+MAYO!T123+JUNIO!T123+JULIO!T123+AGOSTO!T123+SEPTIEMBRE!T123+OCTUBRE!T123+NOVIEMBRE!T123+DICIEMBRE!T123</f>
        <v>0</v>
      </c>
      <c r="U123" s="96">
        <f>+ENERO!U123+FEBRERO!U123+MARZO!U123+ABRIL!U123+MAYO!U123+JUNIO!U123+JULIO!U123+AGOSTO!U123+SEPTIEMBRE!U123+OCTUBRE!U123+NOVIEMBRE!U123+DICIEMBRE!U123</f>
        <v>0</v>
      </c>
      <c r="V123" s="96">
        <f>+ENERO!V123+FEBRERO!V123+MARZO!V123+ABRIL!V123+MAYO!V123+JUNIO!V123+JULIO!V123+AGOSTO!V123+SEPTIEMBRE!V123+OCTUBRE!V123+NOVIEMBRE!V123+DICIEMBRE!V123</f>
        <v>0</v>
      </c>
      <c r="W123" s="96">
        <f>+ENERO!W123+FEBRERO!W123+MARZO!W123+ABRIL!W123+MAYO!W123+JUNIO!W123+JULIO!W123+AGOSTO!W123+SEPTIEMBRE!W123+OCTUBRE!W123+NOVIEMBRE!W123+DICIEMBRE!W123</f>
        <v>0</v>
      </c>
      <c r="X123" s="96">
        <f>+ENERO!X123+FEBRERO!X123+MARZO!X123+ABRIL!X123+MAYO!X123+JUNIO!X123+JULIO!X123+AGOSTO!X123+SEPTIEMBRE!X123+OCTUBRE!X123+NOVIEMBRE!X123+DICIEMBRE!X123</f>
        <v>0</v>
      </c>
      <c r="Y123" s="96">
        <f>+ENERO!Y123+FEBRERO!Y123+MARZO!Y123+ABRIL!Y123+MAYO!Y123+JUNIO!Y123+JULIO!Y123+AGOSTO!Y123+SEPTIEMBRE!Y123+OCTUBRE!Y123+NOVIEMBRE!Y123+DICIEMBRE!Y123</f>
        <v>0</v>
      </c>
      <c r="Z123" s="96">
        <f>+ENERO!Z123+FEBRERO!Z123+MARZO!Z123+ABRIL!Z123+MAYO!Z123+JUNIO!Z123+JULIO!Z123+AGOSTO!Z123+SEPTIEMBRE!Z123+OCTUBRE!Z123+NOVIEMBRE!Z123+DICIEMBRE!Z123</f>
        <v>0</v>
      </c>
      <c r="AA123" s="96">
        <f>+ENERO!AA123+FEBRERO!AA123+MARZO!AA123+ABRIL!AA123+MAYO!AA123+JUNIO!AA123+JULIO!AA123+AGOSTO!AA123+SEPTIEMBRE!AA123+OCTUBRE!AA123+NOVIEMBRE!AA123+DICIEMBRE!AA123</f>
        <v>0</v>
      </c>
      <c r="AB123" s="96">
        <f>+ENERO!AB123+FEBRERO!AB123+MARZO!AB123+ABRIL!AB123+MAYO!AB123+JUNIO!AB123+JULIO!AB123+AGOSTO!AB123+SEPTIEMBRE!AB123+OCTUBRE!AB123+NOVIEMBRE!AB123+DICIEMBRE!AB123</f>
        <v>0</v>
      </c>
      <c r="AC123" s="96">
        <f>+ENERO!AC123+FEBRERO!AC123+MARZO!AC123+ABRIL!AC123+MAYO!AC123+JUNIO!AC123+JULIO!AC123+AGOSTO!AC123+SEPTIEMBRE!AC123+OCTUBRE!AC123+NOVIEMBRE!AC123+DICIEMBRE!AC123</f>
        <v>0</v>
      </c>
      <c r="AD123" s="96">
        <f>+ENERO!AD123+FEBRERO!AD123+MARZO!AD123+ABRIL!AD123+MAYO!AD123+JUNIO!AD123+JULIO!AD123+AGOSTO!AD123+SEPTIEMBRE!AD123+OCTUBRE!AD123+NOVIEMBRE!AD123+DICIEMBRE!AD123</f>
        <v>0</v>
      </c>
      <c r="AE123" s="96">
        <f>+ENERO!AE123+FEBRERO!AE123+MARZO!AE123+ABRIL!AE123+MAYO!AE123+JUNIO!AE123+JULIO!AE123+AGOSTO!AE123+SEPTIEMBRE!AE123+OCTUBRE!AE123+NOVIEMBRE!AE123+DICIEMBRE!AE123</f>
        <v>0</v>
      </c>
      <c r="AF123" s="96">
        <f>+ENERO!AF123+FEBRERO!AF123+MARZO!AF123+ABRIL!AF123+MAYO!AF123+JUNIO!AF123+JULIO!AF123+AGOSTO!AF123+SEPTIEMBRE!AF123+OCTUBRE!AF123+NOVIEMBRE!AF123+DICIEMBRE!AF123</f>
        <v>0</v>
      </c>
      <c r="AG123" s="96">
        <f>+ENERO!AG123+FEBRERO!AG123+MARZO!AG123+ABRIL!AG123+MAYO!AG123+JUNIO!AG123+JULIO!AG123+AGOSTO!AG123+SEPTIEMBRE!AG123+OCTUBRE!AG123+NOVIEMBRE!AG123+DICIEMBRE!AG123</f>
        <v>0</v>
      </c>
      <c r="AH123" s="96">
        <f>+ENERO!AH123+FEBRERO!AH123+MARZO!AH123+ABRIL!AH123+MAYO!AH123+JUNIO!AH123+JULIO!AH123+AGOSTO!AH123+SEPTIEMBRE!AH123+OCTUBRE!AH123+NOVIEMBRE!AH123+DICIEMBRE!AH123</f>
        <v>0</v>
      </c>
      <c r="AI123" s="96">
        <f>+ENERO!AI123+FEBRERO!AI123+MARZO!AI123+ABRIL!AI123+MAYO!AI123+JUNIO!AI123+JULIO!AI123+AGOSTO!AI123+SEPTIEMBRE!AI123+OCTUBRE!AI123+NOVIEMBRE!AI123+DICIEMBRE!AI123</f>
        <v>0</v>
      </c>
      <c r="AJ123" s="96">
        <f>+ENERO!AJ123+FEBRERO!AJ123+MARZO!AJ123+ABRIL!AJ123+MAYO!AJ123+JUNIO!AJ123+JULIO!AJ123+AGOSTO!AJ123+SEPTIEMBRE!AJ123+OCTUBRE!AJ123+NOVIEMBRE!AJ123+DICIEMBRE!AJ123</f>
        <v>0</v>
      </c>
      <c r="AK123" s="96">
        <f>+ENERO!AK123+FEBRERO!AK123+MARZO!AK123+ABRIL!AK123+MAYO!AK123+JUNIO!AK123+JULIO!AK123+AGOSTO!AK123+SEPTIEMBRE!AK123+OCTUBRE!AK123+NOVIEMBRE!AK123+DICIEMBRE!AK123</f>
        <v>0</v>
      </c>
      <c r="AL123" s="96">
        <f>+ENERO!AL123+FEBRERO!AL123+MARZO!AL123+ABRIL!AL123+MAYO!AL123+JUNIO!AL123+JULIO!AL123+AGOSTO!AL123+SEPTIEMBRE!AL123+OCTUBRE!AL123+NOVIEMBRE!AL123+DICIEMBRE!AL123</f>
        <v>0</v>
      </c>
      <c r="AM123" s="96">
        <f>+ENERO!AM123+FEBRERO!AM123+MARZO!AM123+ABRIL!AM123+MAYO!AM123+JUNIO!AM123+JULIO!AM123+AGOSTO!AM123+SEPTIEMBRE!AM123+OCTUBRE!AM123+NOVIEMBRE!AM123+DICIEMBRE!AM123</f>
        <v>0</v>
      </c>
      <c r="AN123" s="96">
        <f>+ENERO!AN123+FEBRERO!AN123+MARZO!AN123+ABRIL!AN123+MAYO!AN123+JUNIO!AN123+JULIO!AN123+AGOSTO!AN123+SEPTIEMBRE!AN123+OCTUBRE!AN123+NOVIEMBRE!AN123+DICIEMBRE!AN123</f>
        <v>0</v>
      </c>
      <c r="AO123" s="96">
        <f>+ENERO!AO123+FEBRERO!AO123+MARZO!AO123+ABRIL!AO123+MAYO!AO123+JUNIO!AO123+JULIO!AO123+AGOSTO!AO123+SEPTIEMBRE!AO123+OCTUBRE!AO123+NOVIEMBRE!AO123+DICIEMBRE!AO123</f>
        <v>0</v>
      </c>
      <c r="AP123" s="96">
        <f>+ENERO!AP123+FEBRERO!AP123+MARZO!AP123+ABRIL!AP123+MAYO!AP123+JUNIO!AP123+JULIO!AP123+AGOSTO!AP123+SEPTIEMBRE!AP123+OCTUBRE!AP123+NOVIEMBRE!AP123+DICIEMBRE!AP123</f>
        <v>0</v>
      </c>
      <c r="AQ123" s="96">
        <f>+ENERO!AQ123+FEBRERO!AQ123+MARZO!AQ123+ABRIL!AQ123+MAYO!AQ123+JUNIO!AQ123+JULIO!AQ123+AGOSTO!AQ123+SEPTIEMBRE!AQ123+OCTUBRE!AQ123+NOVIEMBRE!AQ123+DICIEMBRE!AQ123</f>
        <v>0</v>
      </c>
      <c r="AR123" s="96">
        <f>+ENERO!AR123+FEBRERO!AR123+MARZO!AR123+ABRIL!AR123+MAYO!AR123+JUNIO!AR123+JULIO!AR123+AGOSTO!AR123+SEPTIEMBRE!AR123+OCTUBRE!AR123+NOVIEMBRE!AR123+DICIEMBRE!AR123</f>
        <v>0</v>
      </c>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703" t="s">
        <v>103</v>
      </c>
      <c r="B124" s="639" t="s">
        <v>104</v>
      </c>
      <c r="C124" s="637"/>
      <c r="D124" s="143">
        <f t="shared" ref="D124:D132" si="22">SUM(E124:F124)</f>
        <v>0</v>
      </c>
      <c r="E124" s="143">
        <f t="shared" ref="E124:F132" si="23">+G124+I124+K124+M124+O124+Q124+S124+U124+W124+Y124+AA124+AC124+AE124+AG124+AI124+AK124+AM124</f>
        <v>0</v>
      </c>
      <c r="F124" s="143">
        <f t="shared" si="23"/>
        <v>0</v>
      </c>
      <c r="G124" s="96">
        <f>+ENERO!G124+FEBRERO!G124+MARZO!G124+ABRIL!G124+MAYO!G124+JUNIO!G124+JULIO!G124+AGOSTO!G124+SEPTIEMBRE!G124+OCTUBRE!G124+NOVIEMBRE!G124+DICIEMBRE!G124</f>
        <v>0</v>
      </c>
      <c r="H124" s="96">
        <f>+ENERO!H124+FEBRERO!H124+MARZO!H124+ABRIL!H124+MAYO!H124+JUNIO!H124+JULIO!H124+AGOSTO!H124+SEPTIEMBRE!H124+OCTUBRE!H124+NOVIEMBRE!H124+DICIEMBRE!H124</f>
        <v>0</v>
      </c>
      <c r="I124" s="96">
        <f>+ENERO!I124+FEBRERO!I124+MARZO!I124+ABRIL!I124+MAYO!I124+JUNIO!I124+JULIO!I124+AGOSTO!I124+SEPTIEMBRE!I124+OCTUBRE!I124+NOVIEMBRE!I124+DICIEMBRE!I124</f>
        <v>0</v>
      </c>
      <c r="J124" s="96">
        <f>+ENERO!J124+FEBRERO!J124+MARZO!J124+ABRIL!J124+MAYO!J124+JUNIO!J124+JULIO!J124+AGOSTO!J124+SEPTIEMBRE!J124+OCTUBRE!J124+NOVIEMBRE!J124+DICIEMBRE!J124</f>
        <v>0</v>
      </c>
      <c r="K124" s="96">
        <f>+ENERO!K124+FEBRERO!K124+MARZO!K124+ABRIL!K124+MAYO!K124+JUNIO!K124+JULIO!K124+AGOSTO!K124+SEPTIEMBRE!K124+OCTUBRE!K124+NOVIEMBRE!K124+DICIEMBRE!K124</f>
        <v>0</v>
      </c>
      <c r="L124" s="96">
        <f>+ENERO!L124+FEBRERO!L124+MARZO!L124+ABRIL!L124+MAYO!L124+JUNIO!L124+JULIO!L124+AGOSTO!L124+SEPTIEMBRE!L124+OCTUBRE!L124+NOVIEMBRE!L124+DICIEMBRE!L124</f>
        <v>0</v>
      </c>
      <c r="M124" s="96">
        <f>+ENERO!M124+FEBRERO!M124+MARZO!M124+ABRIL!M124+MAYO!M124+JUNIO!M124+JULIO!M124+AGOSTO!M124+SEPTIEMBRE!M124+OCTUBRE!M124+NOVIEMBRE!M124+DICIEMBRE!M124</f>
        <v>0</v>
      </c>
      <c r="N124" s="96">
        <f>+ENERO!N124+FEBRERO!N124+MARZO!N124+ABRIL!N124+MAYO!N124+JUNIO!N124+JULIO!N124+AGOSTO!N124+SEPTIEMBRE!N124+OCTUBRE!N124+NOVIEMBRE!N124+DICIEMBRE!N124</f>
        <v>0</v>
      </c>
      <c r="O124" s="96">
        <f>+ENERO!O124+FEBRERO!O124+MARZO!O124+ABRIL!O124+MAYO!O124+JUNIO!O124+JULIO!O124+AGOSTO!O124+SEPTIEMBRE!O124+OCTUBRE!O124+NOVIEMBRE!O124+DICIEMBRE!O124</f>
        <v>0</v>
      </c>
      <c r="P124" s="96">
        <f>+ENERO!P124+FEBRERO!P124+MARZO!P124+ABRIL!P124+MAYO!P124+JUNIO!P124+JULIO!P124+AGOSTO!P124+SEPTIEMBRE!P124+OCTUBRE!P124+NOVIEMBRE!P124+DICIEMBRE!P124</f>
        <v>0</v>
      </c>
      <c r="Q124" s="96">
        <f>+ENERO!Q124+FEBRERO!Q124+MARZO!Q124+ABRIL!Q124+MAYO!Q124+JUNIO!Q124+JULIO!Q124+AGOSTO!Q124+SEPTIEMBRE!Q124+OCTUBRE!Q124+NOVIEMBRE!Q124+DICIEMBRE!Q124</f>
        <v>0</v>
      </c>
      <c r="R124" s="96">
        <f>+ENERO!R124+FEBRERO!R124+MARZO!R124+ABRIL!R124+MAYO!R124+JUNIO!R124+JULIO!R124+AGOSTO!R124+SEPTIEMBRE!R124+OCTUBRE!R124+NOVIEMBRE!R124+DICIEMBRE!R124</f>
        <v>0</v>
      </c>
      <c r="S124" s="96">
        <f>+ENERO!S124+FEBRERO!S124+MARZO!S124+ABRIL!S124+MAYO!S124+JUNIO!S124+JULIO!S124+AGOSTO!S124+SEPTIEMBRE!S124+OCTUBRE!S124+NOVIEMBRE!S124+DICIEMBRE!S124</f>
        <v>0</v>
      </c>
      <c r="T124" s="96">
        <f>+ENERO!T124+FEBRERO!T124+MARZO!T124+ABRIL!T124+MAYO!T124+JUNIO!T124+JULIO!T124+AGOSTO!T124+SEPTIEMBRE!T124+OCTUBRE!T124+NOVIEMBRE!T124+DICIEMBRE!T124</f>
        <v>0</v>
      </c>
      <c r="U124" s="96">
        <f>+ENERO!U124+FEBRERO!U124+MARZO!U124+ABRIL!U124+MAYO!U124+JUNIO!U124+JULIO!U124+AGOSTO!U124+SEPTIEMBRE!U124+OCTUBRE!U124+NOVIEMBRE!U124+DICIEMBRE!U124</f>
        <v>0</v>
      </c>
      <c r="V124" s="96">
        <f>+ENERO!V124+FEBRERO!V124+MARZO!V124+ABRIL!V124+MAYO!V124+JUNIO!V124+JULIO!V124+AGOSTO!V124+SEPTIEMBRE!V124+OCTUBRE!V124+NOVIEMBRE!V124+DICIEMBRE!V124</f>
        <v>0</v>
      </c>
      <c r="W124" s="96">
        <f>+ENERO!W124+FEBRERO!W124+MARZO!W124+ABRIL!W124+MAYO!W124+JUNIO!W124+JULIO!W124+AGOSTO!W124+SEPTIEMBRE!W124+OCTUBRE!W124+NOVIEMBRE!W124+DICIEMBRE!W124</f>
        <v>0</v>
      </c>
      <c r="X124" s="96">
        <f>+ENERO!X124+FEBRERO!X124+MARZO!X124+ABRIL!X124+MAYO!X124+JUNIO!X124+JULIO!X124+AGOSTO!X124+SEPTIEMBRE!X124+OCTUBRE!X124+NOVIEMBRE!X124+DICIEMBRE!X124</f>
        <v>0</v>
      </c>
      <c r="Y124" s="96">
        <f>+ENERO!Y124+FEBRERO!Y124+MARZO!Y124+ABRIL!Y124+MAYO!Y124+JUNIO!Y124+JULIO!Y124+AGOSTO!Y124+SEPTIEMBRE!Y124+OCTUBRE!Y124+NOVIEMBRE!Y124+DICIEMBRE!Y124</f>
        <v>0</v>
      </c>
      <c r="Z124" s="96">
        <f>+ENERO!Z124+FEBRERO!Z124+MARZO!Z124+ABRIL!Z124+MAYO!Z124+JUNIO!Z124+JULIO!Z124+AGOSTO!Z124+SEPTIEMBRE!Z124+OCTUBRE!Z124+NOVIEMBRE!Z124+DICIEMBRE!Z124</f>
        <v>0</v>
      </c>
      <c r="AA124" s="96">
        <f>+ENERO!AA124+FEBRERO!AA124+MARZO!AA124+ABRIL!AA124+MAYO!AA124+JUNIO!AA124+JULIO!AA124+AGOSTO!AA124+SEPTIEMBRE!AA124+OCTUBRE!AA124+NOVIEMBRE!AA124+DICIEMBRE!AA124</f>
        <v>0</v>
      </c>
      <c r="AB124" s="96">
        <f>+ENERO!AB124+FEBRERO!AB124+MARZO!AB124+ABRIL!AB124+MAYO!AB124+JUNIO!AB124+JULIO!AB124+AGOSTO!AB124+SEPTIEMBRE!AB124+OCTUBRE!AB124+NOVIEMBRE!AB124+DICIEMBRE!AB124</f>
        <v>0</v>
      </c>
      <c r="AC124" s="96">
        <f>+ENERO!AC124+FEBRERO!AC124+MARZO!AC124+ABRIL!AC124+MAYO!AC124+JUNIO!AC124+JULIO!AC124+AGOSTO!AC124+SEPTIEMBRE!AC124+OCTUBRE!AC124+NOVIEMBRE!AC124+DICIEMBRE!AC124</f>
        <v>0</v>
      </c>
      <c r="AD124" s="96">
        <f>+ENERO!AD124+FEBRERO!AD124+MARZO!AD124+ABRIL!AD124+MAYO!AD124+JUNIO!AD124+JULIO!AD124+AGOSTO!AD124+SEPTIEMBRE!AD124+OCTUBRE!AD124+NOVIEMBRE!AD124+DICIEMBRE!AD124</f>
        <v>0</v>
      </c>
      <c r="AE124" s="96">
        <f>+ENERO!AE124+FEBRERO!AE124+MARZO!AE124+ABRIL!AE124+MAYO!AE124+JUNIO!AE124+JULIO!AE124+AGOSTO!AE124+SEPTIEMBRE!AE124+OCTUBRE!AE124+NOVIEMBRE!AE124+DICIEMBRE!AE124</f>
        <v>0</v>
      </c>
      <c r="AF124" s="96">
        <f>+ENERO!AF124+FEBRERO!AF124+MARZO!AF124+ABRIL!AF124+MAYO!AF124+JUNIO!AF124+JULIO!AF124+AGOSTO!AF124+SEPTIEMBRE!AF124+OCTUBRE!AF124+NOVIEMBRE!AF124+DICIEMBRE!AF124</f>
        <v>0</v>
      </c>
      <c r="AG124" s="96">
        <f>+ENERO!AG124+FEBRERO!AG124+MARZO!AG124+ABRIL!AG124+MAYO!AG124+JUNIO!AG124+JULIO!AG124+AGOSTO!AG124+SEPTIEMBRE!AG124+OCTUBRE!AG124+NOVIEMBRE!AG124+DICIEMBRE!AG124</f>
        <v>0</v>
      </c>
      <c r="AH124" s="96">
        <f>+ENERO!AH124+FEBRERO!AH124+MARZO!AH124+ABRIL!AH124+MAYO!AH124+JUNIO!AH124+JULIO!AH124+AGOSTO!AH124+SEPTIEMBRE!AH124+OCTUBRE!AH124+NOVIEMBRE!AH124+DICIEMBRE!AH124</f>
        <v>0</v>
      </c>
      <c r="AI124" s="96">
        <f>+ENERO!AI124+FEBRERO!AI124+MARZO!AI124+ABRIL!AI124+MAYO!AI124+JUNIO!AI124+JULIO!AI124+AGOSTO!AI124+SEPTIEMBRE!AI124+OCTUBRE!AI124+NOVIEMBRE!AI124+DICIEMBRE!AI124</f>
        <v>0</v>
      </c>
      <c r="AJ124" s="96">
        <f>+ENERO!AJ124+FEBRERO!AJ124+MARZO!AJ124+ABRIL!AJ124+MAYO!AJ124+JUNIO!AJ124+JULIO!AJ124+AGOSTO!AJ124+SEPTIEMBRE!AJ124+OCTUBRE!AJ124+NOVIEMBRE!AJ124+DICIEMBRE!AJ124</f>
        <v>0</v>
      </c>
      <c r="AK124" s="96">
        <f>+ENERO!AK124+FEBRERO!AK124+MARZO!AK124+ABRIL!AK124+MAYO!AK124+JUNIO!AK124+JULIO!AK124+AGOSTO!AK124+SEPTIEMBRE!AK124+OCTUBRE!AK124+NOVIEMBRE!AK124+DICIEMBRE!AK124</f>
        <v>0</v>
      </c>
      <c r="AL124" s="96">
        <f>+ENERO!AL124+FEBRERO!AL124+MARZO!AL124+ABRIL!AL124+MAYO!AL124+JUNIO!AL124+JULIO!AL124+AGOSTO!AL124+SEPTIEMBRE!AL124+OCTUBRE!AL124+NOVIEMBRE!AL124+DICIEMBRE!AL124</f>
        <v>0</v>
      </c>
      <c r="AM124" s="96">
        <f>+ENERO!AM124+FEBRERO!AM124+MARZO!AM124+ABRIL!AM124+MAYO!AM124+JUNIO!AM124+JULIO!AM124+AGOSTO!AM124+SEPTIEMBRE!AM124+OCTUBRE!AM124+NOVIEMBRE!AM124+DICIEMBRE!AM124</f>
        <v>0</v>
      </c>
      <c r="AN124" s="96">
        <f>+ENERO!AN124+FEBRERO!AN124+MARZO!AN124+ABRIL!AN124+MAYO!AN124+JUNIO!AN124+JULIO!AN124+AGOSTO!AN124+SEPTIEMBRE!AN124+OCTUBRE!AN124+NOVIEMBRE!AN124+DICIEMBRE!AN124</f>
        <v>0</v>
      </c>
      <c r="AO124" s="96">
        <f>+ENERO!AO124+FEBRERO!AO124+MARZO!AO124+ABRIL!AO124+MAYO!AO124+JUNIO!AO124+JULIO!AO124+AGOSTO!AO124+SEPTIEMBRE!AO124+OCTUBRE!AO124+NOVIEMBRE!AO124+DICIEMBRE!AO124</f>
        <v>0</v>
      </c>
      <c r="AP124" s="96">
        <f>+ENERO!AP124+FEBRERO!AP124+MARZO!AP124+ABRIL!AP124+MAYO!AP124+JUNIO!AP124+JULIO!AP124+AGOSTO!AP124+SEPTIEMBRE!AP124+OCTUBRE!AP124+NOVIEMBRE!AP124+DICIEMBRE!AP124</f>
        <v>0</v>
      </c>
      <c r="AQ124" s="96">
        <f>+ENERO!AQ124+FEBRERO!AQ124+MARZO!AQ124+ABRIL!AQ124+MAYO!AQ124+JUNIO!AQ124+JULIO!AQ124+AGOSTO!AQ124+SEPTIEMBRE!AQ124+OCTUBRE!AQ124+NOVIEMBRE!AQ124+DICIEMBRE!AQ124</f>
        <v>0</v>
      </c>
      <c r="AR124" s="96">
        <f>+ENERO!AR124+FEBRERO!AR124+MARZO!AR124+ABRIL!AR124+MAYO!AR124+JUNIO!AR124+JULIO!AR124+AGOSTO!AR124+SEPTIEMBRE!AR124+OCTUBRE!AR124+NOVIEMBRE!AR124+DICIEMBRE!AR124</f>
        <v>0</v>
      </c>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656"/>
      <c r="B125" s="647" t="s">
        <v>105</v>
      </c>
      <c r="C125" s="626"/>
      <c r="D125" s="112">
        <f t="shared" si="22"/>
        <v>29</v>
      </c>
      <c r="E125" s="112">
        <f t="shared" si="23"/>
        <v>21</v>
      </c>
      <c r="F125" s="112">
        <f t="shared" si="23"/>
        <v>8</v>
      </c>
      <c r="G125" s="96">
        <f>+ENERO!G125+FEBRERO!G125+MARZO!G125+ABRIL!G125+MAYO!G125+JUNIO!G125+JULIO!G125+AGOSTO!G125+SEPTIEMBRE!G125+OCTUBRE!G125+NOVIEMBRE!G125+DICIEMBRE!G125</f>
        <v>3</v>
      </c>
      <c r="H125" s="96">
        <f>+ENERO!H125+FEBRERO!H125+MARZO!H125+ABRIL!H125+MAYO!H125+JUNIO!H125+JULIO!H125+AGOSTO!H125+SEPTIEMBRE!H125+OCTUBRE!H125+NOVIEMBRE!H125+DICIEMBRE!H125</f>
        <v>0</v>
      </c>
      <c r="I125" s="96">
        <f>+ENERO!I125+FEBRERO!I125+MARZO!I125+ABRIL!I125+MAYO!I125+JUNIO!I125+JULIO!I125+AGOSTO!I125+SEPTIEMBRE!I125+OCTUBRE!I125+NOVIEMBRE!I125+DICIEMBRE!I125</f>
        <v>12</v>
      </c>
      <c r="J125" s="96">
        <f>+ENERO!J125+FEBRERO!J125+MARZO!J125+ABRIL!J125+MAYO!J125+JUNIO!J125+JULIO!J125+AGOSTO!J125+SEPTIEMBRE!J125+OCTUBRE!J125+NOVIEMBRE!J125+DICIEMBRE!J125</f>
        <v>0</v>
      </c>
      <c r="K125" s="96">
        <f>+ENERO!K125+FEBRERO!K125+MARZO!K125+ABRIL!K125+MAYO!K125+JUNIO!K125+JULIO!K125+AGOSTO!K125+SEPTIEMBRE!K125+OCTUBRE!K125+NOVIEMBRE!K125+DICIEMBRE!K125</f>
        <v>4</v>
      </c>
      <c r="L125" s="96">
        <f>+ENERO!L125+FEBRERO!L125+MARZO!L125+ABRIL!L125+MAYO!L125+JUNIO!L125+JULIO!L125+AGOSTO!L125+SEPTIEMBRE!L125+OCTUBRE!L125+NOVIEMBRE!L125+DICIEMBRE!L125</f>
        <v>3</v>
      </c>
      <c r="M125" s="96">
        <f>+ENERO!M125+FEBRERO!M125+MARZO!M125+ABRIL!M125+MAYO!M125+JUNIO!M125+JULIO!M125+AGOSTO!M125+SEPTIEMBRE!M125+OCTUBRE!M125+NOVIEMBRE!M125+DICIEMBRE!M125</f>
        <v>0</v>
      </c>
      <c r="N125" s="96">
        <f>+ENERO!N125+FEBRERO!N125+MARZO!N125+ABRIL!N125+MAYO!N125+JUNIO!N125+JULIO!N125+AGOSTO!N125+SEPTIEMBRE!N125+OCTUBRE!N125+NOVIEMBRE!N125+DICIEMBRE!N125</f>
        <v>1</v>
      </c>
      <c r="O125" s="96">
        <f>+ENERO!O125+FEBRERO!O125+MARZO!O125+ABRIL!O125+MAYO!O125+JUNIO!O125+JULIO!O125+AGOSTO!O125+SEPTIEMBRE!O125+OCTUBRE!O125+NOVIEMBRE!O125+DICIEMBRE!O125</f>
        <v>0</v>
      </c>
      <c r="P125" s="96">
        <f>+ENERO!P125+FEBRERO!P125+MARZO!P125+ABRIL!P125+MAYO!P125+JUNIO!P125+JULIO!P125+AGOSTO!P125+SEPTIEMBRE!P125+OCTUBRE!P125+NOVIEMBRE!P125+DICIEMBRE!P125</f>
        <v>0</v>
      </c>
      <c r="Q125" s="96">
        <f>+ENERO!Q125+FEBRERO!Q125+MARZO!Q125+ABRIL!Q125+MAYO!Q125+JUNIO!Q125+JULIO!Q125+AGOSTO!Q125+SEPTIEMBRE!Q125+OCTUBRE!Q125+NOVIEMBRE!Q125+DICIEMBRE!Q125</f>
        <v>0</v>
      </c>
      <c r="R125" s="96">
        <f>+ENERO!R125+FEBRERO!R125+MARZO!R125+ABRIL!R125+MAYO!R125+JUNIO!R125+JULIO!R125+AGOSTO!R125+SEPTIEMBRE!R125+OCTUBRE!R125+NOVIEMBRE!R125+DICIEMBRE!R125</f>
        <v>0</v>
      </c>
      <c r="S125" s="96">
        <f>+ENERO!S125+FEBRERO!S125+MARZO!S125+ABRIL!S125+MAYO!S125+JUNIO!S125+JULIO!S125+AGOSTO!S125+SEPTIEMBRE!S125+OCTUBRE!S125+NOVIEMBRE!S125+DICIEMBRE!S125</f>
        <v>0</v>
      </c>
      <c r="T125" s="96">
        <f>+ENERO!T125+FEBRERO!T125+MARZO!T125+ABRIL!T125+MAYO!T125+JUNIO!T125+JULIO!T125+AGOSTO!T125+SEPTIEMBRE!T125+OCTUBRE!T125+NOVIEMBRE!T125+DICIEMBRE!T125</f>
        <v>0</v>
      </c>
      <c r="U125" s="96">
        <f>+ENERO!U125+FEBRERO!U125+MARZO!U125+ABRIL!U125+MAYO!U125+JUNIO!U125+JULIO!U125+AGOSTO!U125+SEPTIEMBRE!U125+OCTUBRE!U125+NOVIEMBRE!U125+DICIEMBRE!U125</f>
        <v>0</v>
      </c>
      <c r="V125" s="96">
        <f>+ENERO!V125+FEBRERO!V125+MARZO!V125+ABRIL!V125+MAYO!V125+JUNIO!V125+JULIO!V125+AGOSTO!V125+SEPTIEMBRE!V125+OCTUBRE!V125+NOVIEMBRE!V125+DICIEMBRE!V125</f>
        <v>1</v>
      </c>
      <c r="W125" s="96">
        <f>+ENERO!W125+FEBRERO!W125+MARZO!W125+ABRIL!W125+MAYO!W125+JUNIO!W125+JULIO!W125+AGOSTO!W125+SEPTIEMBRE!W125+OCTUBRE!W125+NOVIEMBRE!W125+DICIEMBRE!W125</f>
        <v>1</v>
      </c>
      <c r="X125" s="96">
        <f>+ENERO!X125+FEBRERO!X125+MARZO!X125+ABRIL!X125+MAYO!X125+JUNIO!X125+JULIO!X125+AGOSTO!X125+SEPTIEMBRE!X125+OCTUBRE!X125+NOVIEMBRE!X125+DICIEMBRE!X125</f>
        <v>1</v>
      </c>
      <c r="Y125" s="96">
        <f>+ENERO!Y125+FEBRERO!Y125+MARZO!Y125+ABRIL!Y125+MAYO!Y125+JUNIO!Y125+JULIO!Y125+AGOSTO!Y125+SEPTIEMBRE!Y125+OCTUBRE!Y125+NOVIEMBRE!Y125+DICIEMBRE!Y125</f>
        <v>1</v>
      </c>
      <c r="Z125" s="96">
        <f>+ENERO!Z125+FEBRERO!Z125+MARZO!Z125+ABRIL!Z125+MAYO!Z125+JUNIO!Z125+JULIO!Z125+AGOSTO!Z125+SEPTIEMBRE!Z125+OCTUBRE!Z125+NOVIEMBRE!Z125+DICIEMBRE!Z125</f>
        <v>2</v>
      </c>
      <c r="AA125" s="96">
        <f>+ENERO!AA125+FEBRERO!AA125+MARZO!AA125+ABRIL!AA125+MAYO!AA125+JUNIO!AA125+JULIO!AA125+AGOSTO!AA125+SEPTIEMBRE!AA125+OCTUBRE!AA125+NOVIEMBRE!AA125+DICIEMBRE!AA125</f>
        <v>0</v>
      </c>
      <c r="AB125" s="96">
        <f>+ENERO!AB125+FEBRERO!AB125+MARZO!AB125+ABRIL!AB125+MAYO!AB125+JUNIO!AB125+JULIO!AB125+AGOSTO!AB125+SEPTIEMBRE!AB125+OCTUBRE!AB125+NOVIEMBRE!AB125+DICIEMBRE!AB125</f>
        <v>0</v>
      </c>
      <c r="AC125" s="96">
        <f>+ENERO!AC125+FEBRERO!AC125+MARZO!AC125+ABRIL!AC125+MAYO!AC125+JUNIO!AC125+JULIO!AC125+AGOSTO!AC125+SEPTIEMBRE!AC125+OCTUBRE!AC125+NOVIEMBRE!AC125+DICIEMBRE!AC125</f>
        <v>0</v>
      </c>
      <c r="AD125" s="96">
        <f>+ENERO!AD125+FEBRERO!AD125+MARZO!AD125+ABRIL!AD125+MAYO!AD125+JUNIO!AD125+JULIO!AD125+AGOSTO!AD125+SEPTIEMBRE!AD125+OCTUBRE!AD125+NOVIEMBRE!AD125+DICIEMBRE!AD125</f>
        <v>0</v>
      </c>
      <c r="AE125" s="96">
        <f>+ENERO!AE125+FEBRERO!AE125+MARZO!AE125+ABRIL!AE125+MAYO!AE125+JUNIO!AE125+JULIO!AE125+AGOSTO!AE125+SEPTIEMBRE!AE125+OCTUBRE!AE125+NOVIEMBRE!AE125+DICIEMBRE!AE125</f>
        <v>0</v>
      </c>
      <c r="AF125" s="96">
        <f>+ENERO!AF125+FEBRERO!AF125+MARZO!AF125+ABRIL!AF125+MAYO!AF125+JUNIO!AF125+JULIO!AF125+AGOSTO!AF125+SEPTIEMBRE!AF125+OCTUBRE!AF125+NOVIEMBRE!AF125+DICIEMBRE!AF125</f>
        <v>0</v>
      </c>
      <c r="AG125" s="96">
        <f>+ENERO!AG125+FEBRERO!AG125+MARZO!AG125+ABRIL!AG125+MAYO!AG125+JUNIO!AG125+JULIO!AG125+AGOSTO!AG125+SEPTIEMBRE!AG125+OCTUBRE!AG125+NOVIEMBRE!AG125+DICIEMBRE!AG125</f>
        <v>0</v>
      </c>
      <c r="AH125" s="96">
        <f>+ENERO!AH125+FEBRERO!AH125+MARZO!AH125+ABRIL!AH125+MAYO!AH125+JUNIO!AH125+JULIO!AH125+AGOSTO!AH125+SEPTIEMBRE!AH125+OCTUBRE!AH125+NOVIEMBRE!AH125+DICIEMBRE!AH125</f>
        <v>0</v>
      </c>
      <c r="AI125" s="96">
        <f>+ENERO!AI125+FEBRERO!AI125+MARZO!AI125+ABRIL!AI125+MAYO!AI125+JUNIO!AI125+JULIO!AI125+AGOSTO!AI125+SEPTIEMBRE!AI125+OCTUBRE!AI125+NOVIEMBRE!AI125+DICIEMBRE!AI125</f>
        <v>0</v>
      </c>
      <c r="AJ125" s="96">
        <f>+ENERO!AJ125+FEBRERO!AJ125+MARZO!AJ125+ABRIL!AJ125+MAYO!AJ125+JUNIO!AJ125+JULIO!AJ125+AGOSTO!AJ125+SEPTIEMBRE!AJ125+OCTUBRE!AJ125+NOVIEMBRE!AJ125+DICIEMBRE!AJ125</f>
        <v>0</v>
      </c>
      <c r="AK125" s="96">
        <f>+ENERO!AK125+FEBRERO!AK125+MARZO!AK125+ABRIL!AK125+MAYO!AK125+JUNIO!AK125+JULIO!AK125+AGOSTO!AK125+SEPTIEMBRE!AK125+OCTUBRE!AK125+NOVIEMBRE!AK125+DICIEMBRE!AK125</f>
        <v>0</v>
      </c>
      <c r="AL125" s="96">
        <f>+ENERO!AL125+FEBRERO!AL125+MARZO!AL125+ABRIL!AL125+MAYO!AL125+JUNIO!AL125+JULIO!AL125+AGOSTO!AL125+SEPTIEMBRE!AL125+OCTUBRE!AL125+NOVIEMBRE!AL125+DICIEMBRE!AL125</f>
        <v>0</v>
      </c>
      <c r="AM125" s="96">
        <f>+ENERO!AM125+FEBRERO!AM125+MARZO!AM125+ABRIL!AM125+MAYO!AM125+JUNIO!AM125+JULIO!AM125+AGOSTO!AM125+SEPTIEMBRE!AM125+OCTUBRE!AM125+NOVIEMBRE!AM125+DICIEMBRE!AM125</f>
        <v>0</v>
      </c>
      <c r="AN125" s="96">
        <f>+ENERO!AN125+FEBRERO!AN125+MARZO!AN125+ABRIL!AN125+MAYO!AN125+JUNIO!AN125+JULIO!AN125+AGOSTO!AN125+SEPTIEMBRE!AN125+OCTUBRE!AN125+NOVIEMBRE!AN125+DICIEMBRE!AN125</f>
        <v>0</v>
      </c>
      <c r="AO125" s="96">
        <f>+ENERO!AO125+FEBRERO!AO125+MARZO!AO125+ABRIL!AO125+MAYO!AO125+JUNIO!AO125+JULIO!AO125+AGOSTO!AO125+SEPTIEMBRE!AO125+OCTUBRE!AO125+NOVIEMBRE!AO125+DICIEMBRE!AO125</f>
        <v>0</v>
      </c>
      <c r="AP125" s="96">
        <f>+ENERO!AP125+FEBRERO!AP125+MARZO!AP125+ABRIL!AP125+MAYO!AP125+JUNIO!AP125+JULIO!AP125+AGOSTO!AP125+SEPTIEMBRE!AP125+OCTUBRE!AP125+NOVIEMBRE!AP125+DICIEMBRE!AP125</f>
        <v>0</v>
      </c>
      <c r="AQ125" s="96">
        <f>+ENERO!AQ125+FEBRERO!AQ125+MARZO!AQ125+ABRIL!AQ125+MAYO!AQ125+JUNIO!AQ125+JULIO!AQ125+AGOSTO!AQ125+SEPTIEMBRE!AQ125+OCTUBRE!AQ125+NOVIEMBRE!AQ125+DICIEMBRE!AQ125</f>
        <v>0</v>
      </c>
      <c r="AR125" s="96">
        <f>+ENERO!AR125+FEBRERO!AR125+MARZO!AR125+ABRIL!AR125+MAYO!AR125+JUNIO!AR125+JULIO!AR125+AGOSTO!AR125+SEPTIEMBRE!AR125+OCTUBRE!AR125+NOVIEMBRE!AR125+DICIEMBRE!AR125</f>
        <v>0</v>
      </c>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629" t="s">
        <v>106</v>
      </c>
      <c r="B126" s="629"/>
      <c r="C126" s="630"/>
      <c r="D126" s="142">
        <f t="shared" si="22"/>
        <v>0</v>
      </c>
      <c r="E126" s="142">
        <f>+AG126+AI126+AK126+AM126</f>
        <v>0</v>
      </c>
      <c r="F126" s="142">
        <f>+AH126+AJ126+AL126+AN126</f>
        <v>0</v>
      </c>
      <c r="G126" s="96">
        <f>+ENERO!G126+FEBRERO!G126+MARZO!G126+ABRIL!G126+MAYO!G126+JUNIO!G126+JULIO!G126+AGOSTO!G126+SEPTIEMBRE!G126+OCTUBRE!G126+NOVIEMBRE!G126+DICIEMBRE!G126</f>
        <v>0</v>
      </c>
      <c r="H126" s="96">
        <f>+ENERO!H126+FEBRERO!H126+MARZO!H126+ABRIL!H126+MAYO!H126+JUNIO!H126+JULIO!H126+AGOSTO!H126+SEPTIEMBRE!H126+OCTUBRE!H126+NOVIEMBRE!H126+DICIEMBRE!H126</f>
        <v>0</v>
      </c>
      <c r="I126" s="96">
        <f>+ENERO!I126+FEBRERO!I126+MARZO!I126+ABRIL!I126+MAYO!I126+JUNIO!I126+JULIO!I126+AGOSTO!I126+SEPTIEMBRE!I126+OCTUBRE!I126+NOVIEMBRE!I126+DICIEMBRE!I126</f>
        <v>0</v>
      </c>
      <c r="J126" s="96">
        <f>+ENERO!J126+FEBRERO!J126+MARZO!J126+ABRIL!J126+MAYO!J126+JUNIO!J126+JULIO!J126+AGOSTO!J126+SEPTIEMBRE!J126+OCTUBRE!J126+NOVIEMBRE!J126+DICIEMBRE!J126</f>
        <v>0</v>
      </c>
      <c r="K126" s="96">
        <f>+ENERO!K126+FEBRERO!K126+MARZO!K126+ABRIL!K126+MAYO!K126+JUNIO!K126+JULIO!K126+AGOSTO!K126+SEPTIEMBRE!K126+OCTUBRE!K126+NOVIEMBRE!K126+DICIEMBRE!K126</f>
        <v>0</v>
      </c>
      <c r="L126" s="96">
        <f>+ENERO!L126+FEBRERO!L126+MARZO!L126+ABRIL!L126+MAYO!L126+JUNIO!L126+JULIO!L126+AGOSTO!L126+SEPTIEMBRE!L126+OCTUBRE!L126+NOVIEMBRE!L126+DICIEMBRE!L126</f>
        <v>0</v>
      </c>
      <c r="M126" s="96">
        <f>+ENERO!M126+FEBRERO!M126+MARZO!M126+ABRIL!M126+MAYO!M126+JUNIO!M126+JULIO!M126+AGOSTO!M126+SEPTIEMBRE!M126+OCTUBRE!M126+NOVIEMBRE!M126+DICIEMBRE!M126</f>
        <v>0</v>
      </c>
      <c r="N126" s="96">
        <f>+ENERO!N126+FEBRERO!N126+MARZO!N126+ABRIL!N126+MAYO!N126+JUNIO!N126+JULIO!N126+AGOSTO!N126+SEPTIEMBRE!N126+OCTUBRE!N126+NOVIEMBRE!N126+DICIEMBRE!N126</f>
        <v>0</v>
      </c>
      <c r="O126" s="96">
        <f>+ENERO!O126+FEBRERO!O126+MARZO!O126+ABRIL!O126+MAYO!O126+JUNIO!O126+JULIO!O126+AGOSTO!O126+SEPTIEMBRE!O126+OCTUBRE!O126+NOVIEMBRE!O126+DICIEMBRE!O126</f>
        <v>0</v>
      </c>
      <c r="P126" s="96">
        <f>+ENERO!P126+FEBRERO!P126+MARZO!P126+ABRIL!P126+MAYO!P126+JUNIO!P126+JULIO!P126+AGOSTO!P126+SEPTIEMBRE!P126+OCTUBRE!P126+NOVIEMBRE!P126+DICIEMBRE!P126</f>
        <v>0</v>
      </c>
      <c r="Q126" s="96">
        <f>+ENERO!Q126+FEBRERO!Q126+MARZO!Q126+ABRIL!Q126+MAYO!Q126+JUNIO!Q126+JULIO!Q126+AGOSTO!Q126+SEPTIEMBRE!Q126+OCTUBRE!Q126+NOVIEMBRE!Q126+DICIEMBRE!Q126</f>
        <v>0</v>
      </c>
      <c r="R126" s="96">
        <f>+ENERO!R126+FEBRERO!R126+MARZO!R126+ABRIL!R126+MAYO!R126+JUNIO!R126+JULIO!R126+AGOSTO!R126+SEPTIEMBRE!R126+OCTUBRE!R126+NOVIEMBRE!R126+DICIEMBRE!R126</f>
        <v>0</v>
      </c>
      <c r="S126" s="96">
        <f>+ENERO!S126+FEBRERO!S126+MARZO!S126+ABRIL!S126+MAYO!S126+JUNIO!S126+JULIO!S126+AGOSTO!S126+SEPTIEMBRE!S126+OCTUBRE!S126+NOVIEMBRE!S126+DICIEMBRE!S126</f>
        <v>0</v>
      </c>
      <c r="T126" s="96">
        <f>+ENERO!T126+FEBRERO!T126+MARZO!T126+ABRIL!T126+MAYO!T126+JUNIO!T126+JULIO!T126+AGOSTO!T126+SEPTIEMBRE!T126+OCTUBRE!T126+NOVIEMBRE!T126+DICIEMBRE!T126</f>
        <v>0</v>
      </c>
      <c r="U126" s="96">
        <f>+ENERO!U126+FEBRERO!U126+MARZO!U126+ABRIL!U126+MAYO!U126+JUNIO!U126+JULIO!U126+AGOSTO!U126+SEPTIEMBRE!U126+OCTUBRE!U126+NOVIEMBRE!U126+DICIEMBRE!U126</f>
        <v>0</v>
      </c>
      <c r="V126" s="96">
        <f>+ENERO!V126+FEBRERO!V126+MARZO!V126+ABRIL!V126+MAYO!V126+JUNIO!V126+JULIO!V126+AGOSTO!V126+SEPTIEMBRE!V126+OCTUBRE!V126+NOVIEMBRE!V126+DICIEMBRE!V126</f>
        <v>0</v>
      </c>
      <c r="W126" s="96">
        <f>+ENERO!W126+FEBRERO!W126+MARZO!W126+ABRIL!W126+MAYO!W126+JUNIO!W126+JULIO!W126+AGOSTO!W126+SEPTIEMBRE!W126+OCTUBRE!W126+NOVIEMBRE!W126+DICIEMBRE!W126</f>
        <v>0</v>
      </c>
      <c r="X126" s="96">
        <f>+ENERO!X126+FEBRERO!X126+MARZO!X126+ABRIL!X126+MAYO!X126+JUNIO!X126+JULIO!X126+AGOSTO!X126+SEPTIEMBRE!X126+OCTUBRE!X126+NOVIEMBRE!X126+DICIEMBRE!X126</f>
        <v>0</v>
      </c>
      <c r="Y126" s="96">
        <f>+ENERO!Y126+FEBRERO!Y126+MARZO!Y126+ABRIL!Y126+MAYO!Y126+JUNIO!Y126+JULIO!Y126+AGOSTO!Y126+SEPTIEMBRE!Y126+OCTUBRE!Y126+NOVIEMBRE!Y126+DICIEMBRE!Y126</f>
        <v>0</v>
      </c>
      <c r="Z126" s="96">
        <f>+ENERO!Z126+FEBRERO!Z126+MARZO!Z126+ABRIL!Z126+MAYO!Z126+JUNIO!Z126+JULIO!Z126+AGOSTO!Z126+SEPTIEMBRE!Z126+OCTUBRE!Z126+NOVIEMBRE!Z126+DICIEMBRE!Z126</f>
        <v>0</v>
      </c>
      <c r="AA126" s="96">
        <f>+ENERO!AA126+FEBRERO!AA126+MARZO!AA126+ABRIL!AA126+MAYO!AA126+JUNIO!AA126+JULIO!AA126+AGOSTO!AA126+SEPTIEMBRE!AA126+OCTUBRE!AA126+NOVIEMBRE!AA126+DICIEMBRE!AA126</f>
        <v>0</v>
      </c>
      <c r="AB126" s="96">
        <f>+ENERO!AB126+FEBRERO!AB126+MARZO!AB126+ABRIL!AB126+MAYO!AB126+JUNIO!AB126+JULIO!AB126+AGOSTO!AB126+SEPTIEMBRE!AB126+OCTUBRE!AB126+NOVIEMBRE!AB126+DICIEMBRE!AB126</f>
        <v>0</v>
      </c>
      <c r="AC126" s="96">
        <f>+ENERO!AC126+FEBRERO!AC126+MARZO!AC126+ABRIL!AC126+MAYO!AC126+JUNIO!AC126+JULIO!AC126+AGOSTO!AC126+SEPTIEMBRE!AC126+OCTUBRE!AC126+NOVIEMBRE!AC126+DICIEMBRE!AC126</f>
        <v>0</v>
      </c>
      <c r="AD126" s="96">
        <f>+ENERO!AD126+FEBRERO!AD126+MARZO!AD126+ABRIL!AD126+MAYO!AD126+JUNIO!AD126+JULIO!AD126+AGOSTO!AD126+SEPTIEMBRE!AD126+OCTUBRE!AD126+NOVIEMBRE!AD126+DICIEMBRE!AD126</f>
        <v>0</v>
      </c>
      <c r="AE126" s="96">
        <f>+ENERO!AE126+FEBRERO!AE126+MARZO!AE126+ABRIL!AE126+MAYO!AE126+JUNIO!AE126+JULIO!AE126+AGOSTO!AE126+SEPTIEMBRE!AE126+OCTUBRE!AE126+NOVIEMBRE!AE126+DICIEMBRE!AE126</f>
        <v>0</v>
      </c>
      <c r="AF126" s="96">
        <f>+ENERO!AF126+FEBRERO!AF126+MARZO!AF126+ABRIL!AF126+MAYO!AF126+JUNIO!AF126+JULIO!AF126+AGOSTO!AF126+SEPTIEMBRE!AF126+OCTUBRE!AF126+NOVIEMBRE!AF126+DICIEMBRE!AF126</f>
        <v>0</v>
      </c>
      <c r="AG126" s="96">
        <f>+ENERO!AG126+FEBRERO!AG126+MARZO!AG126+ABRIL!AG126+MAYO!AG126+JUNIO!AG126+JULIO!AG126+AGOSTO!AG126+SEPTIEMBRE!AG126+OCTUBRE!AG126+NOVIEMBRE!AG126+DICIEMBRE!AG126</f>
        <v>0</v>
      </c>
      <c r="AH126" s="96">
        <f>+ENERO!AH126+FEBRERO!AH126+MARZO!AH126+ABRIL!AH126+MAYO!AH126+JUNIO!AH126+JULIO!AH126+AGOSTO!AH126+SEPTIEMBRE!AH126+OCTUBRE!AH126+NOVIEMBRE!AH126+DICIEMBRE!AH126</f>
        <v>0</v>
      </c>
      <c r="AI126" s="96">
        <f>+ENERO!AI126+FEBRERO!AI126+MARZO!AI126+ABRIL!AI126+MAYO!AI126+JUNIO!AI126+JULIO!AI126+AGOSTO!AI126+SEPTIEMBRE!AI126+OCTUBRE!AI126+NOVIEMBRE!AI126+DICIEMBRE!AI126</f>
        <v>0</v>
      </c>
      <c r="AJ126" s="96">
        <f>+ENERO!AJ126+FEBRERO!AJ126+MARZO!AJ126+ABRIL!AJ126+MAYO!AJ126+JUNIO!AJ126+JULIO!AJ126+AGOSTO!AJ126+SEPTIEMBRE!AJ126+OCTUBRE!AJ126+NOVIEMBRE!AJ126+DICIEMBRE!AJ126</f>
        <v>0</v>
      </c>
      <c r="AK126" s="96">
        <f>+ENERO!AK126+FEBRERO!AK126+MARZO!AK126+ABRIL!AK126+MAYO!AK126+JUNIO!AK126+JULIO!AK126+AGOSTO!AK126+SEPTIEMBRE!AK126+OCTUBRE!AK126+NOVIEMBRE!AK126+DICIEMBRE!AK126</f>
        <v>0</v>
      </c>
      <c r="AL126" s="96">
        <f>+ENERO!AL126+FEBRERO!AL126+MARZO!AL126+ABRIL!AL126+MAYO!AL126+JUNIO!AL126+JULIO!AL126+AGOSTO!AL126+SEPTIEMBRE!AL126+OCTUBRE!AL126+NOVIEMBRE!AL126+DICIEMBRE!AL126</f>
        <v>0</v>
      </c>
      <c r="AM126" s="96">
        <f>+ENERO!AM126+FEBRERO!AM126+MARZO!AM126+ABRIL!AM126+MAYO!AM126+JUNIO!AM126+JULIO!AM126+AGOSTO!AM126+SEPTIEMBRE!AM126+OCTUBRE!AM126+NOVIEMBRE!AM126+DICIEMBRE!AM126</f>
        <v>0</v>
      </c>
      <c r="AN126" s="96">
        <f>+ENERO!AN126+FEBRERO!AN126+MARZO!AN126+ABRIL!AN126+MAYO!AN126+JUNIO!AN126+JULIO!AN126+AGOSTO!AN126+SEPTIEMBRE!AN126+OCTUBRE!AN126+NOVIEMBRE!AN126+DICIEMBRE!AN126</f>
        <v>0</v>
      </c>
      <c r="AO126" s="96">
        <f>+ENERO!AO126+FEBRERO!AO126+MARZO!AO126+ABRIL!AO126+MAYO!AO126+JUNIO!AO126+JULIO!AO126+AGOSTO!AO126+SEPTIEMBRE!AO126+OCTUBRE!AO126+NOVIEMBRE!AO126+DICIEMBRE!AO126</f>
        <v>0</v>
      </c>
      <c r="AP126" s="96">
        <f>+ENERO!AP126+FEBRERO!AP126+MARZO!AP126+ABRIL!AP126+MAYO!AP126+JUNIO!AP126+JULIO!AP126+AGOSTO!AP126+SEPTIEMBRE!AP126+OCTUBRE!AP126+NOVIEMBRE!AP126+DICIEMBRE!AP126</f>
        <v>0</v>
      </c>
      <c r="AQ126" s="96">
        <f>+ENERO!AQ126+FEBRERO!AQ126+MARZO!AQ126+ABRIL!AQ126+MAYO!AQ126+JUNIO!AQ126+JULIO!AQ126+AGOSTO!AQ126+SEPTIEMBRE!AQ126+OCTUBRE!AQ126+NOVIEMBRE!AQ126+DICIEMBRE!AQ126</f>
        <v>0</v>
      </c>
      <c r="AR126" s="96">
        <f>+ENERO!AR126+FEBRERO!AR126+MARZO!AR126+ABRIL!AR126+MAYO!AR126+JUNIO!AR126+JULIO!AR126+AGOSTO!AR126+SEPTIEMBRE!AR126+OCTUBRE!AR126+NOVIEMBRE!AR126+DICIEMBRE!AR126</f>
        <v>0</v>
      </c>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631" t="s">
        <v>282</v>
      </c>
      <c r="B127" s="631"/>
      <c r="C127" s="623"/>
      <c r="D127" s="111">
        <f t="shared" si="22"/>
        <v>4</v>
      </c>
      <c r="E127" s="111">
        <f>+G127+I127+K127</f>
        <v>2</v>
      </c>
      <c r="F127" s="111">
        <f>+H127+J127+L127</f>
        <v>2</v>
      </c>
      <c r="G127" s="96">
        <f>+ENERO!G127+FEBRERO!G127+MARZO!G127+ABRIL!G127+MAYO!G127+JUNIO!G127+JULIO!G127+AGOSTO!G127+SEPTIEMBRE!G127+OCTUBRE!G127+NOVIEMBRE!G127+DICIEMBRE!G127</f>
        <v>0</v>
      </c>
      <c r="H127" s="96">
        <f>+ENERO!H127+FEBRERO!H127+MARZO!H127+ABRIL!H127+MAYO!H127+JUNIO!H127+JULIO!H127+AGOSTO!H127+SEPTIEMBRE!H127+OCTUBRE!H127+NOVIEMBRE!H127+DICIEMBRE!H127</f>
        <v>0</v>
      </c>
      <c r="I127" s="96">
        <f>+ENERO!I127+FEBRERO!I127+MARZO!I127+ABRIL!I127+MAYO!I127+JUNIO!I127+JULIO!I127+AGOSTO!I127+SEPTIEMBRE!I127+OCTUBRE!I127+NOVIEMBRE!I127+DICIEMBRE!I127</f>
        <v>2</v>
      </c>
      <c r="J127" s="96">
        <f>+ENERO!J127+FEBRERO!J127+MARZO!J127+ABRIL!J127+MAYO!J127+JUNIO!J127+JULIO!J127+AGOSTO!J127+SEPTIEMBRE!J127+OCTUBRE!J127+NOVIEMBRE!J127+DICIEMBRE!J127</f>
        <v>2</v>
      </c>
      <c r="K127" s="96">
        <f>+ENERO!K127+FEBRERO!K127+MARZO!K127+ABRIL!K127+MAYO!K127+JUNIO!K127+JULIO!K127+AGOSTO!K127+SEPTIEMBRE!K127+OCTUBRE!K127+NOVIEMBRE!K127+DICIEMBRE!K127</f>
        <v>0</v>
      </c>
      <c r="L127" s="96">
        <f>+ENERO!L127+FEBRERO!L127+MARZO!L127+ABRIL!L127+MAYO!L127+JUNIO!L127+JULIO!L127+AGOSTO!L127+SEPTIEMBRE!L127+OCTUBRE!L127+NOVIEMBRE!L127+DICIEMBRE!L127</f>
        <v>0</v>
      </c>
      <c r="M127" s="96">
        <f>+ENERO!M127+FEBRERO!M127+MARZO!M127+ABRIL!M127+MAYO!M127+JUNIO!M127+JULIO!M127+AGOSTO!M127+SEPTIEMBRE!M127+OCTUBRE!M127+NOVIEMBRE!M127+DICIEMBRE!M127</f>
        <v>0</v>
      </c>
      <c r="N127" s="96">
        <f>+ENERO!N127+FEBRERO!N127+MARZO!N127+ABRIL!N127+MAYO!N127+JUNIO!N127+JULIO!N127+AGOSTO!N127+SEPTIEMBRE!N127+OCTUBRE!N127+NOVIEMBRE!N127+DICIEMBRE!N127</f>
        <v>0</v>
      </c>
      <c r="O127" s="96">
        <f>+ENERO!O127+FEBRERO!O127+MARZO!O127+ABRIL!O127+MAYO!O127+JUNIO!O127+JULIO!O127+AGOSTO!O127+SEPTIEMBRE!O127+OCTUBRE!O127+NOVIEMBRE!O127+DICIEMBRE!O127</f>
        <v>0</v>
      </c>
      <c r="P127" s="96">
        <f>+ENERO!P127+FEBRERO!P127+MARZO!P127+ABRIL!P127+MAYO!P127+JUNIO!P127+JULIO!P127+AGOSTO!P127+SEPTIEMBRE!P127+OCTUBRE!P127+NOVIEMBRE!P127+DICIEMBRE!P127</f>
        <v>0</v>
      </c>
      <c r="Q127" s="96">
        <f>+ENERO!Q127+FEBRERO!Q127+MARZO!Q127+ABRIL!Q127+MAYO!Q127+JUNIO!Q127+JULIO!Q127+AGOSTO!Q127+SEPTIEMBRE!Q127+OCTUBRE!Q127+NOVIEMBRE!Q127+DICIEMBRE!Q127</f>
        <v>0</v>
      </c>
      <c r="R127" s="96">
        <f>+ENERO!R127+FEBRERO!R127+MARZO!R127+ABRIL!R127+MAYO!R127+JUNIO!R127+JULIO!R127+AGOSTO!R127+SEPTIEMBRE!R127+OCTUBRE!R127+NOVIEMBRE!R127+DICIEMBRE!R127</f>
        <v>0</v>
      </c>
      <c r="S127" s="96">
        <f>+ENERO!S127+FEBRERO!S127+MARZO!S127+ABRIL!S127+MAYO!S127+JUNIO!S127+JULIO!S127+AGOSTO!S127+SEPTIEMBRE!S127+OCTUBRE!S127+NOVIEMBRE!S127+DICIEMBRE!S127</f>
        <v>0</v>
      </c>
      <c r="T127" s="96">
        <f>+ENERO!T127+FEBRERO!T127+MARZO!T127+ABRIL!T127+MAYO!T127+JUNIO!T127+JULIO!T127+AGOSTO!T127+SEPTIEMBRE!T127+OCTUBRE!T127+NOVIEMBRE!T127+DICIEMBRE!T127</f>
        <v>0</v>
      </c>
      <c r="U127" s="96">
        <f>+ENERO!U127+FEBRERO!U127+MARZO!U127+ABRIL!U127+MAYO!U127+JUNIO!U127+JULIO!U127+AGOSTO!U127+SEPTIEMBRE!U127+OCTUBRE!U127+NOVIEMBRE!U127+DICIEMBRE!U127</f>
        <v>0</v>
      </c>
      <c r="V127" s="96">
        <f>+ENERO!V127+FEBRERO!V127+MARZO!V127+ABRIL!V127+MAYO!V127+JUNIO!V127+JULIO!V127+AGOSTO!V127+SEPTIEMBRE!V127+OCTUBRE!V127+NOVIEMBRE!V127+DICIEMBRE!V127</f>
        <v>0</v>
      </c>
      <c r="W127" s="96">
        <f>+ENERO!W127+FEBRERO!W127+MARZO!W127+ABRIL!W127+MAYO!W127+JUNIO!W127+JULIO!W127+AGOSTO!W127+SEPTIEMBRE!W127+OCTUBRE!W127+NOVIEMBRE!W127+DICIEMBRE!W127</f>
        <v>0</v>
      </c>
      <c r="X127" s="96">
        <f>+ENERO!X127+FEBRERO!X127+MARZO!X127+ABRIL!X127+MAYO!X127+JUNIO!X127+JULIO!X127+AGOSTO!X127+SEPTIEMBRE!X127+OCTUBRE!X127+NOVIEMBRE!X127+DICIEMBRE!X127</f>
        <v>0</v>
      </c>
      <c r="Y127" s="96">
        <f>+ENERO!Y127+FEBRERO!Y127+MARZO!Y127+ABRIL!Y127+MAYO!Y127+JUNIO!Y127+JULIO!Y127+AGOSTO!Y127+SEPTIEMBRE!Y127+OCTUBRE!Y127+NOVIEMBRE!Y127+DICIEMBRE!Y127</f>
        <v>0</v>
      </c>
      <c r="Z127" s="96">
        <f>+ENERO!Z127+FEBRERO!Z127+MARZO!Z127+ABRIL!Z127+MAYO!Z127+JUNIO!Z127+JULIO!Z127+AGOSTO!Z127+SEPTIEMBRE!Z127+OCTUBRE!Z127+NOVIEMBRE!Z127+DICIEMBRE!Z127</f>
        <v>0</v>
      </c>
      <c r="AA127" s="96">
        <f>+ENERO!AA127+FEBRERO!AA127+MARZO!AA127+ABRIL!AA127+MAYO!AA127+JUNIO!AA127+JULIO!AA127+AGOSTO!AA127+SEPTIEMBRE!AA127+OCTUBRE!AA127+NOVIEMBRE!AA127+DICIEMBRE!AA127</f>
        <v>0</v>
      </c>
      <c r="AB127" s="96">
        <f>+ENERO!AB127+FEBRERO!AB127+MARZO!AB127+ABRIL!AB127+MAYO!AB127+JUNIO!AB127+JULIO!AB127+AGOSTO!AB127+SEPTIEMBRE!AB127+OCTUBRE!AB127+NOVIEMBRE!AB127+DICIEMBRE!AB127</f>
        <v>0</v>
      </c>
      <c r="AC127" s="96">
        <f>+ENERO!AC127+FEBRERO!AC127+MARZO!AC127+ABRIL!AC127+MAYO!AC127+JUNIO!AC127+JULIO!AC127+AGOSTO!AC127+SEPTIEMBRE!AC127+OCTUBRE!AC127+NOVIEMBRE!AC127+DICIEMBRE!AC127</f>
        <v>0</v>
      </c>
      <c r="AD127" s="96">
        <f>+ENERO!AD127+FEBRERO!AD127+MARZO!AD127+ABRIL!AD127+MAYO!AD127+JUNIO!AD127+JULIO!AD127+AGOSTO!AD127+SEPTIEMBRE!AD127+OCTUBRE!AD127+NOVIEMBRE!AD127+DICIEMBRE!AD127</f>
        <v>0</v>
      </c>
      <c r="AE127" s="96">
        <f>+ENERO!AE127+FEBRERO!AE127+MARZO!AE127+ABRIL!AE127+MAYO!AE127+JUNIO!AE127+JULIO!AE127+AGOSTO!AE127+SEPTIEMBRE!AE127+OCTUBRE!AE127+NOVIEMBRE!AE127+DICIEMBRE!AE127</f>
        <v>0</v>
      </c>
      <c r="AF127" s="96">
        <f>+ENERO!AF127+FEBRERO!AF127+MARZO!AF127+ABRIL!AF127+MAYO!AF127+JUNIO!AF127+JULIO!AF127+AGOSTO!AF127+SEPTIEMBRE!AF127+OCTUBRE!AF127+NOVIEMBRE!AF127+DICIEMBRE!AF127</f>
        <v>0</v>
      </c>
      <c r="AG127" s="96">
        <f>+ENERO!AG127+FEBRERO!AG127+MARZO!AG127+ABRIL!AG127+MAYO!AG127+JUNIO!AG127+JULIO!AG127+AGOSTO!AG127+SEPTIEMBRE!AG127+OCTUBRE!AG127+NOVIEMBRE!AG127+DICIEMBRE!AG127</f>
        <v>0</v>
      </c>
      <c r="AH127" s="96">
        <f>+ENERO!AH127+FEBRERO!AH127+MARZO!AH127+ABRIL!AH127+MAYO!AH127+JUNIO!AH127+JULIO!AH127+AGOSTO!AH127+SEPTIEMBRE!AH127+OCTUBRE!AH127+NOVIEMBRE!AH127+DICIEMBRE!AH127</f>
        <v>0</v>
      </c>
      <c r="AI127" s="96">
        <f>+ENERO!AI127+FEBRERO!AI127+MARZO!AI127+ABRIL!AI127+MAYO!AI127+JUNIO!AI127+JULIO!AI127+AGOSTO!AI127+SEPTIEMBRE!AI127+OCTUBRE!AI127+NOVIEMBRE!AI127+DICIEMBRE!AI127</f>
        <v>0</v>
      </c>
      <c r="AJ127" s="96">
        <f>+ENERO!AJ127+FEBRERO!AJ127+MARZO!AJ127+ABRIL!AJ127+MAYO!AJ127+JUNIO!AJ127+JULIO!AJ127+AGOSTO!AJ127+SEPTIEMBRE!AJ127+OCTUBRE!AJ127+NOVIEMBRE!AJ127+DICIEMBRE!AJ127</f>
        <v>0</v>
      </c>
      <c r="AK127" s="96">
        <f>+ENERO!AK127+FEBRERO!AK127+MARZO!AK127+ABRIL!AK127+MAYO!AK127+JUNIO!AK127+JULIO!AK127+AGOSTO!AK127+SEPTIEMBRE!AK127+OCTUBRE!AK127+NOVIEMBRE!AK127+DICIEMBRE!AK127</f>
        <v>0</v>
      </c>
      <c r="AL127" s="96">
        <f>+ENERO!AL127+FEBRERO!AL127+MARZO!AL127+ABRIL!AL127+MAYO!AL127+JUNIO!AL127+JULIO!AL127+AGOSTO!AL127+SEPTIEMBRE!AL127+OCTUBRE!AL127+NOVIEMBRE!AL127+DICIEMBRE!AL127</f>
        <v>0</v>
      </c>
      <c r="AM127" s="96">
        <f>+ENERO!AM127+FEBRERO!AM127+MARZO!AM127+ABRIL!AM127+MAYO!AM127+JUNIO!AM127+JULIO!AM127+AGOSTO!AM127+SEPTIEMBRE!AM127+OCTUBRE!AM127+NOVIEMBRE!AM127+DICIEMBRE!AM127</f>
        <v>0</v>
      </c>
      <c r="AN127" s="96">
        <f>+ENERO!AN127+FEBRERO!AN127+MARZO!AN127+ABRIL!AN127+MAYO!AN127+JUNIO!AN127+JULIO!AN127+AGOSTO!AN127+SEPTIEMBRE!AN127+OCTUBRE!AN127+NOVIEMBRE!AN127+DICIEMBRE!AN127</f>
        <v>0</v>
      </c>
      <c r="AO127" s="96">
        <f>+ENERO!AO127+FEBRERO!AO127+MARZO!AO127+ABRIL!AO127+MAYO!AO127+JUNIO!AO127+JULIO!AO127+AGOSTO!AO127+SEPTIEMBRE!AO127+OCTUBRE!AO127+NOVIEMBRE!AO127+DICIEMBRE!AO127</f>
        <v>0</v>
      </c>
      <c r="AP127" s="96">
        <f>+ENERO!AP127+FEBRERO!AP127+MARZO!AP127+ABRIL!AP127+MAYO!AP127+JUNIO!AP127+JULIO!AP127+AGOSTO!AP127+SEPTIEMBRE!AP127+OCTUBRE!AP127+NOVIEMBRE!AP127+DICIEMBRE!AP127</f>
        <v>0</v>
      </c>
      <c r="AQ127" s="96">
        <f>+ENERO!AQ127+FEBRERO!AQ127+MARZO!AQ127+ABRIL!AQ127+MAYO!AQ127+JUNIO!AQ127+JULIO!AQ127+AGOSTO!AQ127+SEPTIEMBRE!AQ127+OCTUBRE!AQ127+NOVIEMBRE!AQ127+DICIEMBRE!AQ127</f>
        <v>0</v>
      </c>
      <c r="AR127" s="96">
        <f>+ENERO!AR127+FEBRERO!AR127+MARZO!AR127+ABRIL!AR127+MAYO!AR127+JUNIO!AR127+JULIO!AR127+AGOSTO!AR127+SEPTIEMBRE!AR127+OCTUBRE!AR127+NOVIEMBRE!AR127+DICIEMBRE!AR127</f>
        <v>0</v>
      </c>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624" t="s">
        <v>107</v>
      </c>
      <c r="B128" s="624"/>
      <c r="C128" s="625"/>
      <c r="D128" s="144">
        <f t="shared" si="22"/>
        <v>1</v>
      </c>
      <c r="E128" s="144">
        <f t="shared" si="23"/>
        <v>1</v>
      </c>
      <c r="F128" s="144">
        <f t="shared" si="23"/>
        <v>0</v>
      </c>
      <c r="G128" s="96">
        <f>+ENERO!G128+FEBRERO!G128+MARZO!G128+ABRIL!G128+MAYO!G128+JUNIO!G128+JULIO!G128+AGOSTO!G128+SEPTIEMBRE!G128+OCTUBRE!G128+NOVIEMBRE!G128+DICIEMBRE!G128</f>
        <v>0</v>
      </c>
      <c r="H128" s="96">
        <f>+ENERO!H128+FEBRERO!H128+MARZO!H128+ABRIL!H128+MAYO!H128+JUNIO!H128+JULIO!H128+AGOSTO!H128+SEPTIEMBRE!H128+OCTUBRE!H128+NOVIEMBRE!H128+DICIEMBRE!H128</f>
        <v>0</v>
      </c>
      <c r="I128" s="96">
        <f>+ENERO!I128+FEBRERO!I128+MARZO!I128+ABRIL!I128+MAYO!I128+JUNIO!I128+JULIO!I128+AGOSTO!I128+SEPTIEMBRE!I128+OCTUBRE!I128+NOVIEMBRE!I128+DICIEMBRE!I128</f>
        <v>1</v>
      </c>
      <c r="J128" s="96">
        <f>+ENERO!J128+FEBRERO!J128+MARZO!J128+ABRIL!J128+MAYO!J128+JUNIO!J128+JULIO!J128+AGOSTO!J128+SEPTIEMBRE!J128+OCTUBRE!J128+NOVIEMBRE!J128+DICIEMBRE!J128</f>
        <v>0</v>
      </c>
      <c r="K128" s="96">
        <f>+ENERO!K128+FEBRERO!K128+MARZO!K128+ABRIL!K128+MAYO!K128+JUNIO!K128+JULIO!K128+AGOSTO!K128+SEPTIEMBRE!K128+OCTUBRE!K128+NOVIEMBRE!K128+DICIEMBRE!K128</f>
        <v>0</v>
      </c>
      <c r="L128" s="96">
        <f>+ENERO!L128+FEBRERO!L128+MARZO!L128+ABRIL!L128+MAYO!L128+JUNIO!L128+JULIO!L128+AGOSTO!L128+SEPTIEMBRE!L128+OCTUBRE!L128+NOVIEMBRE!L128+DICIEMBRE!L128</f>
        <v>0</v>
      </c>
      <c r="M128" s="96">
        <f>+ENERO!M128+FEBRERO!M128+MARZO!M128+ABRIL!M128+MAYO!M128+JUNIO!M128+JULIO!M128+AGOSTO!M128+SEPTIEMBRE!M128+OCTUBRE!M128+NOVIEMBRE!M128+DICIEMBRE!M128</f>
        <v>0</v>
      </c>
      <c r="N128" s="96">
        <f>+ENERO!N128+FEBRERO!N128+MARZO!N128+ABRIL!N128+MAYO!N128+JUNIO!N128+JULIO!N128+AGOSTO!N128+SEPTIEMBRE!N128+OCTUBRE!N128+NOVIEMBRE!N128+DICIEMBRE!N128</f>
        <v>0</v>
      </c>
      <c r="O128" s="96">
        <f>+ENERO!O128+FEBRERO!O128+MARZO!O128+ABRIL!O128+MAYO!O128+JUNIO!O128+JULIO!O128+AGOSTO!O128+SEPTIEMBRE!O128+OCTUBRE!O128+NOVIEMBRE!O128+DICIEMBRE!O128</f>
        <v>0</v>
      </c>
      <c r="P128" s="96">
        <f>+ENERO!P128+FEBRERO!P128+MARZO!P128+ABRIL!P128+MAYO!P128+JUNIO!P128+JULIO!P128+AGOSTO!P128+SEPTIEMBRE!P128+OCTUBRE!P128+NOVIEMBRE!P128+DICIEMBRE!P128</f>
        <v>0</v>
      </c>
      <c r="Q128" s="96">
        <f>+ENERO!Q128+FEBRERO!Q128+MARZO!Q128+ABRIL!Q128+MAYO!Q128+JUNIO!Q128+JULIO!Q128+AGOSTO!Q128+SEPTIEMBRE!Q128+OCTUBRE!Q128+NOVIEMBRE!Q128+DICIEMBRE!Q128</f>
        <v>0</v>
      </c>
      <c r="R128" s="96">
        <f>+ENERO!R128+FEBRERO!R128+MARZO!R128+ABRIL!R128+MAYO!R128+JUNIO!R128+JULIO!R128+AGOSTO!R128+SEPTIEMBRE!R128+OCTUBRE!R128+NOVIEMBRE!R128+DICIEMBRE!R128</f>
        <v>0</v>
      </c>
      <c r="S128" s="96">
        <f>+ENERO!S128+FEBRERO!S128+MARZO!S128+ABRIL!S128+MAYO!S128+JUNIO!S128+JULIO!S128+AGOSTO!S128+SEPTIEMBRE!S128+OCTUBRE!S128+NOVIEMBRE!S128+DICIEMBRE!S128</f>
        <v>0</v>
      </c>
      <c r="T128" s="96">
        <f>+ENERO!T128+FEBRERO!T128+MARZO!T128+ABRIL!T128+MAYO!T128+JUNIO!T128+JULIO!T128+AGOSTO!T128+SEPTIEMBRE!T128+OCTUBRE!T128+NOVIEMBRE!T128+DICIEMBRE!T128</f>
        <v>0</v>
      </c>
      <c r="U128" s="96">
        <f>+ENERO!U128+FEBRERO!U128+MARZO!U128+ABRIL!U128+MAYO!U128+JUNIO!U128+JULIO!U128+AGOSTO!U128+SEPTIEMBRE!U128+OCTUBRE!U128+NOVIEMBRE!U128+DICIEMBRE!U128</f>
        <v>0</v>
      </c>
      <c r="V128" s="96">
        <f>+ENERO!V128+FEBRERO!V128+MARZO!V128+ABRIL!V128+MAYO!V128+JUNIO!V128+JULIO!V128+AGOSTO!V128+SEPTIEMBRE!V128+OCTUBRE!V128+NOVIEMBRE!V128+DICIEMBRE!V128</f>
        <v>0</v>
      </c>
      <c r="W128" s="96">
        <f>+ENERO!W128+FEBRERO!W128+MARZO!W128+ABRIL!W128+MAYO!W128+JUNIO!W128+JULIO!W128+AGOSTO!W128+SEPTIEMBRE!W128+OCTUBRE!W128+NOVIEMBRE!W128+DICIEMBRE!W128</f>
        <v>0</v>
      </c>
      <c r="X128" s="96">
        <f>+ENERO!X128+FEBRERO!X128+MARZO!X128+ABRIL!X128+MAYO!X128+JUNIO!X128+JULIO!X128+AGOSTO!X128+SEPTIEMBRE!X128+OCTUBRE!X128+NOVIEMBRE!X128+DICIEMBRE!X128</f>
        <v>0</v>
      </c>
      <c r="Y128" s="96">
        <f>+ENERO!Y128+FEBRERO!Y128+MARZO!Y128+ABRIL!Y128+MAYO!Y128+JUNIO!Y128+JULIO!Y128+AGOSTO!Y128+SEPTIEMBRE!Y128+OCTUBRE!Y128+NOVIEMBRE!Y128+DICIEMBRE!Y128</f>
        <v>0</v>
      </c>
      <c r="Z128" s="96">
        <f>+ENERO!Z128+FEBRERO!Z128+MARZO!Z128+ABRIL!Z128+MAYO!Z128+JUNIO!Z128+JULIO!Z128+AGOSTO!Z128+SEPTIEMBRE!Z128+OCTUBRE!Z128+NOVIEMBRE!Z128+DICIEMBRE!Z128</f>
        <v>0</v>
      </c>
      <c r="AA128" s="96">
        <f>+ENERO!AA128+FEBRERO!AA128+MARZO!AA128+ABRIL!AA128+MAYO!AA128+JUNIO!AA128+JULIO!AA128+AGOSTO!AA128+SEPTIEMBRE!AA128+OCTUBRE!AA128+NOVIEMBRE!AA128+DICIEMBRE!AA128</f>
        <v>0</v>
      </c>
      <c r="AB128" s="96">
        <f>+ENERO!AB128+FEBRERO!AB128+MARZO!AB128+ABRIL!AB128+MAYO!AB128+JUNIO!AB128+JULIO!AB128+AGOSTO!AB128+SEPTIEMBRE!AB128+OCTUBRE!AB128+NOVIEMBRE!AB128+DICIEMBRE!AB128</f>
        <v>0</v>
      </c>
      <c r="AC128" s="96">
        <f>+ENERO!AC128+FEBRERO!AC128+MARZO!AC128+ABRIL!AC128+MAYO!AC128+JUNIO!AC128+JULIO!AC128+AGOSTO!AC128+SEPTIEMBRE!AC128+OCTUBRE!AC128+NOVIEMBRE!AC128+DICIEMBRE!AC128</f>
        <v>0</v>
      </c>
      <c r="AD128" s="96">
        <f>+ENERO!AD128+FEBRERO!AD128+MARZO!AD128+ABRIL!AD128+MAYO!AD128+JUNIO!AD128+JULIO!AD128+AGOSTO!AD128+SEPTIEMBRE!AD128+OCTUBRE!AD128+NOVIEMBRE!AD128+DICIEMBRE!AD128</f>
        <v>0</v>
      </c>
      <c r="AE128" s="96">
        <f>+ENERO!AE128+FEBRERO!AE128+MARZO!AE128+ABRIL!AE128+MAYO!AE128+JUNIO!AE128+JULIO!AE128+AGOSTO!AE128+SEPTIEMBRE!AE128+OCTUBRE!AE128+NOVIEMBRE!AE128+DICIEMBRE!AE128</f>
        <v>0</v>
      </c>
      <c r="AF128" s="96">
        <f>+ENERO!AF128+FEBRERO!AF128+MARZO!AF128+ABRIL!AF128+MAYO!AF128+JUNIO!AF128+JULIO!AF128+AGOSTO!AF128+SEPTIEMBRE!AF128+OCTUBRE!AF128+NOVIEMBRE!AF128+DICIEMBRE!AF128</f>
        <v>0</v>
      </c>
      <c r="AG128" s="96">
        <f>+ENERO!AG128+FEBRERO!AG128+MARZO!AG128+ABRIL!AG128+MAYO!AG128+JUNIO!AG128+JULIO!AG128+AGOSTO!AG128+SEPTIEMBRE!AG128+OCTUBRE!AG128+NOVIEMBRE!AG128+DICIEMBRE!AG128</f>
        <v>0</v>
      </c>
      <c r="AH128" s="96">
        <f>+ENERO!AH128+FEBRERO!AH128+MARZO!AH128+ABRIL!AH128+MAYO!AH128+JUNIO!AH128+JULIO!AH128+AGOSTO!AH128+SEPTIEMBRE!AH128+OCTUBRE!AH128+NOVIEMBRE!AH128+DICIEMBRE!AH128</f>
        <v>0</v>
      </c>
      <c r="AI128" s="96">
        <f>+ENERO!AI128+FEBRERO!AI128+MARZO!AI128+ABRIL!AI128+MAYO!AI128+JUNIO!AI128+JULIO!AI128+AGOSTO!AI128+SEPTIEMBRE!AI128+OCTUBRE!AI128+NOVIEMBRE!AI128+DICIEMBRE!AI128</f>
        <v>0</v>
      </c>
      <c r="AJ128" s="96">
        <f>+ENERO!AJ128+FEBRERO!AJ128+MARZO!AJ128+ABRIL!AJ128+MAYO!AJ128+JUNIO!AJ128+JULIO!AJ128+AGOSTO!AJ128+SEPTIEMBRE!AJ128+OCTUBRE!AJ128+NOVIEMBRE!AJ128+DICIEMBRE!AJ128</f>
        <v>0</v>
      </c>
      <c r="AK128" s="96">
        <f>+ENERO!AK128+FEBRERO!AK128+MARZO!AK128+ABRIL!AK128+MAYO!AK128+JUNIO!AK128+JULIO!AK128+AGOSTO!AK128+SEPTIEMBRE!AK128+OCTUBRE!AK128+NOVIEMBRE!AK128+DICIEMBRE!AK128</f>
        <v>0</v>
      </c>
      <c r="AL128" s="96">
        <f>+ENERO!AL128+FEBRERO!AL128+MARZO!AL128+ABRIL!AL128+MAYO!AL128+JUNIO!AL128+JULIO!AL128+AGOSTO!AL128+SEPTIEMBRE!AL128+OCTUBRE!AL128+NOVIEMBRE!AL128+DICIEMBRE!AL128</f>
        <v>0</v>
      </c>
      <c r="AM128" s="96">
        <f>+ENERO!AM128+FEBRERO!AM128+MARZO!AM128+ABRIL!AM128+MAYO!AM128+JUNIO!AM128+JULIO!AM128+AGOSTO!AM128+SEPTIEMBRE!AM128+OCTUBRE!AM128+NOVIEMBRE!AM128+DICIEMBRE!AM128</f>
        <v>0</v>
      </c>
      <c r="AN128" s="96">
        <f>+ENERO!AN128+FEBRERO!AN128+MARZO!AN128+ABRIL!AN128+MAYO!AN128+JUNIO!AN128+JULIO!AN128+AGOSTO!AN128+SEPTIEMBRE!AN128+OCTUBRE!AN128+NOVIEMBRE!AN128+DICIEMBRE!AN128</f>
        <v>0</v>
      </c>
      <c r="AO128" s="96">
        <f>+ENERO!AO128+FEBRERO!AO128+MARZO!AO128+ABRIL!AO128+MAYO!AO128+JUNIO!AO128+JULIO!AO128+AGOSTO!AO128+SEPTIEMBRE!AO128+OCTUBRE!AO128+NOVIEMBRE!AO128+DICIEMBRE!AO128</f>
        <v>0</v>
      </c>
      <c r="AP128" s="96">
        <f>+ENERO!AP128+FEBRERO!AP128+MARZO!AP128+ABRIL!AP128+MAYO!AP128+JUNIO!AP128+JULIO!AP128+AGOSTO!AP128+SEPTIEMBRE!AP128+OCTUBRE!AP128+NOVIEMBRE!AP128+DICIEMBRE!AP128</f>
        <v>0</v>
      </c>
      <c r="AQ128" s="96">
        <f>+ENERO!AQ128+FEBRERO!AQ128+MARZO!AQ128+ABRIL!AQ128+MAYO!AQ128+JUNIO!AQ128+JULIO!AQ128+AGOSTO!AQ128+SEPTIEMBRE!AQ128+OCTUBRE!AQ128+NOVIEMBRE!AQ128+DICIEMBRE!AQ128</f>
        <v>0</v>
      </c>
      <c r="AR128" s="96">
        <f>+ENERO!AR128+FEBRERO!AR128+MARZO!AR128+ABRIL!AR128+MAYO!AR128+JUNIO!AR128+JULIO!AR128+AGOSTO!AR128+SEPTIEMBRE!AR128+OCTUBRE!AR128+NOVIEMBRE!AR128+DICIEMBRE!AR128</f>
        <v>0</v>
      </c>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632" t="s">
        <v>108</v>
      </c>
      <c r="B129" s="634" t="s">
        <v>238</v>
      </c>
      <c r="C129" s="635"/>
      <c r="D129" s="143">
        <f t="shared" si="22"/>
        <v>0</v>
      </c>
      <c r="E129" s="143">
        <f t="shared" si="23"/>
        <v>0</v>
      </c>
      <c r="F129" s="143">
        <f t="shared" si="23"/>
        <v>0</v>
      </c>
      <c r="G129" s="96">
        <f>+ENERO!G129+FEBRERO!G129+MARZO!G129+ABRIL!G129+MAYO!G129+JUNIO!G129+JULIO!G129+AGOSTO!G129+SEPTIEMBRE!G129+OCTUBRE!G129+NOVIEMBRE!G129+DICIEMBRE!G129</f>
        <v>0</v>
      </c>
      <c r="H129" s="96">
        <f>+ENERO!H129+FEBRERO!H129+MARZO!H129+ABRIL!H129+MAYO!H129+JUNIO!H129+JULIO!H129+AGOSTO!H129+SEPTIEMBRE!H129+OCTUBRE!H129+NOVIEMBRE!H129+DICIEMBRE!H129</f>
        <v>0</v>
      </c>
      <c r="I129" s="96">
        <f>+ENERO!I129+FEBRERO!I129+MARZO!I129+ABRIL!I129+MAYO!I129+JUNIO!I129+JULIO!I129+AGOSTO!I129+SEPTIEMBRE!I129+OCTUBRE!I129+NOVIEMBRE!I129+DICIEMBRE!I129</f>
        <v>0</v>
      </c>
      <c r="J129" s="96">
        <f>+ENERO!J129+FEBRERO!J129+MARZO!J129+ABRIL!J129+MAYO!J129+JUNIO!J129+JULIO!J129+AGOSTO!J129+SEPTIEMBRE!J129+OCTUBRE!J129+NOVIEMBRE!J129+DICIEMBRE!J129</f>
        <v>0</v>
      </c>
      <c r="K129" s="96">
        <f>+ENERO!K129+FEBRERO!K129+MARZO!K129+ABRIL!K129+MAYO!K129+JUNIO!K129+JULIO!K129+AGOSTO!K129+SEPTIEMBRE!K129+OCTUBRE!K129+NOVIEMBRE!K129+DICIEMBRE!K129</f>
        <v>0</v>
      </c>
      <c r="L129" s="96">
        <f>+ENERO!L129+FEBRERO!L129+MARZO!L129+ABRIL!L129+MAYO!L129+JUNIO!L129+JULIO!L129+AGOSTO!L129+SEPTIEMBRE!L129+OCTUBRE!L129+NOVIEMBRE!L129+DICIEMBRE!L129</f>
        <v>0</v>
      </c>
      <c r="M129" s="96">
        <f>+ENERO!M129+FEBRERO!M129+MARZO!M129+ABRIL!M129+MAYO!M129+JUNIO!M129+JULIO!M129+AGOSTO!M129+SEPTIEMBRE!M129+OCTUBRE!M129+NOVIEMBRE!M129+DICIEMBRE!M129</f>
        <v>0</v>
      </c>
      <c r="N129" s="96">
        <f>+ENERO!N129+FEBRERO!N129+MARZO!N129+ABRIL!N129+MAYO!N129+JUNIO!N129+JULIO!N129+AGOSTO!N129+SEPTIEMBRE!N129+OCTUBRE!N129+NOVIEMBRE!N129+DICIEMBRE!N129</f>
        <v>0</v>
      </c>
      <c r="O129" s="96">
        <f>+ENERO!O129+FEBRERO!O129+MARZO!O129+ABRIL!O129+MAYO!O129+JUNIO!O129+JULIO!O129+AGOSTO!O129+SEPTIEMBRE!O129+OCTUBRE!O129+NOVIEMBRE!O129+DICIEMBRE!O129</f>
        <v>0</v>
      </c>
      <c r="P129" s="96">
        <f>+ENERO!P129+FEBRERO!P129+MARZO!P129+ABRIL!P129+MAYO!P129+JUNIO!P129+JULIO!P129+AGOSTO!P129+SEPTIEMBRE!P129+OCTUBRE!P129+NOVIEMBRE!P129+DICIEMBRE!P129</f>
        <v>0</v>
      </c>
      <c r="Q129" s="96">
        <f>+ENERO!Q129+FEBRERO!Q129+MARZO!Q129+ABRIL!Q129+MAYO!Q129+JUNIO!Q129+JULIO!Q129+AGOSTO!Q129+SEPTIEMBRE!Q129+OCTUBRE!Q129+NOVIEMBRE!Q129+DICIEMBRE!Q129</f>
        <v>0</v>
      </c>
      <c r="R129" s="96">
        <f>+ENERO!R129+FEBRERO!R129+MARZO!R129+ABRIL!R129+MAYO!R129+JUNIO!R129+JULIO!R129+AGOSTO!R129+SEPTIEMBRE!R129+OCTUBRE!R129+NOVIEMBRE!R129+DICIEMBRE!R129</f>
        <v>0</v>
      </c>
      <c r="S129" s="96">
        <f>+ENERO!S129+FEBRERO!S129+MARZO!S129+ABRIL!S129+MAYO!S129+JUNIO!S129+JULIO!S129+AGOSTO!S129+SEPTIEMBRE!S129+OCTUBRE!S129+NOVIEMBRE!S129+DICIEMBRE!S129</f>
        <v>0</v>
      </c>
      <c r="T129" s="96">
        <f>+ENERO!T129+FEBRERO!T129+MARZO!T129+ABRIL!T129+MAYO!T129+JUNIO!T129+JULIO!T129+AGOSTO!T129+SEPTIEMBRE!T129+OCTUBRE!T129+NOVIEMBRE!T129+DICIEMBRE!T129</f>
        <v>0</v>
      </c>
      <c r="U129" s="96">
        <f>+ENERO!U129+FEBRERO!U129+MARZO!U129+ABRIL!U129+MAYO!U129+JUNIO!U129+JULIO!U129+AGOSTO!U129+SEPTIEMBRE!U129+OCTUBRE!U129+NOVIEMBRE!U129+DICIEMBRE!U129</f>
        <v>0</v>
      </c>
      <c r="V129" s="96">
        <f>+ENERO!V129+FEBRERO!V129+MARZO!V129+ABRIL!V129+MAYO!V129+JUNIO!V129+JULIO!V129+AGOSTO!V129+SEPTIEMBRE!V129+OCTUBRE!V129+NOVIEMBRE!V129+DICIEMBRE!V129</f>
        <v>0</v>
      </c>
      <c r="W129" s="96">
        <f>+ENERO!W129+FEBRERO!W129+MARZO!W129+ABRIL!W129+MAYO!W129+JUNIO!W129+JULIO!W129+AGOSTO!W129+SEPTIEMBRE!W129+OCTUBRE!W129+NOVIEMBRE!W129+DICIEMBRE!W129</f>
        <v>0</v>
      </c>
      <c r="X129" s="96">
        <f>+ENERO!X129+FEBRERO!X129+MARZO!X129+ABRIL!X129+MAYO!X129+JUNIO!X129+JULIO!X129+AGOSTO!X129+SEPTIEMBRE!X129+OCTUBRE!X129+NOVIEMBRE!X129+DICIEMBRE!X129</f>
        <v>0</v>
      </c>
      <c r="Y129" s="96">
        <f>+ENERO!Y129+FEBRERO!Y129+MARZO!Y129+ABRIL!Y129+MAYO!Y129+JUNIO!Y129+JULIO!Y129+AGOSTO!Y129+SEPTIEMBRE!Y129+OCTUBRE!Y129+NOVIEMBRE!Y129+DICIEMBRE!Y129</f>
        <v>0</v>
      </c>
      <c r="Z129" s="96">
        <f>+ENERO!Z129+FEBRERO!Z129+MARZO!Z129+ABRIL!Z129+MAYO!Z129+JUNIO!Z129+JULIO!Z129+AGOSTO!Z129+SEPTIEMBRE!Z129+OCTUBRE!Z129+NOVIEMBRE!Z129+DICIEMBRE!Z129</f>
        <v>0</v>
      </c>
      <c r="AA129" s="96">
        <f>+ENERO!AA129+FEBRERO!AA129+MARZO!AA129+ABRIL!AA129+MAYO!AA129+JUNIO!AA129+JULIO!AA129+AGOSTO!AA129+SEPTIEMBRE!AA129+OCTUBRE!AA129+NOVIEMBRE!AA129+DICIEMBRE!AA129</f>
        <v>0</v>
      </c>
      <c r="AB129" s="96">
        <f>+ENERO!AB129+FEBRERO!AB129+MARZO!AB129+ABRIL!AB129+MAYO!AB129+JUNIO!AB129+JULIO!AB129+AGOSTO!AB129+SEPTIEMBRE!AB129+OCTUBRE!AB129+NOVIEMBRE!AB129+DICIEMBRE!AB129</f>
        <v>0</v>
      </c>
      <c r="AC129" s="96">
        <f>+ENERO!AC129+FEBRERO!AC129+MARZO!AC129+ABRIL!AC129+MAYO!AC129+JUNIO!AC129+JULIO!AC129+AGOSTO!AC129+SEPTIEMBRE!AC129+OCTUBRE!AC129+NOVIEMBRE!AC129+DICIEMBRE!AC129</f>
        <v>0</v>
      </c>
      <c r="AD129" s="96">
        <f>+ENERO!AD129+FEBRERO!AD129+MARZO!AD129+ABRIL!AD129+MAYO!AD129+JUNIO!AD129+JULIO!AD129+AGOSTO!AD129+SEPTIEMBRE!AD129+OCTUBRE!AD129+NOVIEMBRE!AD129+DICIEMBRE!AD129</f>
        <v>0</v>
      </c>
      <c r="AE129" s="96">
        <f>+ENERO!AE129+FEBRERO!AE129+MARZO!AE129+ABRIL!AE129+MAYO!AE129+JUNIO!AE129+JULIO!AE129+AGOSTO!AE129+SEPTIEMBRE!AE129+OCTUBRE!AE129+NOVIEMBRE!AE129+DICIEMBRE!AE129</f>
        <v>0</v>
      </c>
      <c r="AF129" s="96">
        <f>+ENERO!AF129+FEBRERO!AF129+MARZO!AF129+ABRIL!AF129+MAYO!AF129+JUNIO!AF129+JULIO!AF129+AGOSTO!AF129+SEPTIEMBRE!AF129+OCTUBRE!AF129+NOVIEMBRE!AF129+DICIEMBRE!AF129</f>
        <v>0</v>
      </c>
      <c r="AG129" s="96">
        <f>+ENERO!AG129+FEBRERO!AG129+MARZO!AG129+ABRIL!AG129+MAYO!AG129+JUNIO!AG129+JULIO!AG129+AGOSTO!AG129+SEPTIEMBRE!AG129+OCTUBRE!AG129+NOVIEMBRE!AG129+DICIEMBRE!AG129</f>
        <v>0</v>
      </c>
      <c r="AH129" s="96">
        <f>+ENERO!AH129+FEBRERO!AH129+MARZO!AH129+ABRIL!AH129+MAYO!AH129+JUNIO!AH129+JULIO!AH129+AGOSTO!AH129+SEPTIEMBRE!AH129+OCTUBRE!AH129+NOVIEMBRE!AH129+DICIEMBRE!AH129</f>
        <v>0</v>
      </c>
      <c r="AI129" s="96">
        <f>+ENERO!AI129+FEBRERO!AI129+MARZO!AI129+ABRIL!AI129+MAYO!AI129+JUNIO!AI129+JULIO!AI129+AGOSTO!AI129+SEPTIEMBRE!AI129+OCTUBRE!AI129+NOVIEMBRE!AI129+DICIEMBRE!AI129</f>
        <v>0</v>
      </c>
      <c r="AJ129" s="96">
        <f>+ENERO!AJ129+FEBRERO!AJ129+MARZO!AJ129+ABRIL!AJ129+MAYO!AJ129+JUNIO!AJ129+JULIO!AJ129+AGOSTO!AJ129+SEPTIEMBRE!AJ129+OCTUBRE!AJ129+NOVIEMBRE!AJ129+DICIEMBRE!AJ129</f>
        <v>0</v>
      </c>
      <c r="AK129" s="96">
        <f>+ENERO!AK129+FEBRERO!AK129+MARZO!AK129+ABRIL!AK129+MAYO!AK129+JUNIO!AK129+JULIO!AK129+AGOSTO!AK129+SEPTIEMBRE!AK129+OCTUBRE!AK129+NOVIEMBRE!AK129+DICIEMBRE!AK129</f>
        <v>0</v>
      </c>
      <c r="AL129" s="96">
        <f>+ENERO!AL129+FEBRERO!AL129+MARZO!AL129+ABRIL!AL129+MAYO!AL129+JUNIO!AL129+JULIO!AL129+AGOSTO!AL129+SEPTIEMBRE!AL129+OCTUBRE!AL129+NOVIEMBRE!AL129+DICIEMBRE!AL129</f>
        <v>0</v>
      </c>
      <c r="AM129" s="96">
        <f>+ENERO!AM129+FEBRERO!AM129+MARZO!AM129+ABRIL!AM129+MAYO!AM129+JUNIO!AM129+JULIO!AM129+AGOSTO!AM129+SEPTIEMBRE!AM129+OCTUBRE!AM129+NOVIEMBRE!AM129+DICIEMBRE!AM129</f>
        <v>0</v>
      </c>
      <c r="AN129" s="96">
        <f>+ENERO!AN129+FEBRERO!AN129+MARZO!AN129+ABRIL!AN129+MAYO!AN129+JUNIO!AN129+JULIO!AN129+AGOSTO!AN129+SEPTIEMBRE!AN129+OCTUBRE!AN129+NOVIEMBRE!AN129+DICIEMBRE!AN129</f>
        <v>0</v>
      </c>
      <c r="AO129" s="96">
        <f>+ENERO!AO129+FEBRERO!AO129+MARZO!AO129+ABRIL!AO129+MAYO!AO129+JUNIO!AO129+JULIO!AO129+AGOSTO!AO129+SEPTIEMBRE!AO129+OCTUBRE!AO129+NOVIEMBRE!AO129+DICIEMBRE!AO129</f>
        <v>0</v>
      </c>
      <c r="AP129" s="96">
        <f>+ENERO!AP129+FEBRERO!AP129+MARZO!AP129+ABRIL!AP129+MAYO!AP129+JUNIO!AP129+JULIO!AP129+AGOSTO!AP129+SEPTIEMBRE!AP129+OCTUBRE!AP129+NOVIEMBRE!AP129+DICIEMBRE!AP129</f>
        <v>0</v>
      </c>
      <c r="AQ129" s="96">
        <f>+ENERO!AQ129+FEBRERO!AQ129+MARZO!AQ129+ABRIL!AQ129+MAYO!AQ129+JUNIO!AQ129+JULIO!AQ129+AGOSTO!AQ129+SEPTIEMBRE!AQ129+OCTUBRE!AQ129+NOVIEMBRE!AQ129+DICIEMBRE!AQ129</f>
        <v>0</v>
      </c>
      <c r="AR129" s="96">
        <f>+ENERO!AR129+FEBRERO!AR129+MARZO!AR129+ABRIL!AR129+MAYO!AR129+JUNIO!AR129+JULIO!AR129+AGOSTO!AR129+SEPTIEMBRE!AR129+OCTUBRE!AR129+NOVIEMBRE!AR129+DICIEMBRE!AR129</f>
        <v>0</v>
      </c>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633"/>
      <c r="B130" s="538" t="s">
        <v>109</v>
      </c>
      <c r="C130" s="626"/>
      <c r="D130" s="112">
        <f t="shared" si="22"/>
        <v>0</v>
      </c>
      <c r="E130" s="112">
        <f t="shared" si="23"/>
        <v>0</v>
      </c>
      <c r="F130" s="112">
        <f t="shared" si="23"/>
        <v>0</v>
      </c>
      <c r="G130" s="96">
        <f>+ENERO!G130+FEBRERO!G130+MARZO!G130+ABRIL!G130+MAYO!G130+JUNIO!G130+JULIO!G130+AGOSTO!G130+SEPTIEMBRE!G130+OCTUBRE!G130+NOVIEMBRE!G130+DICIEMBRE!G130</f>
        <v>0</v>
      </c>
      <c r="H130" s="96">
        <f>+ENERO!H130+FEBRERO!H130+MARZO!H130+ABRIL!H130+MAYO!H130+JUNIO!H130+JULIO!H130+AGOSTO!H130+SEPTIEMBRE!H130+OCTUBRE!H130+NOVIEMBRE!H130+DICIEMBRE!H130</f>
        <v>0</v>
      </c>
      <c r="I130" s="96">
        <f>+ENERO!I130+FEBRERO!I130+MARZO!I130+ABRIL!I130+MAYO!I130+JUNIO!I130+JULIO!I130+AGOSTO!I130+SEPTIEMBRE!I130+OCTUBRE!I130+NOVIEMBRE!I130+DICIEMBRE!I130</f>
        <v>0</v>
      </c>
      <c r="J130" s="96">
        <f>+ENERO!J130+FEBRERO!J130+MARZO!J130+ABRIL!J130+MAYO!J130+JUNIO!J130+JULIO!J130+AGOSTO!J130+SEPTIEMBRE!J130+OCTUBRE!J130+NOVIEMBRE!J130+DICIEMBRE!J130</f>
        <v>0</v>
      </c>
      <c r="K130" s="96">
        <f>+ENERO!K130+FEBRERO!K130+MARZO!K130+ABRIL!K130+MAYO!K130+JUNIO!K130+JULIO!K130+AGOSTO!K130+SEPTIEMBRE!K130+OCTUBRE!K130+NOVIEMBRE!K130+DICIEMBRE!K130</f>
        <v>0</v>
      </c>
      <c r="L130" s="96">
        <f>+ENERO!L130+FEBRERO!L130+MARZO!L130+ABRIL!L130+MAYO!L130+JUNIO!L130+JULIO!L130+AGOSTO!L130+SEPTIEMBRE!L130+OCTUBRE!L130+NOVIEMBRE!L130+DICIEMBRE!L130</f>
        <v>0</v>
      </c>
      <c r="M130" s="96">
        <f>+ENERO!M130+FEBRERO!M130+MARZO!M130+ABRIL!M130+MAYO!M130+JUNIO!M130+JULIO!M130+AGOSTO!M130+SEPTIEMBRE!M130+OCTUBRE!M130+NOVIEMBRE!M130+DICIEMBRE!M130</f>
        <v>0</v>
      </c>
      <c r="N130" s="96">
        <f>+ENERO!N130+FEBRERO!N130+MARZO!N130+ABRIL!N130+MAYO!N130+JUNIO!N130+JULIO!N130+AGOSTO!N130+SEPTIEMBRE!N130+OCTUBRE!N130+NOVIEMBRE!N130+DICIEMBRE!N130</f>
        <v>0</v>
      </c>
      <c r="O130" s="96">
        <f>+ENERO!O130+FEBRERO!O130+MARZO!O130+ABRIL!O130+MAYO!O130+JUNIO!O130+JULIO!O130+AGOSTO!O130+SEPTIEMBRE!O130+OCTUBRE!O130+NOVIEMBRE!O130+DICIEMBRE!O130</f>
        <v>0</v>
      </c>
      <c r="P130" s="96">
        <f>+ENERO!P130+FEBRERO!P130+MARZO!P130+ABRIL!P130+MAYO!P130+JUNIO!P130+JULIO!P130+AGOSTO!P130+SEPTIEMBRE!P130+OCTUBRE!P130+NOVIEMBRE!P130+DICIEMBRE!P130</f>
        <v>0</v>
      </c>
      <c r="Q130" s="96">
        <f>+ENERO!Q130+FEBRERO!Q130+MARZO!Q130+ABRIL!Q130+MAYO!Q130+JUNIO!Q130+JULIO!Q130+AGOSTO!Q130+SEPTIEMBRE!Q130+OCTUBRE!Q130+NOVIEMBRE!Q130+DICIEMBRE!Q130</f>
        <v>0</v>
      </c>
      <c r="R130" s="96">
        <f>+ENERO!R130+FEBRERO!R130+MARZO!R130+ABRIL!R130+MAYO!R130+JUNIO!R130+JULIO!R130+AGOSTO!R130+SEPTIEMBRE!R130+OCTUBRE!R130+NOVIEMBRE!R130+DICIEMBRE!R130</f>
        <v>0</v>
      </c>
      <c r="S130" s="96">
        <f>+ENERO!S130+FEBRERO!S130+MARZO!S130+ABRIL!S130+MAYO!S130+JUNIO!S130+JULIO!S130+AGOSTO!S130+SEPTIEMBRE!S130+OCTUBRE!S130+NOVIEMBRE!S130+DICIEMBRE!S130</f>
        <v>0</v>
      </c>
      <c r="T130" s="96">
        <f>+ENERO!T130+FEBRERO!T130+MARZO!T130+ABRIL!T130+MAYO!T130+JUNIO!T130+JULIO!T130+AGOSTO!T130+SEPTIEMBRE!T130+OCTUBRE!T130+NOVIEMBRE!T130+DICIEMBRE!T130</f>
        <v>0</v>
      </c>
      <c r="U130" s="96">
        <f>+ENERO!U130+FEBRERO!U130+MARZO!U130+ABRIL!U130+MAYO!U130+JUNIO!U130+JULIO!U130+AGOSTO!U130+SEPTIEMBRE!U130+OCTUBRE!U130+NOVIEMBRE!U130+DICIEMBRE!U130</f>
        <v>0</v>
      </c>
      <c r="V130" s="96">
        <f>+ENERO!V130+FEBRERO!V130+MARZO!V130+ABRIL!V130+MAYO!V130+JUNIO!V130+JULIO!V130+AGOSTO!V130+SEPTIEMBRE!V130+OCTUBRE!V130+NOVIEMBRE!V130+DICIEMBRE!V130</f>
        <v>0</v>
      </c>
      <c r="W130" s="96">
        <f>+ENERO!W130+FEBRERO!W130+MARZO!W130+ABRIL!W130+MAYO!W130+JUNIO!W130+JULIO!W130+AGOSTO!W130+SEPTIEMBRE!W130+OCTUBRE!W130+NOVIEMBRE!W130+DICIEMBRE!W130</f>
        <v>0</v>
      </c>
      <c r="X130" s="96">
        <f>+ENERO!X130+FEBRERO!X130+MARZO!X130+ABRIL!X130+MAYO!X130+JUNIO!X130+JULIO!X130+AGOSTO!X130+SEPTIEMBRE!X130+OCTUBRE!X130+NOVIEMBRE!X130+DICIEMBRE!X130</f>
        <v>0</v>
      </c>
      <c r="Y130" s="96">
        <f>+ENERO!Y130+FEBRERO!Y130+MARZO!Y130+ABRIL!Y130+MAYO!Y130+JUNIO!Y130+JULIO!Y130+AGOSTO!Y130+SEPTIEMBRE!Y130+OCTUBRE!Y130+NOVIEMBRE!Y130+DICIEMBRE!Y130</f>
        <v>0</v>
      </c>
      <c r="Z130" s="96">
        <f>+ENERO!Z130+FEBRERO!Z130+MARZO!Z130+ABRIL!Z130+MAYO!Z130+JUNIO!Z130+JULIO!Z130+AGOSTO!Z130+SEPTIEMBRE!Z130+OCTUBRE!Z130+NOVIEMBRE!Z130+DICIEMBRE!Z130</f>
        <v>0</v>
      </c>
      <c r="AA130" s="96">
        <f>+ENERO!AA130+FEBRERO!AA130+MARZO!AA130+ABRIL!AA130+MAYO!AA130+JUNIO!AA130+JULIO!AA130+AGOSTO!AA130+SEPTIEMBRE!AA130+OCTUBRE!AA130+NOVIEMBRE!AA130+DICIEMBRE!AA130</f>
        <v>0</v>
      </c>
      <c r="AB130" s="96">
        <f>+ENERO!AB130+FEBRERO!AB130+MARZO!AB130+ABRIL!AB130+MAYO!AB130+JUNIO!AB130+JULIO!AB130+AGOSTO!AB130+SEPTIEMBRE!AB130+OCTUBRE!AB130+NOVIEMBRE!AB130+DICIEMBRE!AB130</f>
        <v>0</v>
      </c>
      <c r="AC130" s="96">
        <f>+ENERO!AC130+FEBRERO!AC130+MARZO!AC130+ABRIL!AC130+MAYO!AC130+JUNIO!AC130+JULIO!AC130+AGOSTO!AC130+SEPTIEMBRE!AC130+OCTUBRE!AC130+NOVIEMBRE!AC130+DICIEMBRE!AC130</f>
        <v>0</v>
      </c>
      <c r="AD130" s="96">
        <f>+ENERO!AD130+FEBRERO!AD130+MARZO!AD130+ABRIL!AD130+MAYO!AD130+JUNIO!AD130+JULIO!AD130+AGOSTO!AD130+SEPTIEMBRE!AD130+OCTUBRE!AD130+NOVIEMBRE!AD130+DICIEMBRE!AD130</f>
        <v>0</v>
      </c>
      <c r="AE130" s="96">
        <f>+ENERO!AE130+FEBRERO!AE130+MARZO!AE130+ABRIL!AE130+MAYO!AE130+JUNIO!AE130+JULIO!AE130+AGOSTO!AE130+SEPTIEMBRE!AE130+OCTUBRE!AE130+NOVIEMBRE!AE130+DICIEMBRE!AE130</f>
        <v>0</v>
      </c>
      <c r="AF130" s="96">
        <f>+ENERO!AF130+FEBRERO!AF130+MARZO!AF130+ABRIL!AF130+MAYO!AF130+JUNIO!AF130+JULIO!AF130+AGOSTO!AF130+SEPTIEMBRE!AF130+OCTUBRE!AF130+NOVIEMBRE!AF130+DICIEMBRE!AF130</f>
        <v>0</v>
      </c>
      <c r="AG130" s="96">
        <f>+ENERO!AG130+FEBRERO!AG130+MARZO!AG130+ABRIL!AG130+MAYO!AG130+JUNIO!AG130+JULIO!AG130+AGOSTO!AG130+SEPTIEMBRE!AG130+OCTUBRE!AG130+NOVIEMBRE!AG130+DICIEMBRE!AG130</f>
        <v>0</v>
      </c>
      <c r="AH130" s="96">
        <f>+ENERO!AH130+FEBRERO!AH130+MARZO!AH130+ABRIL!AH130+MAYO!AH130+JUNIO!AH130+JULIO!AH130+AGOSTO!AH130+SEPTIEMBRE!AH130+OCTUBRE!AH130+NOVIEMBRE!AH130+DICIEMBRE!AH130</f>
        <v>0</v>
      </c>
      <c r="AI130" s="96">
        <f>+ENERO!AI130+FEBRERO!AI130+MARZO!AI130+ABRIL!AI130+MAYO!AI130+JUNIO!AI130+JULIO!AI130+AGOSTO!AI130+SEPTIEMBRE!AI130+OCTUBRE!AI130+NOVIEMBRE!AI130+DICIEMBRE!AI130</f>
        <v>0</v>
      </c>
      <c r="AJ130" s="96">
        <f>+ENERO!AJ130+FEBRERO!AJ130+MARZO!AJ130+ABRIL!AJ130+MAYO!AJ130+JUNIO!AJ130+JULIO!AJ130+AGOSTO!AJ130+SEPTIEMBRE!AJ130+OCTUBRE!AJ130+NOVIEMBRE!AJ130+DICIEMBRE!AJ130</f>
        <v>0</v>
      </c>
      <c r="AK130" s="96">
        <f>+ENERO!AK130+FEBRERO!AK130+MARZO!AK130+ABRIL!AK130+MAYO!AK130+JUNIO!AK130+JULIO!AK130+AGOSTO!AK130+SEPTIEMBRE!AK130+OCTUBRE!AK130+NOVIEMBRE!AK130+DICIEMBRE!AK130</f>
        <v>0</v>
      </c>
      <c r="AL130" s="96">
        <f>+ENERO!AL130+FEBRERO!AL130+MARZO!AL130+ABRIL!AL130+MAYO!AL130+JUNIO!AL130+JULIO!AL130+AGOSTO!AL130+SEPTIEMBRE!AL130+OCTUBRE!AL130+NOVIEMBRE!AL130+DICIEMBRE!AL130</f>
        <v>0</v>
      </c>
      <c r="AM130" s="96">
        <f>+ENERO!AM130+FEBRERO!AM130+MARZO!AM130+ABRIL!AM130+MAYO!AM130+JUNIO!AM130+JULIO!AM130+AGOSTO!AM130+SEPTIEMBRE!AM130+OCTUBRE!AM130+NOVIEMBRE!AM130+DICIEMBRE!AM130</f>
        <v>0</v>
      </c>
      <c r="AN130" s="96">
        <f>+ENERO!AN130+FEBRERO!AN130+MARZO!AN130+ABRIL!AN130+MAYO!AN130+JUNIO!AN130+JULIO!AN130+AGOSTO!AN130+SEPTIEMBRE!AN130+OCTUBRE!AN130+NOVIEMBRE!AN130+DICIEMBRE!AN130</f>
        <v>0</v>
      </c>
      <c r="AO130" s="96">
        <f>+ENERO!AO130+FEBRERO!AO130+MARZO!AO130+ABRIL!AO130+MAYO!AO130+JUNIO!AO130+JULIO!AO130+AGOSTO!AO130+SEPTIEMBRE!AO130+OCTUBRE!AO130+NOVIEMBRE!AO130+DICIEMBRE!AO130</f>
        <v>0</v>
      </c>
      <c r="AP130" s="96">
        <f>+ENERO!AP130+FEBRERO!AP130+MARZO!AP130+ABRIL!AP130+MAYO!AP130+JUNIO!AP130+JULIO!AP130+AGOSTO!AP130+SEPTIEMBRE!AP130+OCTUBRE!AP130+NOVIEMBRE!AP130+DICIEMBRE!AP130</f>
        <v>0</v>
      </c>
      <c r="AQ130" s="96">
        <f>+ENERO!AQ130+FEBRERO!AQ130+MARZO!AQ130+ABRIL!AQ130+MAYO!AQ130+JUNIO!AQ130+JULIO!AQ130+AGOSTO!AQ130+SEPTIEMBRE!AQ130+OCTUBRE!AQ130+NOVIEMBRE!AQ130+DICIEMBRE!AQ130</f>
        <v>0</v>
      </c>
      <c r="AR130" s="96">
        <f>+ENERO!AR130+FEBRERO!AR130+MARZO!AR130+ABRIL!AR130+MAYO!AR130+JUNIO!AR130+JULIO!AR130+AGOSTO!AR130+SEPTIEMBRE!AR130+OCTUBRE!AR130+NOVIEMBRE!AR130+DICIEMBRE!AR130</f>
        <v>0</v>
      </c>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627" t="s">
        <v>111</v>
      </c>
      <c r="C131" s="628"/>
      <c r="D131" s="265">
        <f t="shared" si="22"/>
        <v>0</v>
      </c>
      <c r="E131" s="265">
        <f t="shared" si="23"/>
        <v>0</v>
      </c>
      <c r="F131" s="265">
        <f t="shared" si="23"/>
        <v>0</v>
      </c>
      <c r="G131" s="96">
        <f>+ENERO!G131+FEBRERO!G131+MARZO!G131+ABRIL!G131+MAYO!G131+JUNIO!G131+JULIO!G131+AGOSTO!G131+SEPTIEMBRE!G131+OCTUBRE!G131+NOVIEMBRE!G131+DICIEMBRE!G131</f>
        <v>0</v>
      </c>
      <c r="H131" s="96">
        <f>+ENERO!H131+FEBRERO!H131+MARZO!H131+ABRIL!H131+MAYO!H131+JUNIO!H131+JULIO!H131+AGOSTO!H131+SEPTIEMBRE!H131+OCTUBRE!H131+NOVIEMBRE!H131+DICIEMBRE!H131</f>
        <v>0</v>
      </c>
      <c r="I131" s="96">
        <f>+ENERO!I131+FEBRERO!I131+MARZO!I131+ABRIL!I131+MAYO!I131+JUNIO!I131+JULIO!I131+AGOSTO!I131+SEPTIEMBRE!I131+OCTUBRE!I131+NOVIEMBRE!I131+DICIEMBRE!I131</f>
        <v>0</v>
      </c>
      <c r="J131" s="96">
        <f>+ENERO!J131+FEBRERO!J131+MARZO!J131+ABRIL!J131+MAYO!J131+JUNIO!J131+JULIO!J131+AGOSTO!J131+SEPTIEMBRE!J131+OCTUBRE!J131+NOVIEMBRE!J131+DICIEMBRE!J131</f>
        <v>0</v>
      </c>
      <c r="K131" s="96">
        <f>+ENERO!K131+FEBRERO!K131+MARZO!K131+ABRIL!K131+MAYO!K131+JUNIO!K131+JULIO!K131+AGOSTO!K131+SEPTIEMBRE!K131+OCTUBRE!K131+NOVIEMBRE!K131+DICIEMBRE!K131</f>
        <v>0</v>
      </c>
      <c r="L131" s="96">
        <f>+ENERO!L131+FEBRERO!L131+MARZO!L131+ABRIL!L131+MAYO!L131+JUNIO!L131+JULIO!L131+AGOSTO!L131+SEPTIEMBRE!L131+OCTUBRE!L131+NOVIEMBRE!L131+DICIEMBRE!L131</f>
        <v>0</v>
      </c>
      <c r="M131" s="96">
        <f>+ENERO!M131+FEBRERO!M131+MARZO!M131+ABRIL!M131+MAYO!M131+JUNIO!M131+JULIO!M131+AGOSTO!M131+SEPTIEMBRE!M131+OCTUBRE!M131+NOVIEMBRE!M131+DICIEMBRE!M131</f>
        <v>0</v>
      </c>
      <c r="N131" s="96">
        <f>+ENERO!N131+FEBRERO!N131+MARZO!N131+ABRIL!N131+MAYO!N131+JUNIO!N131+JULIO!N131+AGOSTO!N131+SEPTIEMBRE!N131+OCTUBRE!N131+NOVIEMBRE!N131+DICIEMBRE!N131</f>
        <v>0</v>
      </c>
      <c r="O131" s="96">
        <f>+ENERO!O131+FEBRERO!O131+MARZO!O131+ABRIL!O131+MAYO!O131+JUNIO!O131+JULIO!O131+AGOSTO!O131+SEPTIEMBRE!O131+OCTUBRE!O131+NOVIEMBRE!O131+DICIEMBRE!O131</f>
        <v>0</v>
      </c>
      <c r="P131" s="96">
        <f>+ENERO!P131+FEBRERO!P131+MARZO!P131+ABRIL!P131+MAYO!P131+JUNIO!P131+JULIO!P131+AGOSTO!P131+SEPTIEMBRE!P131+OCTUBRE!P131+NOVIEMBRE!P131+DICIEMBRE!P131</f>
        <v>0</v>
      </c>
      <c r="Q131" s="96">
        <f>+ENERO!Q131+FEBRERO!Q131+MARZO!Q131+ABRIL!Q131+MAYO!Q131+JUNIO!Q131+JULIO!Q131+AGOSTO!Q131+SEPTIEMBRE!Q131+OCTUBRE!Q131+NOVIEMBRE!Q131+DICIEMBRE!Q131</f>
        <v>0</v>
      </c>
      <c r="R131" s="96">
        <f>+ENERO!R131+FEBRERO!R131+MARZO!R131+ABRIL!R131+MAYO!R131+JUNIO!R131+JULIO!R131+AGOSTO!R131+SEPTIEMBRE!R131+OCTUBRE!R131+NOVIEMBRE!R131+DICIEMBRE!R131</f>
        <v>0</v>
      </c>
      <c r="S131" s="96">
        <f>+ENERO!S131+FEBRERO!S131+MARZO!S131+ABRIL!S131+MAYO!S131+JUNIO!S131+JULIO!S131+AGOSTO!S131+SEPTIEMBRE!S131+OCTUBRE!S131+NOVIEMBRE!S131+DICIEMBRE!S131</f>
        <v>0</v>
      </c>
      <c r="T131" s="96">
        <f>+ENERO!T131+FEBRERO!T131+MARZO!T131+ABRIL!T131+MAYO!T131+JUNIO!T131+JULIO!T131+AGOSTO!T131+SEPTIEMBRE!T131+OCTUBRE!T131+NOVIEMBRE!T131+DICIEMBRE!T131</f>
        <v>0</v>
      </c>
      <c r="U131" s="96">
        <f>+ENERO!U131+FEBRERO!U131+MARZO!U131+ABRIL!U131+MAYO!U131+JUNIO!U131+JULIO!U131+AGOSTO!U131+SEPTIEMBRE!U131+OCTUBRE!U131+NOVIEMBRE!U131+DICIEMBRE!U131</f>
        <v>0</v>
      </c>
      <c r="V131" s="96">
        <f>+ENERO!V131+FEBRERO!V131+MARZO!V131+ABRIL!V131+MAYO!V131+JUNIO!V131+JULIO!V131+AGOSTO!V131+SEPTIEMBRE!V131+OCTUBRE!V131+NOVIEMBRE!V131+DICIEMBRE!V131</f>
        <v>0</v>
      </c>
      <c r="W131" s="96">
        <f>+ENERO!W131+FEBRERO!W131+MARZO!W131+ABRIL!W131+MAYO!W131+JUNIO!W131+JULIO!W131+AGOSTO!W131+SEPTIEMBRE!W131+OCTUBRE!W131+NOVIEMBRE!W131+DICIEMBRE!W131</f>
        <v>0</v>
      </c>
      <c r="X131" s="96">
        <f>+ENERO!X131+FEBRERO!X131+MARZO!X131+ABRIL!X131+MAYO!X131+JUNIO!X131+JULIO!X131+AGOSTO!X131+SEPTIEMBRE!X131+OCTUBRE!X131+NOVIEMBRE!X131+DICIEMBRE!X131</f>
        <v>0</v>
      </c>
      <c r="Y131" s="96">
        <f>+ENERO!Y131+FEBRERO!Y131+MARZO!Y131+ABRIL!Y131+MAYO!Y131+JUNIO!Y131+JULIO!Y131+AGOSTO!Y131+SEPTIEMBRE!Y131+OCTUBRE!Y131+NOVIEMBRE!Y131+DICIEMBRE!Y131</f>
        <v>0</v>
      </c>
      <c r="Z131" s="96">
        <f>+ENERO!Z131+FEBRERO!Z131+MARZO!Z131+ABRIL!Z131+MAYO!Z131+JUNIO!Z131+JULIO!Z131+AGOSTO!Z131+SEPTIEMBRE!Z131+OCTUBRE!Z131+NOVIEMBRE!Z131+DICIEMBRE!Z131</f>
        <v>0</v>
      </c>
      <c r="AA131" s="96">
        <f>+ENERO!AA131+FEBRERO!AA131+MARZO!AA131+ABRIL!AA131+MAYO!AA131+JUNIO!AA131+JULIO!AA131+AGOSTO!AA131+SEPTIEMBRE!AA131+OCTUBRE!AA131+NOVIEMBRE!AA131+DICIEMBRE!AA131</f>
        <v>0</v>
      </c>
      <c r="AB131" s="96">
        <f>+ENERO!AB131+FEBRERO!AB131+MARZO!AB131+ABRIL!AB131+MAYO!AB131+JUNIO!AB131+JULIO!AB131+AGOSTO!AB131+SEPTIEMBRE!AB131+OCTUBRE!AB131+NOVIEMBRE!AB131+DICIEMBRE!AB131</f>
        <v>0</v>
      </c>
      <c r="AC131" s="96">
        <f>+ENERO!AC131+FEBRERO!AC131+MARZO!AC131+ABRIL!AC131+MAYO!AC131+JUNIO!AC131+JULIO!AC131+AGOSTO!AC131+SEPTIEMBRE!AC131+OCTUBRE!AC131+NOVIEMBRE!AC131+DICIEMBRE!AC131</f>
        <v>0</v>
      </c>
      <c r="AD131" s="96">
        <f>+ENERO!AD131+FEBRERO!AD131+MARZO!AD131+ABRIL!AD131+MAYO!AD131+JUNIO!AD131+JULIO!AD131+AGOSTO!AD131+SEPTIEMBRE!AD131+OCTUBRE!AD131+NOVIEMBRE!AD131+DICIEMBRE!AD131</f>
        <v>0</v>
      </c>
      <c r="AE131" s="96">
        <f>+ENERO!AE131+FEBRERO!AE131+MARZO!AE131+ABRIL!AE131+MAYO!AE131+JUNIO!AE131+JULIO!AE131+AGOSTO!AE131+SEPTIEMBRE!AE131+OCTUBRE!AE131+NOVIEMBRE!AE131+DICIEMBRE!AE131</f>
        <v>0</v>
      </c>
      <c r="AF131" s="96">
        <f>+ENERO!AF131+FEBRERO!AF131+MARZO!AF131+ABRIL!AF131+MAYO!AF131+JUNIO!AF131+JULIO!AF131+AGOSTO!AF131+SEPTIEMBRE!AF131+OCTUBRE!AF131+NOVIEMBRE!AF131+DICIEMBRE!AF131</f>
        <v>0</v>
      </c>
      <c r="AG131" s="96">
        <f>+ENERO!AG131+FEBRERO!AG131+MARZO!AG131+ABRIL!AG131+MAYO!AG131+JUNIO!AG131+JULIO!AG131+AGOSTO!AG131+SEPTIEMBRE!AG131+OCTUBRE!AG131+NOVIEMBRE!AG131+DICIEMBRE!AG131</f>
        <v>0</v>
      </c>
      <c r="AH131" s="96">
        <f>+ENERO!AH131+FEBRERO!AH131+MARZO!AH131+ABRIL!AH131+MAYO!AH131+JUNIO!AH131+JULIO!AH131+AGOSTO!AH131+SEPTIEMBRE!AH131+OCTUBRE!AH131+NOVIEMBRE!AH131+DICIEMBRE!AH131</f>
        <v>0</v>
      </c>
      <c r="AI131" s="96">
        <f>+ENERO!AI131+FEBRERO!AI131+MARZO!AI131+ABRIL!AI131+MAYO!AI131+JUNIO!AI131+JULIO!AI131+AGOSTO!AI131+SEPTIEMBRE!AI131+OCTUBRE!AI131+NOVIEMBRE!AI131+DICIEMBRE!AI131</f>
        <v>0</v>
      </c>
      <c r="AJ131" s="96">
        <f>+ENERO!AJ131+FEBRERO!AJ131+MARZO!AJ131+ABRIL!AJ131+MAYO!AJ131+JUNIO!AJ131+JULIO!AJ131+AGOSTO!AJ131+SEPTIEMBRE!AJ131+OCTUBRE!AJ131+NOVIEMBRE!AJ131+DICIEMBRE!AJ131</f>
        <v>0</v>
      </c>
      <c r="AK131" s="96">
        <f>+ENERO!AK131+FEBRERO!AK131+MARZO!AK131+ABRIL!AK131+MAYO!AK131+JUNIO!AK131+JULIO!AK131+AGOSTO!AK131+SEPTIEMBRE!AK131+OCTUBRE!AK131+NOVIEMBRE!AK131+DICIEMBRE!AK131</f>
        <v>0</v>
      </c>
      <c r="AL131" s="96">
        <f>+ENERO!AL131+FEBRERO!AL131+MARZO!AL131+ABRIL!AL131+MAYO!AL131+JUNIO!AL131+JULIO!AL131+AGOSTO!AL131+SEPTIEMBRE!AL131+OCTUBRE!AL131+NOVIEMBRE!AL131+DICIEMBRE!AL131</f>
        <v>0</v>
      </c>
      <c r="AM131" s="96">
        <f>+ENERO!AM131+FEBRERO!AM131+MARZO!AM131+ABRIL!AM131+MAYO!AM131+JUNIO!AM131+JULIO!AM131+AGOSTO!AM131+SEPTIEMBRE!AM131+OCTUBRE!AM131+NOVIEMBRE!AM131+DICIEMBRE!AM131</f>
        <v>0</v>
      </c>
      <c r="AN131" s="96">
        <f>+ENERO!AN131+FEBRERO!AN131+MARZO!AN131+ABRIL!AN131+MAYO!AN131+JUNIO!AN131+JULIO!AN131+AGOSTO!AN131+SEPTIEMBRE!AN131+OCTUBRE!AN131+NOVIEMBRE!AN131+DICIEMBRE!AN131</f>
        <v>0</v>
      </c>
      <c r="AO131" s="96">
        <f>+ENERO!AO131+FEBRERO!AO131+MARZO!AO131+ABRIL!AO131+MAYO!AO131+JUNIO!AO131+JULIO!AO131+AGOSTO!AO131+SEPTIEMBRE!AO131+OCTUBRE!AO131+NOVIEMBRE!AO131+DICIEMBRE!AO131</f>
        <v>0</v>
      </c>
      <c r="AP131" s="96">
        <f>+ENERO!AP131+FEBRERO!AP131+MARZO!AP131+ABRIL!AP131+MAYO!AP131+JUNIO!AP131+JULIO!AP131+AGOSTO!AP131+SEPTIEMBRE!AP131+OCTUBRE!AP131+NOVIEMBRE!AP131+DICIEMBRE!AP131</f>
        <v>0</v>
      </c>
      <c r="AQ131" s="96">
        <f>+ENERO!AQ131+FEBRERO!AQ131+MARZO!AQ131+ABRIL!AQ131+MAYO!AQ131+JUNIO!AQ131+JULIO!AQ131+AGOSTO!AQ131+SEPTIEMBRE!AQ131+OCTUBRE!AQ131+NOVIEMBRE!AQ131+DICIEMBRE!AQ131</f>
        <v>0</v>
      </c>
      <c r="AR131" s="96">
        <f>+ENERO!AR131+FEBRERO!AR131+MARZO!AR131+ABRIL!AR131+MAYO!AR131+JUNIO!AR131+JULIO!AR131+AGOSTO!AR131+SEPTIEMBRE!AR131+OCTUBRE!AR131+NOVIEMBRE!AR131+DICIEMBRE!AR131</f>
        <v>0</v>
      </c>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617" t="s">
        <v>112</v>
      </c>
      <c r="B132" s="617"/>
      <c r="C132" s="618"/>
      <c r="D132" s="252">
        <f t="shared" si="22"/>
        <v>0</v>
      </c>
      <c r="E132" s="252">
        <f t="shared" si="23"/>
        <v>0</v>
      </c>
      <c r="F132" s="252">
        <f t="shared" si="23"/>
        <v>0</v>
      </c>
      <c r="G132" s="96">
        <f>+ENERO!G132+FEBRERO!G132+MARZO!G132+ABRIL!G132+MAYO!G132+JUNIO!G132+JULIO!G132+AGOSTO!G132+SEPTIEMBRE!G132+OCTUBRE!G132+NOVIEMBRE!G132+DICIEMBRE!G132</f>
        <v>0</v>
      </c>
      <c r="H132" s="96">
        <f>+ENERO!H132+FEBRERO!H132+MARZO!H132+ABRIL!H132+MAYO!H132+JUNIO!H132+JULIO!H132+AGOSTO!H132+SEPTIEMBRE!H132+OCTUBRE!H132+NOVIEMBRE!H132+DICIEMBRE!H132</f>
        <v>0</v>
      </c>
      <c r="I132" s="96">
        <f>+ENERO!I132+FEBRERO!I132+MARZO!I132+ABRIL!I132+MAYO!I132+JUNIO!I132+JULIO!I132+AGOSTO!I132+SEPTIEMBRE!I132+OCTUBRE!I132+NOVIEMBRE!I132+DICIEMBRE!I132</f>
        <v>0</v>
      </c>
      <c r="J132" s="96">
        <f>+ENERO!J132+FEBRERO!J132+MARZO!J132+ABRIL!J132+MAYO!J132+JUNIO!J132+JULIO!J132+AGOSTO!J132+SEPTIEMBRE!J132+OCTUBRE!J132+NOVIEMBRE!J132+DICIEMBRE!J132</f>
        <v>0</v>
      </c>
      <c r="K132" s="96">
        <f>+ENERO!K132+FEBRERO!K132+MARZO!K132+ABRIL!K132+MAYO!K132+JUNIO!K132+JULIO!K132+AGOSTO!K132+SEPTIEMBRE!K132+OCTUBRE!K132+NOVIEMBRE!K132+DICIEMBRE!K132</f>
        <v>0</v>
      </c>
      <c r="L132" s="96">
        <f>+ENERO!L132+FEBRERO!L132+MARZO!L132+ABRIL!L132+MAYO!L132+JUNIO!L132+JULIO!L132+AGOSTO!L132+SEPTIEMBRE!L132+OCTUBRE!L132+NOVIEMBRE!L132+DICIEMBRE!L132</f>
        <v>0</v>
      </c>
      <c r="M132" s="96">
        <f>+ENERO!M132+FEBRERO!M132+MARZO!M132+ABRIL!M132+MAYO!M132+JUNIO!M132+JULIO!M132+AGOSTO!M132+SEPTIEMBRE!M132+OCTUBRE!M132+NOVIEMBRE!M132+DICIEMBRE!M132</f>
        <v>0</v>
      </c>
      <c r="N132" s="96">
        <f>+ENERO!N132+FEBRERO!N132+MARZO!N132+ABRIL!N132+MAYO!N132+JUNIO!N132+JULIO!N132+AGOSTO!N132+SEPTIEMBRE!N132+OCTUBRE!N132+NOVIEMBRE!N132+DICIEMBRE!N132</f>
        <v>0</v>
      </c>
      <c r="O132" s="96">
        <f>+ENERO!O132+FEBRERO!O132+MARZO!O132+ABRIL!O132+MAYO!O132+JUNIO!O132+JULIO!O132+AGOSTO!O132+SEPTIEMBRE!O132+OCTUBRE!O132+NOVIEMBRE!O132+DICIEMBRE!O132</f>
        <v>0</v>
      </c>
      <c r="P132" s="96">
        <f>+ENERO!P132+FEBRERO!P132+MARZO!P132+ABRIL!P132+MAYO!P132+JUNIO!P132+JULIO!P132+AGOSTO!P132+SEPTIEMBRE!P132+OCTUBRE!P132+NOVIEMBRE!P132+DICIEMBRE!P132</f>
        <v>0</v>
      </c>
      <c r="Q132" s="96">
        <f>+ENERO!Q132+FEBRERO!Q132+MARZO!Q132+ABRIL!Q132+MAYO!Q132+JUNIO!Q132+JULIO!Q132+AGOSTO!Q132+SEPTIEMBRE!Q132+OCTUBRE!Q132+NOVIEMBRE!Q132+DICIEMBRE!Q132</f>
        <v>0</v>
      </c>
      <c r="R132" s="96">
        <f>+ENERO!R132+FEBRERO!R132+MARZO!R132+ABRIL!R132+MAYO!R132+JUNIO!R132+JULIO!R132+AGOSTO!R132+SEPTIEMBRE!R132+OCTUBRE!R132+NOVIEMBRE!R132+DICIEMBRE!R132</f>
        <v>0</v>
      </c>
      <c r="S132" s="96">
        <f>+ENERO!S132+FEBRERO!S132+MARZO!S132+ABRIL!S132+MAYO!S132+JUNIO!S132+JULIO!S132+AGOSTO!S132+SEPTIEMBRE!S132+OCTUBRE!S132+NOVIEMBRE!S132+DICIEMBRE!S132</f>
        <v>0</v>
      </c>
      <c r="T132" s="96">
        <f>+ENERO!T132+FEBRERO!T132+MARZO!T132+ABRIL!T132+MAYO!T132+JUNIO!T132+JULIO!T132+AGOSTO!T132+SEPTIEMBRE!T132+OCTUBRE!T132+NOVIEMBRE!T132+DICIEMBRE!T132</f>
        <v>0</v>
      </c>
      <c r="U132" s="96">
        <f>+ENERO!U132+FEBRERO!U132+MARZO!U132+ABRIL!U132+MAYO!U132+JUNIO!U132+JULIO!U132+AGOSTO!U132+SEPTIEMBRE!U132+OCTUBRE!U132+NOVIEMBRE!U132+DICIEMBRE!U132</f>
        <v>0</v>
      </c>
      <c r="V132" s="96">
        <f>+ENERO!V132+FEBRERO!V132+MARZO!V132+ABRIL!V132+MAYO!V132+JUNIO!V132+JULIO!V132+AGOSTO!V132+SEPTIEMBRE!V132+OCTUBRE!V132+NOVIEMBRE!V132+DICIEMBRE!V132</f>
        <v>0</v>
      </c>
      <c r="W132" s="96">
        <f>+ENERO!W132+FEBRERO!W132+MARZO!W132+ABRIL!W132+MAYO!W132+JUNIO!W132+JULIO!W132+AGOSTO!W132+SEPTIEMBRE!W132+OCTUBRE!W132+NOVIEMBRE!W132+DICIEMBRE!W132</f>
        <v>0</v>
      </c>
      <c r="X132" s="96">
        <f>+ENERO!X132+FEBRERO!X132+MARZO!X132+ABRIL!X132+MAYO!X132+JUNIO!X132+JULIO!X132+AGOSTO!X132+SEPTIEMBRE!X132+OCTUBRE!X132+NOVIEMBRE!X132+DICIEMBRE!X132</f>
        <v>0</v>
      </c>
      <c r="Y132" s="96">
        <f>+ENERO!Y132+FEBRERO!Y132+MARZO!Y132+ABRIL!Y132+MAYO!Y132+JUNIO!Y132+JULIO!Y132+AGOSTO!Y132+SEPTIEMBRE!Y132+OCTUBRE!Y132+NOVIEMBRE!Y132+DICIEMBRE!Y132</f>
        <v>0</v>
      </c>
      <c r="Z132" s="96">
        <f>+ENERO!Z132+FEBRERO!Z132+MARZO!Z132+ABRIL!Z132+MAYO!Z132+JUNIO!Z132+JULIO!Z132+AGOSTO!Z132+SEPTIEMBRE!Z132+OCTUBRE!Z132+NOVIEMBRE!Z132+DICIEMBRE!Z132</f>
        <v>0</v>
      </c>
      <c r="AA132" s="96">
        <f>+ENERO!AA132+FEBRERO!AA132+MARZO!AA132+ABRIL!AA132+MAYO!AA132+JUNIO!AA132+JULIO!AA132+AGOSTO!AA132+SEPTIEMBRE!AA132+OCTUBRE!AA132+NOVIEMBRE!AA132+DICIEMBRE!AA132</f>
        <v>0</v>
      </c>
      <c r="AB132" s="96">
        <f>+ENERO!AB132+FEBRERO!AB132+MARZO!AB132+ABRIL!AB132+MAYO!AB132+JUNIO!AB132+JULIO!AB132+AGOSTO!AB132+SEPTIEMBRE!AB132+OCTUBRE!AB132+NOVIEMBRE!AB132+DICIEMBRE!AB132</f>
        <v>0</v>
      </c>
      <c r="AC132" s="96">
        <f>+ENERO!AC132+FEBRERO!AC132+MARZO!AC132+ABRIL!AC132+MAYO!AC132+JUNIO!AC132+JULIO!AC132+AGOSTO!AC132+SEPTIEMBRE!AC132+OCTUBRE!AC132+NOVIEMBRE!AC132+DICIEMBRE!AC132</f>
        <v>0</v>
      </c>
      <c r="AD132" s="96">
        <f>+ENERO!AD132+FEBRERO!AD132+MARZO!AD132+ABRIL!AD132+MAYO!AD132+JUNIO!AD132+JULIO!AD132+AGOSTO!AD132+SEPTIEMBRE!AD132+OCTUBRE!AD132+NOVIEMBRE!AD132+DICIEMBRE!AD132</f>
        <v>0</v>
      </c>
      <c r="AE132" s="96">
        <f>+ENERO!AE132+FEBRERO!AE132+MARZO!AE132+ABRIL!AE132+MAYO!AE132+JUNIO!AE132+JULIO!AE132+AGOSTO!AE132+SEPTIEMBRE!AE132+OCTUBRE!AE132+NOVIEMBRE!AE132+DICIEMBRE!AE132</f>
        <v>0</v>
      </c>
      <c r="AF132" s="96">
        <f>+ENERO!AF132+FEBRERO!AF132+MARZO!AF132+ABRIL!AF132+MAYO!AF132+JUNIO!AF132+JULIO!AF132+AGOSTO!AF132+SEPTIEMBRE!AF132+OCTUBRE!AF132+NOVIEMBRE!AF132+DICIEMBRE!AF132</f>
        <v>0</v>
      </c>
      <c r="AG132" s="96">
        <f>+ENERO!AG132+FEBRERO!AG132+MARZO!AG132+ABRIL!AG132+MAYO!AG132+JUNIO!AG132+JULIO!AG132+AGOSTO!AG132+SEPTIEMBRE!AG132+OCTUBRE!AG132+NOVIEMBRE!AG132+DICIEMBRE!AG132</f>
        <v>0</v>
      </c>
      <c r="AH132" s="96">
        <f>+ENERO!AH132+FEBRERO!AH132+MARZO!AH132+ABRIL!AH132+MAYO!AH132+JUNIO!AH132+JULIO!AH132+AGOSTO!AH132+SEPTIEMBRE!AH132+OCTUBRE!AH132+NOVIEMBRE!AH132+DICIEMBRE!AH132</f>
        <v>0</v>
      </c>
      <c r="AI132" s="96">
        <f>+ENERO!AI132+FEBRERO!AI132+MARZO!AI132+ABRIL!AI132+MAYO!AI132+JUNIO!AI132+JULIO!AI132+AGOSTO!AI132+SEPTIEMBRE!AI132+OCTUBRE!AI132+NOVIEMBRE!AI132+DICIEMBRE!AI132</f>
        <v>0</v>
      </c>
      <c r="AJ132" s="96">
        <f>+ENERO!AJ132+FEBRERO!AJ132+MARZO!AJ132+ABRIL!AJ132+MAYO!AJ132+JUNIO!AJ132+JULIO!AJ132+AGOSTO!AJ132+SEPTIEMBRE!AJ132+OCTUBRE!AJ132+NOVIEMBRE!AJ132+DICIEMBRE!AJ132</f>
        <v>0</v>
      </c>
      <c r="AK132" s="96">
        <f>+ENERO!AK132+FEBRERO!AK132+MARZO!AK132+ABRIL!AK132+MAYO!AK132+JUNIO!AK132+JULIO!AK132+AGOSTO!AK132+SEPTIEMBRE!AK132+OCTUBRE!AK132+NOVIEMBRE!AK132+DICIEMBRE!AK132</f>
        <v>0</v>
      </c>
      <c r="AL132" s="96">
        <f>+ENERO!AL132+FEBRERO!AL132+MARZO!AL132+ABRIL!AL132+MAYO!AL132+JUNIO!AL132+JULIO!AL132+AGOSTO!AL132+SEPTIEMBRE!AL132+OCTUBRE!AL132+NOVIEMBRE!AL132+DICIEMBRE!AL132</f>
        <v>0</v>
      </c>
      <c r="AM132" s="96">
        <f>+ENERO!AM132+FEBRERO!AM132+MARZO!AM132+ABRIL!AM132+MAYO!AM132+JUNIO!AM132+JULIO!AM132+AGOSTO!AM132+SEPTIEMBRE!AM132+OCTUBRE!AM132+NOVIEMBRE!AM132+DICIEMBRE!AM132</f>
        <v>0</v>
      </c>
      <c r="AN132" s="96">
        <f>+ENERO!AN132+FEBRERO!AN132+MARZO!AN132+ABRIL!AN132+MAYO!AN132+JUNIO!AN132+JULIO!AN132+AGOSTO!AN132+SEPTIEMBRE!AN132+OCTUBRE!AN132+NOVIEMBRE!AN132+DICIEMBRE!AN132</f>
        <v>0</v>
      </c>
      <c r="AO132" s="96">
        <f>+ENERO!AO132+FEBRERO!AO132+MARZO!AO132+ABRIL!AO132+MAYO!AO132+JUNIO!AO132+JULIO!AO132+AGOSTO!AO132+SEPTIEMBRE!AO132+OCTUBRE!AO132+NOVIEMBRE!AO132+DICIEMBRE!AO132</f>
        <v>0</v>
      </c>
      <c r="AP132" s="96">
        <f>+ENERO!AP132+FEBRERO!AP132+MARZO!AP132+ABRIL!AP132+MAYO!AP132+JUNIO!AP132+JULIO!AP132+AGOSTO!AP132+SEPTIEMBRE!AP132+OCTUBRE!AP132+NOVIEMBRE!AP132+DICIEMBRE!AP132</f>
        <v>0</v>
      </c>
      <c r="AQ132" s="96">
        <f>+ENERO!AQ132+FEBRERO!AQ132+MARZO!AQ132+ABRIL!AQ132+MAYO!AQ132+JUNIO!AQ132+JULIO!AQ132+AGOSTO!AQ132+SEPTIEMBRE!AQ132+OCTUBRE!AQ132+NOVIEMBRE!AQ132+DICIEMBRE!AQ132</f>
        <v>0</v>
      </c>
      <c r="AR132" s="96">
        <f>+ENERO!AR132+FEBRERO!AR132+MARZO!AR132+ABRIL!AR132+MAYO!AR132+JUNIO!AR132+JULIO!AR132+AGOSTO!AR132+SEPTIEMBRE!AR132+OCTUBRE!AR132+NOVIEMBRE!AR132+DICIEMBRE!AR132</f>
        <v>0</v>
      </c>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619" t="s">
        <v>113</v>
      </c>
      <c r="B133" s="620"/>
      <c r="C133" s="621"/>
      <c r="D133" s="255"/>
      <c r="E133" s="255"/>
      <c r="F133" s="255"/>
      <c r="G133" s="96">
        <f>+ENERO!G133+FEBRERO!G133+MARZO!G133+ABRIL!G133+MAYO!G133+JUNIO!G133+JULIO!G133+AGOSTO!G133+SEPTIEMBRE!G133+OCTUBRE!G133+NOVIEMBRE!G133+DICIEMBRE!G133</f>
        <v>0</v>
      </c>
      <c r="H133" s="96">
        <f>+ENERO!H133+FEBRERO!H133+MARZO!H133+ABRIL!H133+MAYO!H133+JUNIO!H133+JULIO!H133+AGOSTO!H133+SEPTIEMBRE!H133+OCTUBRE!H133+NOVIEMBRE!H133+DICIEMBRE!H133</f>
        <v>0</v>
      </c>
      <c r="I133" s="96">
        <f>+ENERO!I133+FEBRERO!I133+MARZO!I133+ABRIL!I133+MAYO!I133+JUNIO!I133+JULIO!I133+AGOSTO!I133+SEPTIEMBRE!I133+OCTUBRE!I133+NOVIEMBRE!I133+DICIEMBRE!I133</f>
        <v>0</v>
      </c>
      <c r="J133" s="96">
        <f>+ENERO!J133+FEBRERO!J133+MARZO!J133+ABRIL!J133+MAYO!J133+JUNIO!J133+JULIO!J133+AGOSTO!J133+SEPTIEMBRE!J133+OCTUBRE!J133+NOVIEMBRE!J133+DICIEMBRE!J133</f>
        <v>0</v>
      </c>
      <c r="K133" s="96">
        <f>+ENERO!K133+FEBRERO!K133+MARZO!K133+ABRIL!K133+MAYO!K133+JUNIO!K133+JULIO!K133+AGOSTO!K133+SEPTIEMBRE!K133+OCTUBRE!K133+NOVIEMBRE!K133+DICIEMBRE!K133</f>
        <v>0</v>
      </c>
      <c r="L133" s="96">
        <f>+ENERO!L133+FEBRERO!L133+MARZO!L133+ABRIL!L133+MAYO!L133+JUNIO!L133+JULIO!L133+AGOSTO!L133+SEPTIEMBRE!L133+OCTUBRE!L133+NOVIEMBRE!L133+DICIEMBRE!L133</f>
        <v>0</v>
      </c>
      <c r="M133" s="96">
        <f>+ENERO!M133+FEBRERO!M133+MARZO!M133+ABRIL!M133+MAYO!M133+JUNIO!M133+JULIO!M133+AGOSTO!M133+SEPTIEMBRE!M133+OCTUBRE!M133+NOVIEMBRE!M133+DICIEMBRE!M133</f>
        <v>0</v>
      </c>
      <c r="N133" s="96">
        <f>+ENERO!N133+FEBRERO!N133+MARZO!N133+ABRIL!N133+MAYO!N133+JUNIO!N133+JULIO!N133+AGOSTO!N133+SEPTIEMBRE!N133+OCTUBRE!N133+NOVIEMBRE!N133+DICIEMBRE!N133</f>
        <v>0</v>
      </c>
      <c r="O133" s="96">
        <f>+ENERO!O133+FEBRERO!O133+MARZO!O133+ABRIL!O133+MAYO!O133+JUNIO!O133+JULIO!O133+AGOSTO!O133+SEPTIEMBRE!O133+OCTUBRE!O133+NOVIEMBRE!O133+DICIEMBRE!O133</f>
        <v>0</v>
      </c>
      <c r="P133" s="96">
        <f>+ENERO!P133+FEBRERO!P133+MARZO!P133+ABRIL!P133+MAYO!P133+JUNIO!P133+JULIO!P133+AGOSTO!P133+SEPTIEMBRE!P133+OCTUBRE!P133+NOVIEMBRE!P133+DICIEMBRE!P133</f>
        <v>0</v>
      </c>
      <c r="Q133" s="96">
        <f>+ENERO!Q133+FEBRERO!Q133+MARZO!Q133+ABRIL!Q133+MAYO!Q133+JUNIO!Q133+JULIO!Q133+AGOSTO!Q133+SEPTIEMBRE!Q133+OCTUBRE!Q133+NOVIEMBRE!Q133+DICIEMBRE!Q133</f>
        <v>0</v>
      </c>
      <c r="R133" s="96">
        <f>+ENERO!R133+FEBRERO!R133+MARZO!R133+ABRIL!R133+MAYO!R133+JUNIO!R133+JULIO!R133+AGOSTO!R133+SEPTIEMBRE!R133+OCTUBRE!R133+NOVIEMBRE!R133+DICIEMBRE!R133</f>
        <v>0</v>
      </c>
      <c r="S133" s="96">
        <f>+ENERO!S133+FEBRERO!S133+MARZO!S133+ABRIL!S133+MAYO!S133+JUNIO!S133+JULIO!S133+AGOSTO!S133+SEPTIEMBRE!S133+OCTUBRE!S133+NOVIEMBRE!S133+DICIEMBRE!S133</f>
        <v>0</v>
      </c>
      <c r="T133" s="96">
        <f>+ENERO!T133+FEBRERO!T133+MARZO!T133+ABRIL!T133+MAYO!T133+JUNIO!T133+JULIO!T133+AGOSTO!T133+SEPTIEMBRE!T133+OCTUBRE!T133+NOVIEMBRE!T133+DICIEMBRE!T133</f>
        <v>0</v>
      </c>
      <c r="U133" s="96">
        <f>+ENERO!U133+FEBRERO!U133+MARZO!U133+ABRIL!U133+MAYO!U133+JUNIO!U133+JULIO!U133+AGOSTO!U133+SEPTIEMBRE!U133+OCTUBRE!U133+NOVIEMBRE!U133+DICIEMBRE!U133</f>
        <v>0</v>
      </c>
      <c r="V133" s="96">
        <f>+ENERO!V133+FEBRERO!V133+MARZO!V133+ABRIL!V133+MAYO!V133+JUNIO!V133+JULIO!V133+AGOSTO!V133+SEPTIEMBRE!V133+OCTUBRE!V133+NOVIEMBRE!V133+DICIEMBRE!V133</f>
        <v>0</v>
      </c>
      <c r="W133" s="96">
        <f>+ENERO!W133+FEBRERO!W133+MARZO!W133+ABRIL!W133+MAYO!W133+JUNIO!W133+JULIO!W133+AGOSTO!W133+SEPTIEMBRE!W133+OCTUBRE!W133+NOVIEMBRE!W133+DICIEMBRE!W133</f>
        <v>0</v>
      </c>
      <c r="X133" s="96">
        <f>+ENERO!X133+FEBRERO!X133+MARZO!X133+ABRIL!X133+MAYO!X133+JUNIO!X133+JULIO!X133+AGOSTO!X133+SEPTIEMBRE!X133+OCTUBRE!X133+NOVIEMBRE!X133+DICIEMBRE!X133</f>
        <v>0</v>
      </c>
      <c r="Y133" s="96">
        <f>+ENERO!Y133+FEBRERO!Y133+MARZO!Y133+ABRIL!Y133+MAYO!Y133+JUNIO!Y133+JULIO!Y133+AGOSTO!Y133+SEPTIEMBRE!Y133+OCTUBRE!Y133+NOVIEMBRE!Y133+DICIEMBRE!Y133</f>
        <v>0</v>
      </c>
      <c r="Z133" s="96">
        <f>+ENERO!Z133+FEBRERO!Z133+MARZO!Z133+ABRIL!Z133+MAYO!Z133+JUNIO!Z133+JULIO!Z133+AGOSTO!Z133+SEPTIEMBRE!Z133+OCTUBRE!Z133+NOVIEMBRE!Z133+DICIEMBRE!Z133</f>
        <v>0</v>
      </c>
      <c r="AA133" s="96">
        <f>+ENERO!AA133+FEBRERO!AA133+MARZO!AA133+ABRIL!AA133+MAYO!AA133+JUNIO!AA133+JULIO!AA133+AGOSTO!AA133+SEPTIEMBRE!AA133+OCTUBRE!AA133+NOVIEMBRE!AA133+DICIEMBRE!AA133</f>
        <v>0</v>
      </c>
      <c r="AB133" s="96">
        <f>+ENERO!AB133+FEBRERO!AB133+MARZO!AB133+ABRIL!AB133+MAYO!AB133+JUNIO!AB133+JULIO!AB133+AGOSTO!AB133+SEPTIEMBRE!AB133+OCTUBRE!AB133+NOVIEMBRE!AB133+DICIEMBRE!AB133</f>
        <v>0</v>
      </c>
      <c r="AC133" s="96">
        <f>+ENERO!AC133+FEBRERO!AC133+MARZO!AC133+ABRIL!AC133+MAYO!AC133+JUNIO!AC133+JULIO!AC133+AGOSTO!AC133+SEPTIEMBRE!AC133+OCTUBRE!AC133+NOVIEMBRE!AC133+DICIEMBRE!AC133</f>
        <v>0</v>
      </c>
      <c r="AD133" s="96">
        <f>+ENERO!AD133+FEBRERO!AD133+MARZO!AD133+ABRIL!AD133+MAYO!AD133+JUNIO!AD133+JULIO!AD133+AGOSTO!AD133+SEPTIEMBRE!AD133+OCTUBRE!AD133+NOVIEMBRE!AD133+DICIEMBRE!AD133</f>
        <v>0</v>
      </c>
      <c r="AE133" s="96">
        <f>+ENERO!AE133+FEBRERO!AE133+MARZO!AE133+ABRIL!AE133+MAYO!AE133+JUNIO!AE133+JULIO!AE133+AGOSTO!AE133+SEPTIEMBRE!AE133+OCTUBRE!AE133+NOVIEMBRE!AE133+DICIEMBRE!AE133</f>
        <v>0</v>
      </c>
      <c r="AF133" s="96">
        <f>+ENERO!AF133+FEBRERO!AF133+MARZO!AF133+ABRIL!AF133+MAYO!AF133+JUNIO!AF133+JULIO!AF133+AGOSTO!AF133+SEPTIEMBRE!AF133+OCTUBRE!AF133+NOVIEMBRE!AF133+DICIEMBRE!AF133</f>
        <v>0</v>
      </c>
      <c r="AG133" s="96">
        <f>+ENERO!AG133+FEBRERO!AG133+MARZO!AG133+ABRIL!AG133+MAYO!AG133+JUNIO!AG133+JULIO!AG133+AGOSTO!AG133+SEPTIEMBRE!AG133+OCTUBRE!AG133+NOVIEMBRE!AG133+DICIEMBRE!AG133</f>
        <v>0</v>
      </c>
      <c r="AH133" s="96">
        <f>+ENERO!AH133+FEBRERO!AH133+MARZO!AH133+ABRIL!AH133+MAYO!AH133+JUNIO!AH133+JULIO!AH133+AGOSTO!AH133+SEPTIEMBRE!AH133+OCTUBRE!AH133+NOVIEMBRE!AH133+DICIEMBRE!AH133</f>
        <v>0</v>
      </c>
      <c r="AI133" s="96">
        <f>+ENERO!AI133+FEBRERO!AI133+MARZO!AI133+ABRIL!AI133+MAYO!AI133+JUNIO!AI133+JULIO!AI133+AGOSTO!AI133+SEPTIEMBRE!AI133+OCTUBRE!AI133+NOVIEMBRE!AI133+DICIEMBRE!AI133</f>
        <v>0</v>
      </c>
      <c r="AJ133" s="96">
        <f>+ENERO!AJ133+FEBRERO!AJ133+MARZO!AJ133+ABRIL!AJ133+MAYO!AJ133+JUNIO!AJ133+JULIO!AJ133+AGOSTO!AJ133+SEPTIEMBRE!AJ133+OCTUBRE!AJ133+NOVIEMBRE!AJ133+DICIEMBRE!AJ133</f>
        <v>0</v>
      </c>
      <c r="AK133" s="96">
        <f>+ENERO!AK133+FEBRERO!AK133+MARZO!AK133+ABRIL!AK133+MAYO!AK133+JUNIO!AK133+JULIO!AK133+AGOSTO!AK133+SEPTIEMBRE!AK133+OCTUBRE!AK133+NOVIEMBRE!AK133+DICIEMBRE!AK133</f>
        <v>0</v>
      </c>
      <c r="AL133" s="96">
        <f>+ENERO!AL133+FEBRERO!AL133+MARZO!AL133+ABRIL!AL133+MAYO!AL133+JUNIO!AL133+JULIO!AL133+AGOSTO!AL133+SEPTIEMBRE!AL133+OCTUBRE!AL133+NOVIEMBRE!AL133+DICIEMBRE!AL133</f>
        <v>0</v>
      </c>
      <c r="AM133" s="96">
        <f>+ENERO!AM133+FEBRERO!AM133+MARZO!AM133+ABRIL!AM133+MAYO!AM133+JUNIO!AM133+JULIO!AM133+AGOSTO!AM133+SEPTIEMBRE!AM133+OCTUBRE!AM133+NOVIEMBRE!AM133+DICIEMBRE!AM133</f>
        <v>0</v>
      </c>
      <c r="AN133" s="96">
        <f>+ENERO!AN133+FEBRERO!AN133+MARZO!AN133+ABRIL!AN133+MAYO!AN133+JUNIO!AN133+JULIO!AN133+AGOSTO!AN133+SEPTIEMBRE!AN133+OCTUBRE!AN133+NOVIEMBRE!AN133+DICIEMBRE!AN133</f>
        <v>0</v>
      </c>
      <c r="AO133" s="96">
        <f>+ENERO!AO133+FEBRERO!AO133+MARZO!AO133+ABRIL!AO133+MAYO!AO133+JUNIO!AO133+JULIO!AO133+AGOSTO!AO133+SEPTIEMBRE!AO133+OCTUBRE!AO133+NOVIEMBRE!AO133+DICIEMBRE!AO133</f>
        <v>0</v>
      </c>
      <c r="AP133" s="96">
        <f>+ENERO!AP133+FEBRERO!AP133+MARZO!AP133+ABRIL!AP133+MAYO!AP133+JUNIO!AP133+JULIO!AP133+AGOSTO!AP133+SEPTIEMBRE!AP133+OCTUBRE!AP133+NOVIEMBRE!AP133+DICIEMBRE!AP133</f>
        <v>0</v>
      </c>
      <c r="AQ133" s="96">
        <f>+ENERO!AQ133+FEBRERO!AQ133+MARZO!AQ133+ABRIL!AQ133+MAYO!AQ133+JUNIO!AQ133+JULIO!AQ133+AGOSTO!AQ133+SEPTIEMBRE!AQ133+OCTUBRE!AQ133+NOVIEMBRE!AQ133+DICIEMBRE!AQ133</f>
        <v>0</v>
      </c>
      <c r="AR133" s="96">
        <f>+ENERO!AR133+FEBRERO!AR133+MARZO!AR133+ABRIL!AR133+MAYO!AR133+JUNIO!AR133+JULIO!AR133+AGOSTO!AR133+SEPTIEMBRE!AR133+OCTUBRE!AR133+NOVIEMBRE!AR133+DICIEMBRE!AR133</f>
        <v>0</v>
      </c>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638" t="s">
        <v>114</v>
      </c>
      <c r="B134" s="648" t="s">
        <v>115</v>
      </c>
      <c r="C134" s="630"/>
      <c r="D134" s="142">
        <f t="shared" ref="D134:D155" si="33">SUM(E134:F134)</f>
        <v>1</v>
      </c>
      <c r="E134" s="142">
        <f t="shared" ref="E134:F155" si="34">+G134+I134+K134+M134+O134+Q134+S134+U134+W134+Y134+AA134+AC134+AE134+AG134+AI134+AK134+AM134</f>
        <v>0</v>
      </c>
      <c r="F134" s="142">
        <f t="shared" si="34"/>
        <v>1</v>
      </c>
      <c r="G134" s="96">
        <f>+ENERO!G134+FEBRERO!G134+MARZO!G134+ABRIL!G134+MAYO!G134+JUNIO!G134+JULIO!G134+AGOSTO!G134+SEPTIEMBRE!G134+OCTUBRE!G134+NOVIEMBRE!G134+DICIEMBRE!G134</f>
        <v>0</v>
      </c>
      <c r="H134" s="96">
        <f>+ENERO!H134+FEBRERO!H134+MARZO!H134+ABRIL!H134+MAYO!H134+JUNIO!H134+JULIO!H134+AGOSTO!H134+SEPTIEMBRE!H134+OCTUBRE!H134+NOVIEMBRE!H134+DICIEMBRE!H134</f>
        <v>0</v>
      </c>
      <c r="I134" s="96">
        <f>+ENERO!I134+FEBRERO!I134+MARZO!I134+ABRIL!I134+MAYO!I134+JUNIO!I134+JULIO!I134+AGOSTO!I134+SEPTIEMBRE!I134+OCTUBRE!I134+NOVIEMBRE!I134+DICIEMBRE!I134</f>
        <v>0</v>
      </c>
      <c r="J134" s="96">
        <f>+ENERO!J134+FEBRERO!J134+MARZO!J134+ABRIL!J134+MAYO!J134+JUNIO!J134+JULIO!J134+AGOSTO!J134+SEPTIEMBRE!J134+OCTUBRE!J134+NOVIEMBRE!J134+DICIEMBRE!J134</f>
        <v>0</v>
      </c>
      <c r="K134" s="96">
        <f>+ENERO!K134+FEBRERO!K134+MARZO!K134+ABRIL!K134+MAYO!K134+JUNIO!K134+JULIO!K134+AGOSTO!K134+SEPTIEMBRE!K134+OCTUBRE!K134+NOVIEMBRE!K134+DICIEMBRE!K134</f>
        <v>0</v>
      </c>
      <c r="L134" s="96">
        <f>+ENERO!L134+FEBRERO!L134+MARZO!L134+ABRIL!L134+MAYO!L134+JUNIO!L134+JULIO!L134+AGOSTO!L134+SEPTIEMBRE!L134+OCTUBRE!L134+NOVIEMBRE!L134+DICIEMBRE!L134</f>
        <v>0</v>
      </c>
      <c r="M134" s="96">
        <f>+ENERO!M134+FEBRERO!M134+MARZO!M134+ABRIL!M134+MAYO!M134+JUNIO!M134+JULIO!M134+AGOSTO!M134+SEPTIEMBRE!M134+OCTUBRE!M134+NOVIEMBRE!M134+DICIEMBRE!M134</f>
        <v>0</v>
      </c>
      <c r="N134" s="96">
        <f>+ENERO!N134+FEBRERO!N134+MARZO!N134+ABRIL!N134+MAYO!N134+JUNIO!N134+JULIO!N134+AGOSTO!N134+SEPTIEMBRE!N134+OCTUBRE!N134+NOVIEMBRE!N134+DICIEMBRE!N134</f>
        <v>1</v>
      </c>
      <c r="O134" s="96">
        <f>+ENERO!O134+FEBRERO!O134+MARZO!O134+ABRIL!O134+MAYO!O134+JUNIO!O134+JULIO!O134+AGOSTO!O134+SEPTIEMBRE!O134+OCTUBRE!O134+NOVIEMBRE!O134+DICIEMBRE!O134</f>
        <v>0</v>
      </c>
      <c r="P134" s="96">
        <f>+ENERO!P134+FEBRERO!P134+MARZO!P134+ABRIL!P134+MAYO!P134+JUNIO!P134+JULIO!P134+AGOSTO!P134+SEPTIEMBRE!P134+OCTUBRE!P134+NOVIEMBRE!P134+DICIEMBRE!P134</f>
        <v>0</v>
      </c>
      <c r="Q134" s="96">
        <f>+ENERO!Q134+FEBRERO!Q134+MARZO!Q134+ABRIL!Q134+MAYO!Q134+JUNIO!Q134+JULIO!Q134+AGOSTO!Q134+SEPTIEMBRE!Q134+OCTUBRE!Q134+NOVIEMBRE!Q134+DICIEMBRE!Q134</f>
        <v>0</v>
      </c>
      <c r="R134" s="96">
        <f>+ENERO!R134+FEBRERO!R134+MARZO!R134+ABRIL!R134+MAYO!R134+JUNIO!R134+JULIO!R134+AGOSTO!R134+SEPTIEMBRE!R134+OCTUBRE!R134+NOVIEMBRE!R134+DICIEMBRE!R134</f>
        <v>0</v>
      </c>
      <c r="S134" s="96">
        <f>+ENERO!S134+FEBRERO!S134+MARZO!S134+ABRIL!S134+MAYO!S134+JUNIO!S134+JULIO!S134+AGOSTO!S134+SEPTIEMBRE!S134+OCTUBRE!S134+NOVIEMBRE!S134+DICIEMBRE!S134</f>
        <v>0</v>
      </c>
      <c r="T134" s="96">
        <f>+ENERO!T134+FEBRERO!T134+MARZO!T134+ABRIL!T134+MAYO!T134+JUNIO!T134+JULIO!T134+AGOSTO!T134+SEPTIEMBRE!T134+OCTUBRE!T134+NOVIEMBRE!T134+DICIEMBRE!T134</f>
        <v>0</v>
      </c>
      <c r="U134" s="96">
        <f>+ENERO!U134+FEBRERO!U134+MARZO!U134+ABRIL!U134+MAYO!U134+JUNIO!U134+JULIO!U134+AGOSTO!U134+SEPTIEMBRE!U134+OCTUBRE!U134+NOVIEMBRE!U134+DICIEMBRE!U134</f>
        <v>0</v>
      </c>
      <c r="V134" s="96">
        <f>+ENERO!V134+FEBRERO!V134+MARZO!V134+ABRIL!V134+MAYO!V134+JUNIO!V134+JULIO!V134+AGOSTO!V134+SEPTIEMBRE!V134+OCTUBRE!V134+NOVIEMBRE!V134+DICIEMBRE!V134</f>
        <v>0</v>
      </c>
      <c r="W134" s="96">
        <f>+ENERO!W134+FEBRERO!W134+MARZO!W134+ABRIL!W134+MAYO!W134+JUNIO!W134+JULIO!W134+AGOSTO!W134+SEPTIEMBRE!W134+OCTUBRE!W134+NOVIEMBRE!W134+DICIEMBRE!W134</f>
        <v>0</v>
      </c>
      <c r="X134" s="96">
        <f>+ENERO!X134+FEBRERO!X134+MARZO!X134+ABRIL!X134+MAYO!X134+JUNIO!X134+JULIO!X134+AGOSTO!X134+SEPTIEMBRE!X134+OCTUBRE!X134+NOVIEMBRE!X134+DICIEMBRE!X134</f>
        <v>0</v>
      </c>
      <c r="Y134" s="96">
        <f>+ENERO!Y134+FEBRERO!Y134+MARZO!Y134+ABRIL!Y134+MAYO!Y134+JUNIO!Y134+JULIO!Y134+AGOSTO!Y134+SEPTIEMBRE!Y134+OCTUBRE!Y134+NOVIEMBRE!Y134+DICIEMBRE!Y134</f>
        <v>0</v>
      </c>
      <c r="Z134" s="96">
        <f>+ENERO!Z134+FEBRERO!Z134+MARZO!Z134+ABRIL!Z134+MAYO!Z134+JUNIO!Z134+JULIO!Z134+AGOSTO!Z134+SEPTIEMBRE!Z134+OCTUBRE!Z134+NOVIEMBRE!Z134+DICIEMBRE!Z134</f>
        <v>0</v>
      </c>
      <c r="AA134" s="96">
        <f>+ENERO!AA134+FEBRERO!AA134+MARZO!AA134+ABRIL!AA134+MAYO!AA134+JUNIO!AA134+JULIO!AA134+AGOSTO!AA134+SEPTIEMBRE!AA134+OCTUBRE!AA134+NOVIEMBRE!AA134+DICIEMBRE!AA134</f>
        <v>0</v>
      </c>
      <c r="AB134" s="96">
        <f>+ENERO!AB134+FEBRERO!AB134+MARZO!AB134+ABRIL!AB134+MAYO!AB134+JUNIO!AB134+JULIO!AB134+AGOSTO!AB134+SEPTIEMBRE!AB134+OCTUBRE!AB134+NOVIEMBRE!AB134+DICIEMBRE!AB134</f>
        <v>0</v>
      </c>
      <c r="AC134" s="96">
        <f>+ENERO!AC134+FEBRERO!AC134+MARZO!AC134+ABRIL!AC134+MAYO!AC134+JUNIO!AC134+JULIO!AC134+AGOSTO!AC134+SEPTIEMBRE!AC134+OCTUBRE!AC134+NOVIEMBRE!AC134+DICIEMBRE!AC134</f>
        <v>0</v>
      </c>
      <c r="AD134" s="96">
        <f>+ENERO!AD134+FEBRERO!AD134+MARZO!AD134+ABRIL!AD134+MAYO!AD134+JUNIO!AD134+JULIO!AD134+AGOSTO!AD134+SEPTIEMBRE!AD134+OCTUBRE!AD134+NOVIEMBRE!AD134+DICIEMBRE!AD134</f>
        <v>0</v>
      </c>
      <c r="AE134" s="96">
        <f>+ENERO!AE134+FEBRERO!AE134+MARZO!AE134+ABRIL!AE134+MAYO!AE134+JUNIO!AE134+JULIO!AE134+AGOSTO!AE134+SEPTIEMBRE!AE134+OCTUBRE!AE134+NOVIEMBRE!AE134+DICIEMBRE!AE134</f>
        <v>0</v>
      </c>
      <c r="AF134" s="96">
        <f>+ENERO!AF134+FEBRERO!AF134+MARZO!AF134+ABRIL!AF134+MAYO!AF134+JUNIO!AF134+JULIO!AF134+AGOSTO!AF134+SEPTIEMBRE!AF134+OCTUBRE!AF134+NOVIEMBRE!AF134+DICIEMBRE!AF134</f>
        <v>0</v>
      </c>
      <c r="AG134" s="96">
        <f>+ENERO!AG134+FEBRERO!AG134+MARZO!AG134+ABRIL!AG134+MAYO!AG134+JUNIO!AG134+JULIO!AG134+AGOSTO!AG134+SEPTIEMBRE!AG134+OCTUBRE!AG134+NOVIEMBRE!AG134+DICIEMBRE!AG134</f>
        <v>0</v>
      </c>
      <c r="AH134" s="96">
        <f>+ENERO!AH134+FEBRERO!AH134+MARZO!AH134+ABRIL!AH134+MAYO!AH134+JUNIO!AH134+JULIO!AH134+AGOSTO!AH134+SEPTIEMBRE!AH134+OCTUBRE!AH134+NOVIEMBRE!AH134+DICIEMBRE!AH134</f>
        <v>0</v>
      </c>
      <c r="AI134" s="96">
        <f>+ENERO!AI134+FEBRERO!AI134+MARZO!AI134+ABRIL!AI134+MAYO!AI134+JUNIO!AI134+JULIO!AI134+AGOSTO!AI134+SEPTIEMBRE!AI134+OCTUBRE!AI134+NOVIEMBRE!AI134+DICIEMBRE!AI134</f>
        <v>0</v>
      </c>
      <c r="AJ134" s="96">
        <f>+ENERO!AJ134+FEBRERO!AJ134+MARZO!AJ134+ABRIL!AJ134+MAYO!AJ134+JUNIO!AJ134+JULIO!AJ134+AGOSTO!AJ134+SEPTIEMBRE!AJ134+OCTUBRE!AJ134+NOVIEMBRE!AJ134+DICIEMBRE!AJ134</f>
        <v>0</v>
      </c>
      <c r="AK134" s="96">
        <f>+ENERO!AK134+FEBRERO!AK134+MARZO!AK134+ABRIL!AK134+MAYO!AK134+JUNIO!AK134+JULIO!AK134+AGOSTO!AK134+SEPTIEMBRE!AK134+OCTUBRE!AK134+NOVIEMBRE!AK134+DICIEMBRE!AK134</f>
        <v>0</v>
      </c>
      <c r="AL134" s="96">
        <f>+ENERO!AL134+FEBRERO!AL134+MARZO!AL134+ABRIL!AL134+MAYO!AL134+JUNIO!AL134+JULIO!AL134+AGOSTO!AL134+SEPTIEMBRE!AL134+OCTUBRE!AL134+NOVIEMBRE!AL134+DICIEMBRE!AL134</f>
        <v>0</v>
      </c>
      <c r="AM134" s="96">
        <f>+ENERO!AM134+FEBRERO!AM134+MARZO!AM134+ABRIL!AM134+MAYO!AM134+JUNIO!AM134+JULIO!AM134+AGOSTO!AM134+SEPTIEMBRE!AM134+OCTUBRE!AM134+NOVIEMBRE!AM134+DICIEMBRE!AM134</f>
        <v>0</v>
      </c>
      <c r="AN134" s="96">
        <f>+ENERO!AN134+FEBRERO!AN134+MARZO!AN134+ABRIL!AN134+MAYO!AN134+JUNIO!AN134+JULIO!AN134+AGOSTO!AN134+SEPTIEMBRE!AN134+OCTUBRE!AN134+NOVIEMBRE!AN134+DICIEMBRE!AN134</f>
        <v>0</v>
      </c>
      <c r="AO134" s="96">
        <f>+ENERO!AO134+FEBRERO!AO134+MARZO!AO134+ABRIL!AO134+MAYO!AO134+JUNIO!AO134+JULIO!AO134+AGOSTO!AO134+SEPTIEMBRE!AO134+OCTUBRE!AO134+NOVIEMBRE!AO134+DICIEMBRE!AO134</f>
        <v>0</v>
      </c>
      <c r="AP134" s="96">
        <f>+ENERO!AP134+FEBRERO!AP134+MARZO!AP134+ABRIL!AP134+MAYO!AP134+JUNIO!AP134+JULIO!AP134+AGOSTO!AP134+SEPTIEMBRE!AP134+OCTUBRE!AP134+NOVIEMBRE!AP134+DICIEMBRE!AP134</f>
        <v>0</v>
      </c>
      <c r="AQ134" s="96">
        <f>+ENERO!AQ134+FEBRERO!AQ134+MARZO!AQ134+ABRIL!AQ134+MAYO!AQ134+JUNIO!AQ134+JULIO!AQ134+AGOSTO!AQ134+SEPTIEMBRE!AQ134+OCTUBRE!AQ134+NOVIEMBRE!AQ134+DICIEMBRE!AQ134</f>
        <v>0</v>
      </c>
      <c r="AR134" s="96">
        <f>+ENERO!AR134+FEBRERO!AR134+MARZO!AR134+ABRIL!AR134+MAYO!AR134+JUNIO!AR134+JULIO!AR134+AGOSTO!AR134+SEPTIEMBRE!AR134+OCTUBRE!AR134+NOVIEMBRE!AR134+DICIEMBRE!AR134</f>
        <v>0</v>
      </c>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638"/>
      <c r="B135" s="622" t="s">
        <v>116</v>
      </c>
      <c r="C135" s="623"/>
      <c r="D135" s="111">
        <f t="shared" si="33"/>
        <v>5</v>
      </c>
      <c r="E135" s="111">
        <f t="shared" si="34"/>
        <v>0</v>
      </c>
      <c r="F135" s="111">
        <f t="shared" si="34"/>
        <v>5</v>
      </c>
      <c r="G135" s="96">
        <f>+ENERO!G135+FEBRERO!G135+MARZO!G135+ABRIL!G135+MAYO!G135+JUNIO!G135+JULIO!G135+AGOSTO!G135+SEPTIEMBRE!G135+OCTUBRE!G135+NOVIEMBRE!G135+DICIEMBRE!G135</f>
        <v>0</v>
      </c>
      <c r="H135" s="96">
        <f>+ENERO!H135+FEBRERO!H135+MARZO!H135+ABRIL!H135+MAYO!H135+JUNIO!H135+JULIO!H135+AGOSTO!H135+SEPTIEMBRE!H135+OCTUBRE!H135+NOVIEMBRE!H135+DICIEMBRE!H135</f>
        <v>0</v>
      </c>
      <c r="I135" s="96">
        <f>+ENERO!I135+FEBRERO!I135+MARZO!I135+ABRIL!I135+MAYO!I135+JUNIO!I135+JULIO!I135+AGOSTO!I135+SEPTIEMBRE!I135+OCTUBRE!I135+NOVIEMBRE!I135+DICIEMBRE!I135</f>
        <v>0</v>
      </c>
      <c r="J135" s="96">
        <f>+ENERO!J135+FEBRERO!J135+MARZO!J135+ABRIL!J135+MAYO!J135+JUNIO!J135+JULIO!J135+AGOSTO!J135+SEPTIEMBRE!J135+OCTUBRE!J135+NOVIEMBRE!J135+DICIEMBRE!J135</f>
        <v>0</v>
      </c>
      <c r="K135" s="96">
        <f>+ENERO!K135+FEBRERO!K135+MARZO!K135+ABRIL!K135+MAYO!K135+JUNIO!K135+JULIO!K135+AGOSTO!K135+SEPTIEMBRE!K135+OCTUBRE!K135+NOVIEMBRE!K135+DICIEMBRE!K135</f>
        <v>0</v>
      </c>
      <c r="L135" s="96">
        <f>+ENERO!L135+FEBRERO!L135+MARZO!L135+ABRIL!L135+MAYO!L135+JUNIO!L135+JULIO!L135+AGOSTO!L135+SEPTIEMBRE!L135+OCTUBRE!L135+NOVIEMBRE!L135+DICIEMBRE!L135</f>
        <v>0</v>
      </c>
      <c r="M135" s="96">
        <f>+ENERO!M135+FEBRERO!M135+MARZO!M135+ABRIL!M135+MAYO!M135+JUNIO!M135+JULIO!M135+AGOSTO!M135+SEPTIEMBRE!M135+OCTUBRE!M135+NOVIEMBRE!M135+DICIEMBRE!M135</f>
        <v>0</v>
      </c>
      <c r="N135" s="96">
        <f>+ENERO!N135+FEBRERO!N135+MARZO!N135+ABRIL!N135+MAYO!N135+JUNIO!N135+JULIO!N135+AGOSTO!N135+SEPTIEMBRE!N135+OCTUBRE!N135+NOVIEMBRE!N135+DICIEMBRE!N135</f>
        <v>0</v>
      </c>
      <c r="O135" s="96">
        <f>+ENERO!O135+FEBRERO!O135+MARZO!O135+ABRIL!O135+MAYO!O135+JUNIO!O135+JULIO!O135+AGOSTO!O135+SEPTIEMBRE!O135+OCTUBRE!O135+NOVIEMBRE!O135+DICIEMBRE!O135</f>
        <v>0</v>
      </c>
      <c r="P135" s="96">
        <f>+ENERO!P135+FEBRERO!P135+MARZO!P135+ABRIL!P135+MAYO!P135+JUNIO!P135+JULIO!P135+AGOSTO!P135+SEPTIEMBRE!P135+OCTUBRE!P135+NOVIEMBRE!P135+DICIEMBRE!P135</f>
        <v>0</v>
      </c>
      <c r="Q135" s="96">
        <f>+ENERO!Q135+FEBRERO!Q135+MARZO!Q135+ABRIL!Q135+MAYO!Q135+JUNIO!Q135+JULIO!Q135+AGOSTO!Q135+SEPTIEMBRE!Q135+OCTUBRE!Q135+NOVIEMBRE!Q135+DICIEMBRE!Q135</f>
        <v>0</v>
      </c>
      <c r="R135" s="96">
        <f>+ENERO!R135+FEBRERO!R135+MARZO!R135+ABRIL!R135+MAYO!R135+JUNIO!R135+JULIO!R135+AGOSTO!R135+SEPTIEMBRE!R135+OCTUBRE!R135+NOVIEMBRE!R135+DICIEMBRE!R135</f>
        <v>3</v>
      </c>
      <c r="S135" s="96">
        <f>+ENERO!S135+FEBRERO!S135+MARZO!S135+ABRIL!S135+MAYO!S135+JUNIO!S135+JULIO!S135+AGOSTO!S135+SEPTIEMBRE!S135+OCTUBRE!S135+NOVIEMBRE!S135+DICIEMBRE!S135</f>
        <v>0</v>
      </c>
      <c r="T135" s="96">
        <f>+ENERO!T135+FEBRERO!T135+MARZO!T135+ABRIL!T135+MAYO!T135+JUNIO!T135+JULIO!T135+AGOSTO!T135+SEPTIEMBRE!T135+OCTUBRE!T135+NOVIEMBRE!T135+DICIEMBRE!T135</f>
        <v>0</v>
      </c>
      <c r="U135" s="96">
        <f>+ENERO!U135+FEBRERO!U135+MARZO!U135+ABRIL!U135+MAYO!U135+JUNIO!U135+JULIO!U135+AGOSTO!U135+SEPTIEMBRE!U135+OCTUBRE!U135+NOVIEMBRE!U135+DICIEMBRE!U135</f>
        <v>0</v>
      </c>
      <c r="V135" s="96">
        <f>+ENERO!V135+FEBRERO!V135+MARZO!V135+ABRIL!V135+MAYO!V135+JUNIO!V135+JULIO!V135+AGOSTO!V135+SEPTIEMBRE!V135+OCTUBRE!V135+NOVIEMBRE!V135+DICIEMBRE!V135</f>
        <v>0</v>
      </c>
      <c r="W135" s="96">
        <f>+ENERO!W135+FEBRERO!W135+MARZO!W135+ABRIL!W135+MAYO!W135+JUNIO!W135+JULIO!W135+AGOSTO!W135+SEPTIEMBRE!W135+OCTUBRE!W135+NOVIEMBRE!W135+DICIEMBRE!W135</f>
        <v>0</v>
      </c>
      <c r="X135" s="96">
        <f>+ENERO!X135+FEBRERO!X135+MARZO!X135+ABRIL!X135+MAYO!X135+JUNIO!X135+JULIO!X135+AGOSTO!X135+SEPTIEMBRE!X135+OCTUBRE!X135+NOVIEMBRE!X135+DICIEMBRE!X135</f>
        <v>0</v>
      </c>
      <c r="Y135" s="96">
        <f>+ENERO!Y135+FEBRERO!Y135+MARZO!Y135+ABRIL!Y135+MAYO!Y135+JUNIO!Y135+JULIO!Y135+AGOSTO!Y135+SEPTIEMBRE!Y135+OCTUBRE!Y135+NOVIEMBRE!Y135+DICIEMBRE!Y135</f>
        <v>0</v>
      </c>
      <c r="Z135" s="96">
        <f>+ENERO!Z135+FEBRERO!Z135+MARZO!Z135+ABRIL!Z135+MAYO!Z135+JUNIO!Z135+JULIO!Z135+AGOSTO!Z135+SEPTIEMBRE!Z135+OCTUBRE!Z135+NOVIEMBRE!Z135+DICIEMBRE!Z135</f>
        <v>0</v>
      </c>
      <c r="AA135" s="96">
        <f>+ENERO!AA135+FEBRERO!AA135+MARZO!AA135+ABRIL!AA135+MAYO!AA135+JUNIO!AA135+JULIO!AA135+AGOSTO!AA135+SEPTIEMBRE!AA135+OCTUBRE!AA135+NOVIEMBRE!AA135+DICIEMBRE!AA135</f>
        <v>0</v>
      </c>
      <c r="AB135" s="96">
        <f>+ENERO!AB135+FEBRERO!AB135+MARZO!AB135+ABRIL!AB135+MAYO!AB135+JUNIO!AB135+JULIO!AB135+AGOSTO!AB135+SEPTIEMBRE!AB135+OCTUBRE!AB135+NOVIEMBRE!AB135+DICIEMBRE!AB135</f>
        <v>0</v>
      </c>
      <c r="AC135" s="96">
        <f>+ENERO!AC135+FEBRERO!AC135+MARZO!AC135+ABRIL!AC135+MAYO!AC135+JUNIO!AC135+JULIO!AC135+AGOSTO!AC135+SEPTIEMBRE!AC135+OCTUBRE!AC135+NOVIEMBRE!AC135+DICIEMBRE!AC135</f>
        <v>0</v>
      </c>
      <c r="AD135" s="96">
        <f>+ENERO!AD135+FEBRERO!AD135+MARZO!AD135+ABRIL!AD135+MAYO!AD135+JUNIO!AD135+JULIO!AD135+AGOSTO!AD135+SEPTIEMBRE!AD135+OCTUBRE!AD135+NOVIEMBRE!AD135+DICIEMBRE!AD135</f>
        <v>0</v>
      </c>
      <c r="AE135" s="96">
        <f>+ENERO!AE135+FEBRERO!AE135+MARZO!AE135+ABRIL!AE135+MAYO!AE135+JUNIO!AE135+JULIO!AE135+AGOSTO!AE135+SEPTIEMBRE!AE135+OCTUBRE!AE135+NOVIEMBRE!AE135+DICIEMBRE!AE135</f>
        <v>0</v>
      </c>
      <c r="AF135" s="96">
        <f>+ENERO!AF135+FEBRERO!AF135+MARZO!AF135+ABRIL!AF135+MAYO!AF135+JUNIO!AF135+JULIO!AF135+AGOSTO!AF135+SEPTIEMBRE!AF135+OCTUBRE!AF135+NOVIEMBRE!AF135+DICIEMBRE!AF135</f>
        <v>2</v>
      </c>
      <c r="AG135" s="96">
        <f>+ENERO!AG135+FEBRERO!AG135+MARZO!AG135+ABRIL!AG135+MAYO!AG135+JUNIO!AG135+JULIO!AG135+AGOSTO!AG135+SEPTIEMBRE!AG135+OCTUBRE!AG135+NOVIEMBRE!AG135+DICIEMBRE!AG135</f>
        <v>0</v>
      </c>
      <c r="AH135" s="96">
        <f>+ENERO!AH135+FEBRERO!AH135+MARZO!AH135+ABRIL!AH135+MAYO!AH135+JUNIO!AH135+JULIO!AH135+AGOSTO!AH135+SEPTIEMBRE!AH135+OCTUBRE!AH135+NOVIEMBRE!AH135+DICIEMBRE!AH135</f>
        <v>0</v>
      </c>
      <c r="AI135" s="96">
        <f>+ENERO!AI135+FEBRERO!AI135+MARZO!AI135+ABRIL!AI135+MAYO!AI135+JUNIO!AI135+JULIO!AI135+AGOSTO!AI135+SEPTIEMBRE!AI135+OCTUBRE!AI135+NOVIEMBRE!AI135+DICIEMBRE!AI135</f>
        <v>0</v>
      </c>
      <c r="AJ135" s="96">
        <f>+ENERO!AJ135+FEBRERO!AJ135+MARZO!AJ135+ABRIL!AJ135+MAYO!AJ135+JUNIO!AJ135+JULIO!AJ135+AGOSTO!AJ135+SEPTIEMBRE!AJ135+OCTUBRE!AJ135+NOVIEMBRE!AJ135+DICIEMBRE!AJ135</f>
        <v>0</v>
      </c>
      <c r="AK135" s="96">
        <f>+ENERO!AK135+FEBRERO!AK135+MARZO!AK135+ABRIL!AK135+MAYO!AK135+JUNIO!AK135+JULIO!AK135+AGOSTO!AK135+SEPTIEMBRE!AK135+OCTUBRE!AK135+NOVIEMBRE!AK135+DICIEMBRE!AK135</f>
        <v>0</v>
      </c>
      <c r="AL135" s="96">
        <f>+ENERO!AL135+FEBRERO!AL135+MARZO!AL135+ABRIL!AL135+MAYO!AL135+JUNIO!AL135+JULIO!AL135+AGOSTO!AL135+SEPTIEMBRE!AL135+OCTUBRE!AL135+NOVIEMBRE!AL135+DICIEMBRE!AL135</f>
        <v>0</v>
      </c>
      <c r="AM135" s="96">
        <f>+ENERO!AM135+FEBRERO!AM135+MARZO!AM135+ABRIL!AM135+MAYO!AM135+JUNIO!AM135+JULIO!AM135+AGOSTO!AM135+SEPTIEMBRE!AM135+OCTUBRE!AM135+NOVIEMBRE!AM135+DICIEMBRE!AM135</f>
        <v>0</v>
      </c>
      <c r="AN135" s="96">
        <f>+ENERO!AN135+FEBRERO!AN135+MARZO!AN135+ABRIL!AN135+MAYO!AN135+JUNIO!AN135+JULIO!AN135+AGOSTO!AN135+SEPTIEMBRE!AN135+OCTUBRE!AN135+NOVIEMBRE!AN135+DICIEMBRE!AN135</f>
        <v>0</v>
      </c>
      <c r="AO135" s="96">
        <f>+ENERO!AO135+FEBRERO!AO135+MARZO!AO135+ABRIL!AO135+MAYO!AO135+JUNIO!AO135+JULIO!AO135+AGOSTO!AO135+SEPTIEMBRE!AO135+OCTUBRE!AO135+NOVIEMBRE!AO135+DICIEMBRE!AO135</f>
        <v>0</v>
      </c>
      <c r="AP135" s="96">
        <f>+ENERO!AP135+FEBRERO!AP135+MARZO!AP135+ABRIL!AP135+MAYO!AP135+JUNIO!AP135+JULIO!AP135+AGOSTO!AP135+SEPTIEMBRE!AP135+OCTUBRE!AP135+NOVIEMBRE!AP135+DICIEMBRE!AP135</f>
        <v>0</v>
      </c>
      <c r="AQ135" s="96">
        <f>+ENERO!AQ135+FEBRERO!AQ135+MARZO!AQ135+ABRIL!AQ135+MAYO!AQ135+JUNIO!AQ135+JULIO!AQ135+AGOSTO!AQ135+SEPTIEMBRE!AQ135+OCTUBRE!AQ135+NOVIEMBRE!AQ135+DICIEMBRE!AQ135</f>
        <v>0</v>
      </c>
      <c r="AR135" s="96">
        <f>+ENERO!AR135+FEBRERO!AR135+MARZO!AR135+ABRIL!AR135+MAYO!AR135+JUNIO!AR135+JULIO!AR135+AGOSTO!AR135+SEPTIEMBRE!AR135+OCTUBRE!AR135+NOVIEMBRE!AR135+DICIEMBRE!AR135</f>
        <v>0</v>
      </c>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638"/>
      <c r="B136" s="622" t="s">
        <v>117</v>
      </c>
      <c r="C136" s="623"/>
      <c r="D136" s="111">
        <f t="shared" si="33"/>
        <v>50</v>
      </c>
      <c r="E136" s="111">
        <f t="shared" si="34"/>
        <v>8</v>
      </c>
      <c r="F136" s="111">
        <f t="shared" si="34"/>
        <v>42</v>
      </c>
      <c r="G136" s="96">
        <f>+ENERO!G136+FEBRERO!G136+MARZO!G136+ABRIL!G136+MAYO!G136+JUNIO!G136+JULIO!G136+AGOSTO!G136+SEPTIEMBRE!G136+OCTUBRE!G136+NOVIEMBRE!G136+DICIEMBRE!G136</f>
        <v>0</v>
      </c>
      <c r="H136" s="96">
        <f>+ENERO!H136+FEBRERO!H136+MARZO!H136+ABRIL!H136+MAYO!H136+JUNIO!H136+JULIO!H136+AGOSTO!H136+SEPTIEMBRE!H136+OCTUBRE!H136+NOVIEMBRE!H136+DICIEMBRE!H136</f>
        <v>0</v>
      </c>
      <c r="I136" s="96">
        <f>+ENERO!I136+FEBRERO!I136+MARZO!I136+ABRIL!I136+MAYO!I136+JUNIO!I136+JULIO!I136+AGOSTO!I136+SEPTIEMBRE!I136+OCTUBRE!I136+NOVIEMBRE!I136+DICIEMBRE!I136</f>
        <v>0</v>
      </c>
      <c r="J136" s="96">
        <f>+ENERO!J136+FEBRERO!J136+MARZO!J136+ABRIL!J136+MAYO!J136+JUNIO!J136+JULIO!J136+AGOSTO!J136+SEPTIEMBRE!J136+OCTUBRE!J136+NOVIEMBRE!J136+DICIEMBRE!J136</f>
        <v>0</v>
      </c>
      <c r="K136" s="96">
        <f>+ENERO!K136+FEBRERO!K136+MARZO!K136+ABRIL!K136+MAYO!K136+JUNIO!K136+JULIO!K136+AGOSTO!K136+SEPTIEMBRE!K136+OCTUBRE!K136+NOVIEMBRE!K136+DICIEMBRE!K136</f>
        <v>0</v>
      </c>
      <c r="L136" s="96">
        <f>+ENERO!L136+FEBRERO!L136+MARZO!L136+ABRIL!L136+MAYO!L136+JUNIO!L136+JULIO!L136+AGOSTO!L136+SEPTIEMBRE!L136+OCTUBRE!L136+NOVIEMBRE!L136+DICIEMBRE!L136</f>
        <v>0</v>
      </c>
      <c r="M136" s="96">
        <f>+ENERO!M136+FEBRERO!M136+MARZO!M136+ABRIL!M136+MAYO!M136+JUNIO!M136+JULIO!M136+AGOSTO!M136+SEPTIEMBRE!M136+OCTUBRE!M136+NOVIEMBRE!M136+DICIEMBRE!M136</f>
        <v>1</v>
      </c>
      <c r="N136" s="96">
        <f>+ENERO!N136+FEBRERO!N136+MARZO!N136+ABRIL!N136+MAYO!N136+JUNIO!N136+JULIO!N136+AGOSTO!N136+SEPTIEMBRE!N136+OCTUBRE!N136+NOVIEMBRE!N136+DICIEMBRE!N136</f>
        <v>1</v>
      </c>
      <c r="O136" s="96">
        <f>+ENERO!O136+FEBRERO!O136+MARZO!O136+ABRIL!O136+MAYO!O136+JUNIO!O136+JULIO!O136+AGOSTO!O136+SEPTIEMBRE!O136+OCTUBRE!O136+NOVIEMBRE!O136+DICIEMBRE!O136</f>
        <v>2</v>
      </c>
      <c r="P136" s="96">
        <f>+ENERO!P136+FEBRERO!P136+MARZO!P136+ABRIL!P136+MAYO!P136+JUNIO!P136+JULIO!P136+AGOSTO!P136+SEPTIEMBRE!P136+OCTUBRE!P136+NOVIEMBRE!P136+DICIEMBRE!P136</f>
        <v>2</v>
      </c>
      <c r="Q136" s="96">
        <f>+ENERO!Q136+FEBRERO!Q136+MARZO!Q136+ABRIL!Q136+MAYO!Q136+JUNIO!Q136+JULIO!Q136+AGOSTO!Q136+SEPTIEMBRE!Q136+OCTUBRE!Q136+NOVIEMBRE!Q136+DICIEMBRE!Q136</f>
        <v>0</v>
      </c>
      <c r="R136" s="96">
        <f>+ENERO!R136+FEBRERO!R136+MARZO!R136+ABRIL!R136+MAYO!R136+JUNIO!R136+JULIO!R136+AGOSTO!R136+SEPTIEMBRE!R136+OCTUBRE!R136+NOVIEMBRE!R136+DICIEMBRE!R136</f>
        <v>3</v>
      </c>
      <c r="S136" s="96">
        <f>+ENERO!S136+FEBRERO!S136+MARZO!S136+ABRIL!S136+MAYO!S136+JUNIO!S136+JULIO!S136+AGOSTO!S136+SEPTIEMBRE!S136+OCTUBRE!S136+NOVIEMBRE!S136+DICIEMBRE!S136</f>
        <v>2</v>
      </c>
      <c r="T136" s="96">
        <f>+ENERO!T136+FEBRERO!T136+MARZO!T136+ABRIL!T136+MAYO!T136+JUNIO!T136+JULIO!T136+AGOSTO!T136+SEPTIEMBRE!T136+OCTUBRE!T136+NOVIEMBRE!T136+DICIEMBRE!T136</f>
        <v>1</v>
      </c>
      <c r="U136" s="96">
        <f>+ENERO!U136+FEBRERO!U136+MARZO!U136+ABRIL!U136+MAYO!U136+JUNIO!U136+JULIO!U136+AGOSTO!U136+SEPTIEMBRE!U136+OCTUBRE!U136+NOVIEMBRE!U136+DICIEMBRE!U136</f>
        <v>0</v>
      </c>
      <c r="V136" s="96">
        <f>+ENERO!V136+FEBRERO!V136+MARZO!V136+ABRIL!V136+MAYO!V136+JUNIO!V136+JULIO!V136+AGOSTO!V136+SEPTIEMBRE!V136+OCTUBRE!V136+NOVIEMBRE!V136+DICIEMBRE!V136</f>
        <v>5</v>
      </c>
      <c r="W136" s="96">
        <f>+ENERO!W136+FEBRERO!W136+MARZO!W136+ABRIL!W136+MAYO!W136+JUNIO!W136+JULIO!W136+AGOSTO!W136+SEPTIEMBRE!W136+OCTUBRE!W136+NOVIEMBRE!W136+DICIEMBRE!W136</f>
        <v>1</v>
      </c>
      <c r="X136" s="96">
        <f>+ENERO!X136+FEBRERO!X136+MARZO!X136+ABRIL!X136+MAYO!X136+JUNIO!X136+JULIO!X136+AGOSTO!X136+SEPTIEMBRE!X136+OCTUBRE!X136+NOVIEMBRE!X136+DICIEMBRE!X136</f>
        <v>8</v>
      </c>
      <c r="Y136" s="96">
        <f>+ENERO!Y136+FEBRERO!Y136+MARZO!Y136+ABRIL!Y136+MAYO!Y136+JUNIO!Y136+JULIO!Y136+AGOSTO!Y136+SEPTIEMBRE!Y136+OCTUBRE!Y136+NOVIEMBRE!Y136+DICIEMBRE!Y136</f>
        <v>0</v>
      </c>
      <c r="Z136" s="96">
        <f>+ENERO!Z136+FEBRERO!Z136+MARZO!Z136+ABRIL!Z136+MAYO!Z136+JUNIO!Z136+JULIO!Z136+AGOSTO!Z136+SEPTIEMBRE!Z136+OCTUBRE!Z136+NOVIEMBRE!Z136+DICIEMBRE!Z136</f>
        <v>9</v>
      </c>
      <c r="AA136" s="96">
        <f>+ENERO!AA136+FEBRERO!AA136+MARZO!AA136+ABRIL!AA136+MAYO!AA136+JUNIO!AA136+JULIO!AA136+AGOSTO!AA136+SEPTIEMBRE!AA136+OCTUBRE!AA136+NOVIEMBRE!AA136+DICIEMBRE!AA136</f>
        <v>0</v>
      </c>
      <c r="AB136" s="96">
        <f>+ENERO!AB136+FEBRERO!AB136+MARZO!AB136+ABRIL!AB136+MAYO!AB136+JUNIO!AB136+JULIO!AB136+AGOSTO!AB136+SEPTIEMBRE!AB136+OCTUBRE!AB136+NOVIEMBRE!AB136+DICIEMBRE!AB136</f>
        <v>3</v>
      </c>
      <c r="AC136" s="96">
        <f>+ENERO!AC136+FEBRERO!AC136+MARZO!AC136+ABRIL!AC136+MAYO!AC136+JUNIO!AC136+JULIO!AC136+AGOSTO!AC136+SEPTIEMBRE!AC136+OCTUBRE!AC136+NOVIEMBRE!AC136+DICIEMBRE!AC136</f>
        <v>0</v>
      </c>
      <c r="AD136" s="96">
        <f>+ENERO!AD136+FEBRERO!AD136+MARZO!AD136+ABRIL!AD136+MAYO!AD136+JUNIO!AD136+JULIO!AD136+AGOSTO!AD136+SEPTIEMBRE!AD136+OCTUBRE!AD136+NOVIEMBRE!AD136+DICIEMBRE!AD136</f>
        <v>4</v>
      </c>
      <c r="AE136" s="96">
        <f>+ENERO!AE136+FEBRERO!AE136+MARZO!AE136+ABRIL!AE136+MAYO!AE136+JUNIO!AE136+JULIO!AE136+AGOSTO!AE136+SEPTIEMBRE!AE136+OCTUBRE!AE136+NOVIEMBRE!AE136+DICIEMBRE!AE136</f>
        <v>1</v>
      </c>
      <c r="AF136" s="96">
        <f>+ENERO!AF136+FEBRERO!AF136+MARZO!AF136+ABRIL!AF136+MAYO!AF136+JUNIO!AF136+JULIO!AF136+AGOSTO!AF136+SEPTIEMBRE!AF136+OCTUBRE!AF136+NOVIEMBRE!AF136+DICIEMBRE!AF136</f>
        <v>4</v>
      </c>
      <c r="AG136" s="96">
        <f>+ENERO!AG136+FEBRERO!AG136+MARZO!AG136+ABRIL!AG136+MAYO!AG136+JUNIO!AG136+JULIO!AG136+AGOSTO!AG136+SEPTIEMBRE!AG136+OCTUBRE!AG136+NOVIEMBRE!AG136+DICIEMBRE!AG136</f>
        <v>1</v>
      </c>
      <c r="AH136" s="96">
        <f>+ENERO!AH136+FEBRERO!AH136+MARZO!AH136+ABRIL!AH136+MAYO!AH136+JUNIO!AH136+JULIO!AH136+AGOSTO!AH136+SEPTIEMBRE!AH136+OCTUBRE!AH136+NOVIEMBRE!AH136+DICIEMBRE!AH136</f>
        <v>2</v>
      </c>
      <c r="AI136" s="96">
        <f>+ENERO!AI136+FEBRERO!AI136+MARZO!AI136+ABRIL!AI136+MAYO!AI136+JUNIO!AI136+JULIO!AI136+AGOSTO!AI136+SEPTIEMBRE!AI136+OCTUBRE!AI136+NOVIEMBRE!AI136+DICIEMBRE!AI136</f>
        <v>0</v>
      </c>
      <c r="AJ136" s="96">
        <f>+ENERO!AJ136+FEBRERO!AJ136+MARZO!AJ136+ABRIL!AJ136+MAYO!AJ136+JUNIO!AJ136+JULIO!AJ136+AGOSTO!AJ136+SEPTIEMBRE!AJ136+OCTUBRE!AJ136+NOVIEMBRE!AJ136+DICIEMBRE!AJ136</f>
        <v>0</v>
      </c>
      <c r="AK136" s="96">
        <f>+ENERO!AK136+FEBRERO!AK136+MARZO!AK136+ABRIL!AK136+MAYO!AK136+JUNIO!AK136+JULIO!AK136+AGOSTO!AK136+SEPTIEMBRE!AK136+OCTUBRE!AK136+NOVIEMBRE!AK136+DICIEMBRE!AK136</f>
        <v>0</v>
      </c>
      <c r="AL136" s="96">
        <f>+ENERO!AL136+FEBRERO!AL136+MARZO!AL136+ABRIL!AL136+MAYO!AL136+JUNIO!AL136+JULIO!AL136+AGOSTO!AL136+SEPTIEMBRE!AL136+OCTUBRE!AL136+NOVIEMBRE!AL136+DICIEMBRE!AL136</f>
        <v>0</v>
      </c>
      <c r="AM136" s="96">
        <f>+ENERO!AM136+FEBRERO!AM136+MARZO!AM136+ABRIL!AM136+MAYO!AM136+JUNIO!AM136+JULIO!AM136+AGOSTO!AM136+SEPTIEMBRE!AM136+OCTUBRE!AM136+NOVIEMBRE!AM136+DICIEMBRE!AM136</f>
        <v>0</v>
      </c>
      <c r="AN136" s="96">
        <f>+ENERO!AN136+FEBRERO!AN136+MARZO!AN136+ABRIL!AN136+MAYO!AN136+JUNIO!AN136+JULIO!AN136+AGOSTO!AN136+SEPTIEMBRE!AN136+OCTUBRE!AN136+NOVIEMBRE!AN136+DICIEMBRE!AN136</f>
        <v>0</v>
      </c>
      <c r="AO136" s="96">
        <f>+ENERO!AO136+FEBRERO!AO136+MARZO!AO136+ABRIL!AO136+MAYO!AO136+JUNIO!AO136+JULIO!AO136+AGOSTO!AO136+SEPTIEMBRE!AO136+OCTUBRE!AO136+NOVIEMBRE!AO136+DICIEMBRE!AO136</f>
        <v>0</v>
      </c>
      <c r="AP136" s="96">
        <f>+ENERO!AP136+FEBRERO!AP136+MARZO!AP136+ABRIL!AP136+MAYO!AP136+JUNIO!AP136+JULIO!AP136+AGOSTO!AP136+SEPTIEMBRE!AP136+OCTUBRE!AP136+NOVIEMBRE!AP136+DICIEMBRE!AP136</f>
        <v>2</v>
      </c>
      <c r="AQ136" s="96">
        <f>+ENERO!AQ136+FEBRERO!AQ136+MARZO!AQ136+ABRIL!AQ136+MAYO!AQ136+JUNIO!AQ136+JULIO!AQ136+AGOSTO!AQ136+SEPTIEMBRE!AQ136+OCTUBRE!AQ136+NOVIEMBRE!AQ136+DICIEMBRE!AQ136</f>
        <v>0</v>
      </c>
      <c r="AR136" s="96">
        <f>+ENERO!AR136+FEBRERO!AR136+MARZO!AR136+ABRIL!AR136+MAYO!AR136+JUNIO!AR136+JULIO!AR136+AGOSTO!AR136+SEPTIEMBRE!AR136+OCTUBRE!AR136+NOVIEMBRE!AR136+DICIEMBRE!AR136</f>
        <v>0</v>
      </c>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638"/>
      <c r="B137" s="622" t="s">
        <v>118</v>
      </c>
      <c r="C137" s="623"/>
      <c r="D137" s="111">
        <f>SUM(F137:F137)</f>
        <v>4</v>
      </c>
      <c r="E137" s="268"/>
      <c r="F137" s="111">
        <f>+J137+L137+N137+P137+R137+T137+V137+X137+Z137+AB137+AD137+AF137+AH137+AJ137+AL137+AN137</f>
        <v>4</v>
      </c>
      <c r="G137" s="96">
        <f>+ENERO!G137+FEBRERO!G137+MARZO!G137+ABRIL!G137+MAYO!G137+JUNIO!G137+JULIO!G137+AGOSTO!G137+SEPTIEMBRE!G137+OCTUBRE!G137+NOVIEMBRE!G137+DICIEMBRE!G137</f>
        <v>0</v>
      </c>
      <c r="H137" s="96">
        <f>+ENERO!H137+FEBRERO!H137+MARZO!H137+ABRIL!H137+MAYO!H137+JUNIO!H137+JULIO!H137+AGOSTO!H137+SEPTIEMBRE!H137+OCTUBRE!H137+NOVIEMBRE!H137+DICIEMBRE!H137</f>
        <v>0</v>
      </c>
      <c r="I137" s="96">
        <f>+ENERO!I137+FEBRERO!I137+MARZO!I137+ABRIL!I137+MAYO!I137+JUNIO!I137+JULIO!I137+AGOSTO!I137+SEPTIEMBRE!I137+OCTUBRE!I137+NOVIEMBRE!I137+DICIEMBRE!I137</f>
        <v>0</v>
      </c>
      <c r="J137" s="96">
        <f>+ENERO!J137+FEBRERO!J137+MARZO!J137+ABRIL!J137+MAYO!J137+JUNIO!J137+JULIO!J137+AGOSTO!J137+SEPTIEMBRE!J137+OCTUBRE!J137+NOVIEMBRE!J137+DICIEMBRE!J137</f>
        <v>0</v>
      </c>
      <c r="K137" s="96">
        <f>+ENERO!K137+FEBRERO!K137+MARZO!K137+ABRIL!K137+MAYO!K137+JUNIO!K137+JULIO!K137+AGOSTO!K137+SEPTIEMBRE!K137+OCTUBRE!K137+NOVIEMBRE!K137+DICIEMBRE!K137</f>
        <v>0</v>
      </c>
      <c r="L137" s="96">
        <f>+ENERO!L137+FEBRERO!L137+MARZO!L137+ABRIL!L137+MAYO!L137+JUNIO!L137+JULIO!L137+AGOSTO!L137+SEPTIEMBRE!L137+OCTUBRE!L137+NOVIEMBRE!L137+DICIEMBRE!L137</f>
        <v>0</v>
      </c>
      <c r="M137" s="96">
        <f>+ENERO!M137+FEBRERO!M137+MARZO!M137+ABRIL!M137+MAYO!M137+JUNIO!M137+JULIO!M137+AGOSTO!M137+SEPTIEMBRE!M137+OCTUBRE!M137+NOVIEMBRE!M137+DICIEMBRE!M137</f>
        <v>0</v>
      </c>
      <c r="N137" s="96">
        <f>+ENERO!N137+FEBRERO!N137+MARZO!N137+ABRIL!N137+MAYO!N137+JUNIO!N137+JULIO!N137+AGOSTO!N137+SEPTIEMBRE!N137+OCTUBRE!N137+NOVIEMBRE!N137+DICIEMBRE!N137</f>
        <v>0</v>
      </c>
      <c r="O137" s="96">
        <f>+ENERO!O137+FEBRERO!O137+MARZO!O137+ABRIL!O137+MAYO!O137+JUNIO!O137+JULIO!O137+AGOSTO!O137+SEPTIEMBRE!O137+OCTUBRE!O137+NOVIEMBRE!O137+DICIEMBRE!O137</f>
        <v>0</v>
      </c>
      <c r="P137" s="96">
        <f>+ENERO!P137+FEBRERO!P137+MARZO!P137+ABRIL!P137+MAYO!P137+JUNIO!P137+JULIO!P137+AGOSTO!P137+SEPTIEMBRE!P137+OCTUBRE!P137+NOVIEMBRE!P137+DICIEMBRE!P137</f>
        <v>2</v>
      </c>
      <c r="Q137" s="96">
        <f>+ENERO!Q137+FEBRERO!Q137+MARZO!Q137+ABRIL!Q137+MAYO!Q137+JUNIO!Q137+JULIO!Q137+AGOSTO!Q137+SEPTIEMBRE!Q137+OCTUBRE!Q137+NOVIEMBRE!Q137+DICIEMBRE!Q137</f>
        <v>0</v>
      </c>
      <c r="R137" s="96">
        <f>+ENERO!R137+FEBRERO!R137+MARZO!R137+ABRIL!R137+MAYO!R137+JUNIO!R137+JULIO!R137+AGOSTO!R137+SEPTIEMBRE!R137+OCTUBRE!R137+NOVIEMBRE!R137+DICIEMBRE!R137</f>
        <v>0</v>
      </c>
      <c r="S137" s="96">
        <f>+ENERO!S137+FEBRERO!S137+MARZO!S137+ABRIL!S137+MAYO!S137+JUNIO!S137+JULIO!S137+AGOSTO!S137+SEPTIEMBRE!S137+OCTUBRE!S137+NOVIEMBRE!S137+DICIEMBRE!S137</f>
        <v>0</v>
      </c>
      <c r="T137" s="96">
        <f>+ENERO!T137+FEBRERO!T137+MARZO!T137+ABRIL!T137+MAYO!T137+JUNIO!T137+JULIO!T137+AGOSTO!T137+SEPTIEMBRE!T137+OCTUBRE!T137+NOVIEMBRE!T137+DICIEMBRE!T137</f>
        <v>1</v>
      </c>
      <c r="U137" s="96">
        <f>+ENERO!U137+FEBRERO!U137+MARZO!U137+ABRIL!U137+MAYO!U137+JUNIO!U137+JULIO!U137+AGOSTO!U137+SEPTIEMBRE!U137+OCTUBRE!U137+NOVIEMBRE!U137+DICIEMBRE!U137</f>
        <v>0</v>
      </c>
      <c r="V137" s="96">
        <f>+ENERO!V137+FEBRERO!V137+MARZO!V137+ABRIL!V137+MAYO!V137+JUNIO!V137+JULIO!V137+AGOSTO!V137+SEPTIEMBRE!V137+OCTUBRE!V137+NOVIEMBRE!V137+DICIEMBRE!V137</f>
        <v>0</v>
      </c>
      <c r="W137" s="96">
        <f>+ENERO!W137+FEBRERO!W137+MARZO!W137+ABRIL!W137+MAYO!W137+JUNIO!W137+JULIO!W137+AGOSTO!W137+SEPTIEMBRE!W137+OCTUBRE!W137+NOVIEMBRE!W137+DICIEMBRE!W137</f>
        <v>0</v>
      </c>
      <c r="X137" s="96">
        <f>+ENERO!X137+FEBRERO!X137+MARZO!X137+ABRIL!X137+MAYO!X137+JUNIO!X137+JULIO!X137+AGOSTO!X137+SEPTIEMBRE!X137+OCTUBRE!X137+NOVIEMBRE!X137+DICIEMBRE!X137</f>
        <v>0</v>
      </c>
      <c r="Y137" s="96">
        <f>+ENERO!Y137+FEBRERO!Y137+MARZO!Y137+ABRIL!Y137+MAYO!Y137+JUNIO!Y137+JULIO!Y137+AGOSTO!Y137+SEPTIEMBRE!Y137+OCTUBRE!Y137+NOVIEMBRE!Y137+DICIEMBRE!Y137</f>
        <v>0</v>
      </c>
      <c r="Z137" s="96">
        <f>+ENERO!Z137+FEBRERO!Z137+MARZO!Z137+ABRIL!Z137+MAYO!Z137+JUNIO!Z137+JULIO!Z137+AGOSTO!Z137+SEPTIEMBRE!Z137+OCTUBRE!Z137+NOVIEMBRE!Z137+DICIEMBRE!Z137</f>
        <v>1</v>
      </c>
      <c r="AA137" s="96">
        <f>+ENERO!AA137+FEBRERO!AA137+MARZO!AA137+ABRIL!AA137+MAYO!AA137+JUNIO!AA137+JULIO!AA137+AGOSTO!AA137+SEPTIEMBRE!AA137+OCTUBRE!AA137+NOVIEMBRE!AA137+DICIEMBRE!AA137</f>
        <v>0</v>
      </c>
      <c r="AB137" s="96">
        <f>+ENERO!AB137+FEBRERO!AB137+MARZO!AB137+ABRIL!AB137+MAYO!AB137+JUNIO!AB137+JULIO!AB137+AGOSTO!AB137+SEPTIEMBRE!AB137+OCTUBRE!AB137+NOVIEMBRE!AB137+DICIEMBRE!AB137</f>
        <v>0</v>
      </c>
      <c r="AC137" s="96">
        <f>+ENERO!AC137+FEBRERO!AC137+MARZO!AC137+ABRIL!AC137+MAYO!AC137+JUNIO!AC137+JULIO!AC137+AGOSTO!AC137+SEPTIEMBRE!AC137+OCTUBRE!AC137+NOVIEMBRE!AC137+DICIEMBRE!AC137</f>
        <v>0</v>
      </c>
      <c r="AD137" s="96">
        <f>+ENERO!AD137+FEBRERO!AD137+MARZO!AD137+ABRIL!AD137+MAYO!AD137+JUNIO!AD137+JULIO!AD137+AGOSTO!AD137+SEPTIEMBRE!AD137+OCTUBRE!AD137+NOVIEMBRE!AD137+DICIEMBRE!AD137</f>
        <v>0</v>
      </c>
      <c r="AE137" s="96">
        <f>+ENERO!AE137+FEBRERO!AE137+MARZO!AE137+ABRIL!AE137+MAYO!AE137+JUNIO!AE137+JULIO!AE137+AGOSTO!AE137+SEPTIEMBRE!AE137+OCTUBRE!AE137+NOVIEMBRE!AE137+DICIEMBRE!AE137</f>
        <v>0</v>
      </c>
      <c r="AF137" s="96">
        <f>+ENERO!AF137+FEBRERO!AF137+MARZO!AF137+ABRIL!AF137+MAYO!AF137+JUNIO!AF137+JULIO!AF137+AGOSTO!AF137+SEPTIEMBRE!AF137+OCTUBRE!AF137+NOVIEMBRE!AF137+DICIEMBRE!AF137</f>
        <v>0</v>
      </c>
      <c r="AG137" s="96">
        <f>+ENERO!AG137+FEBRERO!AG137+MARZO!AG137+ABRIL!AG137+MAYO!AG137+JUNIO!AG137+JULIO!AG137+AGOSTO!AG137+SEPTIEMBRE!AG137+OCTUBRE!AG137+NOVIEMBRE!AG137+DICIEMBRE!AG137</f>
        <v>0</v>
      </c>
      <c r="AH137" s="96">
        <f>+ENERO!AH137+FEBRERO!AH137+MARZO!AH137+ABRIL!AH137+MAYO!AH137+JUNIO!AH137+JULIO!AH137+AGOSTO!AH137+SEPTIEMBRE!AH137+OCTUBRE!AH137+NOVIEMBRE!AH137+DICIEMBRE!AH137</f>
        <v>0</v>
      </c>
      <c r="AI137" s="96">
        <f>+ENERO!AI137+FEBRERO!AI137+MARZO!AI137+ABRIL!AI137+MAYO!AI137+JUNIO!AI137+JULIO!AI137+AGOSTO!AI137+SEPTIEMBRE!AI137+OCTUBRE!AI137+NOVIEMBRE!AI137+DICIEMBRE!AI137</f>
        <v>0</v>
      </c>
      <c r="AJ137" s="96">
        <f>+ENERO!AJ137+FEBRERO!AJ137+MARZO!AJ137+ABRIL!AJ137+MAYO!AJ137+JUNIO!AJ137+JULIO!AJ137+AGOSTO!AJ137+SEPTIEMBRE!AJ137+OCTUBRE!AJ137+NOVIEMBRE!AJ137+DICIEMBRE!AJ137</f>
        <v>0</v>
      </c>
      <c r="AK137" s="96">
        <f>+ENERO!AK137+FEBRERO!AK137+MARZO!AK137+ABRIL!AK137+MAYO!AK137+JUNIO!AK137+JULIO!AK137+AGOSTO!AK137+SEPTIEMBRE!AK137+OCTUBRE!AK137+NOVIEMBRE!AK137+DICIEMBRE!AK137</f>
        <v>0</v>
      </c>
      <c r="AL137" s="96">
        <f>+ENERO!AL137+FEBRERO!AL137+MARZO!AL137+ABRIL!AL137+MAYO!AL137+JUNIO!AL137+JULIO!AL137+AGOSTO!AL137+SEPTIEMBRE!AL137+OCTUBRE!AL137+NOVIEMBRE!AL137+DICIEMBRE!AL137</f>
        <v>0</v>
      </c>
      <c r="AM137" s="96">
        <f>+ENERO!AM137+FEBRERO!AM137+MARZO!AM137+ABRIL!AM137+MAYO!AM137+JUNIO!AM137+JULIO!AM137+AGOSTO!AM137+SEPTIEMBRE!AM137+OCTUBRE!AM137+NOVIEMBRE!AM137+DICIEMBRE!AM137</f>
        <v>0</v>
      </c>
      <c r="AN137" s="96">
        <f>+ENERO!AN137+FEBRERO!AN137+MARZO!AN137+ABRIL!AN137+MAYO!AN137+JUNIO!AN137+JULIO!AN137+AGOSTO!AN137+SEPTIEMBRE!AN137+OCTUBRE!AN137+NOVIEMBRE!AN137+DICIEMBRE!AN137</f>
        <v>0</v>
      </c>
      <c r="AO137" s="96">
        <f>+ENERO!AO137+FEBRERO!AO137+MARZO!AO137+ABRIL!AO137+MAYO!AO137+JUNIO!AO137+JULIO!AO137+AGOSTO!AO137+SEPTIEMBRE!AO137+OCTUBRE!AO137+NOVIEMBRE!AO137+DICIEMBRE!AO137</f>
        <v>0</v>
      </c>
      <c r="AP137" s="96">
        <f>+ENERO!AP137+FEBRERO!AP137+MARZO!AP137+ABRIL!AP137+MAYO!AP137+JUNIO!AP137+JULIO!AP137+AGOSTO!AP137+SEPTIEMBRE!AP137+OCTUBRE!AP137+NOVIEMBRE!AP137+DICIEMBRE!AP137</f>
        <v>1</v>
      </c>
      <c r="AQ137" s="96">
        <f>+ENERO!AQ137+FEBRERO!AQ137+MARZO!AQ137+ABRIL!AQ137+MAYO!AQ137+JUNIO!AQ137+JULIO!AQ137+AGOSTO!AQ137+SEPTIEMBRE!AQ137+OCTUBRE!AQ137+NOVIEMBRE!AQ137+DICIEMBRE!AQ137</f>
        <v>0</v>
      </c>
      <c r="AR137" s="96">
        <f>+ENERO!AR137+FEBRERO!AR137+MARZO!AR137+ABRIL!AR137+MAYO!AR137+JUNIO!AR137+JULIO!AR137+AGOSTO!AR137+SEPTIEMBRE!AR137+OCTUBRE!AR137+NOVIEMBRE!AR137+DICIEMBRE!AR137</f>
        <v>0</v>
      </c>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638"/>
      <c r="B138" s="622" t="s">
        <v>119</v>
      </c>
      <c r="C138" s="623"/>
      <c r="D138" s="111">
        <f t="shared" si="33"/>
        <v>5</v>
      </c>
      <c r="E138" s="111">
        <f t="shared" si="34"/>
        <v>2</v>
      </c>
      <c r="F138" s="111">
        <f t="shared" si="34"/>
        <v>3</v>
      </c>
      <c r="G138" s="96">
        <f>+ENERO!G138+FEBRERO!G138+MARZO!G138+ABRIL!G138+MAYO!G138+JUNIO!G138+JULIO!G138+AGOSTO!G138+SEPTIEMBRE!G138+OCTUBRE!G138+NOVIEMBRE!G138+DICIEMBRE!G138</f>
        <v>0</v>
      </c>
      <c r="H138" s="96">
        <f>+ENERO!H138+FEBRERO!H138+MARZO!H138+ABRIL!H138+MAYO!H138+JUNIO!H138+JULIO!H138+AGOSTO!H138+SEPTIEMBRE!H138+OCTUBRE!H138+NOVIEMBRE!H138+DICIEMBRE!H138</f>
        <v>0</v>
      </c>
      <c r="I138" s="96">
        <f>+ENERO!I138+FEBRERO!I138+MARZO!I138+ABRIL!I138+MAYO!I138+JUNIO!I138+JULIO!I138+AGOSTO!I138+SEPTIEMBRE!I138+OCTUBRE!I138+NOVIEMBRE!I138+DICIEMBRE!I138</f>
        <v>0</v>
      </c>
      <c r="J138" s="96">
        <f>+ENERO!J138+FEBRERO!J138+MARZO!J138+ABRIL!J138+MAYO!J138+JUNIO!J138+JULIO!J138+AGOSTO!J138+SEPTIEMBRE!J138+OCTUBRE!J138+NOVIEMBRE!J138+DICIEMBRE!J138</f>
        <v>0</v>
      </c>
      <c r="K138" s="96">
        <f>+ENERO!K138+FEBRERO!K138+MARZO!K138+ABRIL!K138+MAYO!K138+JUNIO!K138+JULIO!K138+AGOSTO!K138+SEPTIEMBRE!K138+OCTUBRE!K138+NOVIEMBRE!K138+DICIEMBRE!K138</f>
        <v>0</v>
      </c>
      <c r="L138" s="96">
        <f>+ENERO!L138+FEBRERO!L138+MARZO!L138+ABRIL!L138+MAYO!L138+JUNIO!L138+JULIO!L138+AGOSTO!L138+SEPTIEMBRE!L138+OCTUBRE!L138+NOVIEMBRE!L138+DICIEMBRE!L138</f>
        <v>0</v>
      </c>
      <c r="M138" s="96">
        <f>+ENERO!M138+FEBRERO!M138+MARZO!M138+ABRIL!M138+MAYO!M138+JUNIO!M138+JULIO!M138+AGOSTO!M138+SEPTIEMBRE!M138+OCTUBRE!M138+NOVIEMBRE!M138+DICIEMBRE!M138</f>
        <v>1</v>
      </c>
      <c r="N138" s="96">
        <f>+ENERO!N138+FEBRERO!N138+MARZO!N138+ABRIL!N138+MAYO!N138+JUNIO!N138+JULIO!N138+AGOSTO!N138+SEPTIEMBRE!N138+OCTUBRE!N138+NOVIEMBRE!N138+DICIEMBRE!N138</f>
        <v>1</v>
      </c>
      <c r="O138" s="96">
        <f>+ENERO!O138+FEBRERO!O138+MARZO!O138+ABRIL!O138+MAYO!O138+JUNIO!O138+JULIO!O138+AGOSTO!O138+SEPTIEMBRE!O138+OCTUBRE!O138+NOVIEMBRE!O138+DICIEMBRE!O138</f>
        <v>0</v>
      </c>
      <c r="P138" s="96">
        <f>+ENERO!P138+FEBRERO!P138+MARZO!P138+ABRIL!P138+MAYO!P138+JUNIO!P138+JULIO!P138+AGOSTO!P138+SEPTIEMBRE!P138+OCTUBRE!P138+NOVIEMBRE!P138+DICIEMBRE!P138</f>
        <v>0</v>
      </c>
      <c r="Q138" s="96">
        <f>+ENERO!Q138+FEBRERO!Q138+MARZO!Q138+ABRIL!Q138+MAYO!Q138+JUNIO!Q138+JULIO!Q138+AGOSTO!Q138+SEPTIEMBRE!Q138+OCTUBRE!Q138+NOVIEMBRE!Q138+DICIEMBRE!Q138</f>
        <v>0</v>
      </c>
      <c r="R138" s="96">
        <f>+ENERO!R138+FEBRERO!R138+MARZO!R138+ABRIL!R138+MAYO!R138+JUNIO!R138+JULIO!R138+AGOSTO!R138+SEPTIEMBRE!R138+OCTUBRE!R138+NOVIEMBRE!R138+DICIEMBRE!R138</f>
        <v>1</v>
      </c>
      <c r="S138" s="96">
        <f>+ENERO!S138+FEBRERO!S138+MARZO!S138+ABRIL!S138+MAYO!S138+JUNIO!S138+JULIO!S138+AGOSTO!S138+SEPTIEMBRE!S138+OCTUBRE!S138+NOVIEMBRE!S138+DICIEMBRE!S138</f>
        <v>0</v>
      </c>
      <c r="T138" s="96">
        <f>+ENERO!T138+FEBRERO!T138+MARZO!T138+ABRIL!T138+MAYO!T138+JUNIO!T138+JULIO!T138+AGOSTO!T138+SEPTIEMBRE!T138+OCTUBRE!T138+NOVIEMBRE!T138+DICIEMBRE!T138</f>
        <v>0</v>
      </c>
      <c r="U138" s="96">
        <f>+ENERO!U138+FEBRERO!U138+MARZO!U138+ABRIL!U138+MAYO!U138+JUNIO!U138+JULIO!U138+AGOSTO!U138+SEPTIEMBRE!U138+OCTUBRE!U138+NOVIEMBRE!U138+DICIEMBRE!U138</f>
        <v>0</v>
      </c>
      <c r="V138" s="96">
        <f>+ENERO!V138+FEBRERO!V138+MARZO!V138+ABRIL!V138+MAYO!V138+JUNIO!V138+JULIO!V138+AGOSTO!V138+SEPTIEMBRE!V138+OCTUBRE!V138+NOVIEMBRE!V138+DICIEMBRE!V138</f>
        <v>1</v>
      </c>
      <c r="W138" s="96">
        <f>+ENERO!W138+FEBRERO!W138+MARZO!W138+ABRIL!W138+MAYO!W138+JUNIO!W138+JULIO!W138+AGOSTO!W138+SEPTIEMBRE!W138+OCTUBRE!W138+NOVIEMBRE!W138+DICIEMBRE!W138</f>
        <v>1</v>
      </c>
      <c r="X138" s="96">
        <f>+ENERO!X138+FEBRERO!X138+MARZO!X138+ABRIL!X138+MAYO!X138+JUNIO!X138+JULIO!X138+AGOSTO!X138+SEPTIEMBRE!X138+OCTUBRE!X138+NOVIEMBRE!X138+DICIEMBRE!X138</f>
        <v>0</v>
      </c>
      <c r="Y138" s="96">
        <f>+ENERO!Y138+FEBRERO!Y138+MARZO!Y138+ABRIL!Y138+MAYO!Y138+JUNIO!Y138+JULIO!Y138+AGOSTO!Y138+SEPTIEMBRE!Y138+OCTUBRE!Y138+NOVIEMBRE!Y138+DICIEMBRE!Y138</f>
        <v>0</v>
      </c>
      <c r="Z138" s="96">
        <f>+ENERO!Z138+FEBRERO!Z138+MARZO!Z138+ABRIL!Z138+MAYO!Z138+JUNIO!Z138+JULIO!Z138+AGOSTO!Z138+SEPTIEMBRE!Z138+OCTUBRE!Z138+NOVIEMBRE!Z138+DICIEMBRE!Z138</f>
        <v>0</v>
      </c>
      <c r="AA138" s="96">
        <f>+ENERO!AA138+FEBRERO!AA138+MARZO!AA138+ABRIL!AA138+MAYO!AA138+JUNIO!AA138+JULIO!AA138+AGOSTO!AA138+SEPTIEMBRE!AA138+OCTUBRE!AA138+NOVIEMBRE!AA138+DICIEMBRE!AA138</f>
        <v>0</v>
      </c>
      <c r="AB138" s="96">
        <f>+ENERO!AB138+FEBRERO!AB138+MARZO!AB138+ABRIL!AB138+MAYO!AB138+JUNIO!AB138+JULIO!AB138+AGOSTO!AB138+SEPTIEMBRE!AB138+OCTUBRE!AB138+NOVIEMBRE!AB138+DICIEMBRE!AB138</f>
        <v>0</v>
      </c>
      <c r="AC138" s="96">
        <f>+ENERO!AC138+FEBRERO!AC138+MARZO!AC138+ABRIL!AC138+MAYO!AC138+JUNIO!AC138+JULIO!AC138+AGOSTO!AC138+SEPTIEMBRE!AC138+OCTUBRE!AC138+NOVIEMBRE!AC138+DICIEMBRE!AC138</f>
        <v>0</v>
      </c>
      <c r="AD138" s="96">
        <f>+ENERO!AD138+FEBRERO!AD138+MARZO!AD138+ABRIL!AD138+MAYO!AD138+JUNIO!AD138+JULIO!AD138+AGOSTO!AD138+SEPTIEMBRE!AD138+OCTUBRE!AD138+NOVIEMBRE!AD138+DICIEMBRE!AD138</f>
        <v>0</v>
      </c>
      <c r="AE138" s="96">
        <f>+ENERO!AE138+FEBRERO!AE138+MARZO!AE138+ABRIL!AE138+MAYO!AE138+JUNIO!AE138+JULIO!AE138+AGOSTO!AE138+SEPTIEMBRE!AE138+OCTUBRE!AE138+NOVIEMBRE!AE138+DICIEMBRE!AE138</f>
        <v>0</v>
      </c>
      <c r="AF138" s="96">
        <f>+ENERO!AF138+FEBRERO!AF138+MARZO!AF138+ABRIL!AF138+MAYO!AF138+JUNIO!AF138+JULIO!AF138+AGOSTO!AF138+SEPTIEMBRE!AF138+OCTUBRE!AF138+NOVIEMBRE!AF138+DICIEMBRE!AF138</f>
        <v>0</v>
      </c>
      <c r="AG138" s="96">
        <f>+ENERO!AG138+FEBRERO!AG138+MARZO!AG138+ABRIL!AG138+MAYO!AG138+JUNIO!AG138+JULIO!AG138+AGOSTO!AG138+SEPTIEMBRE!AG138+OCTUBRE!AG138+NOVIEMBRE!AG138+DICIEMBRE!AG138</f>
        <v>0</v>
      </c>
      <c r="AH138" s="96">
        <f>+ENERO!AH138+FEBRERO!AH138+MARZO!AH138+ABRIL!AH138+MAYO!AH138+JUNIO!AH138+JULIO!AH138+AGOSTO!AH138+SEPTIEMBRE!AH138+OCTUBRE!AH138+NOVIEMBRE!AH138+DICIEMBRE!AH138</f>
        <v>0</v>
      </c>
      <c r="AI138" s="96">
        <f>+ENERO!AI138+FEBRERO!AI138+MARZO!AI138+ABRIL!AI138+MAYO!AI138+JUNIO!AI138+JULIO!AI138+AGOSTO!AI138+SEPTIEMBRE!AI138+OCTUBRE!AI138+NOVIEMBRE!AI138+DICIEMBRE!AI138</f>
        <v>0</v>
      </c>
      <c r="AJ138" s="96">
        <f>+ENERO!AJ138+FEBRERO!AJ138+MARZO!AJ138+ABRIL!AJ138+MAYO!AJ138+JUNIO!AJ138+JULIO!AJ138+AGOSTO!AJ138+SEPTIEMBRE!AJ138+OCTUBRE!AJ138+NOVIEMBRE!AJ138+DICIEMBRE!AJ138</f>
        <v>0</v>
      </c>
      <c r="AK138" s="96">
        <f>+ENERO!AK138+FEBRERO!AK138+MARZO!AK138+ABRIL!AK138+MAYO!AK138+JUNIO!AK138+JULIO!AK138+AGOSTO!AK138+SEPTIEMBRE!AK138+OCTUBRE!AK138+NOVIEMBRE!AK138+DICIEMBRE!AK138</f>
        <v>0</v>
      </c>
      <c r="AL138" s="96">
        <f>+ENERO!AL138+FEBRERO!AL138+MARZO!AL138+ABRIL!AL138+MAYO!AL138+JUNIO!AL138+JULIO!AL138+AGOSTO!AL138+SEPTIEMBRE!AL138+OCTUBRE!AL138+NOVIEMBRE!AL138+DICIEMBRE!AL138</f>
        <v>0</v>
      </c>
      <c r="AM138" s="96">
        <f>+ENERO!AM138+FEBRERO!AM138+MARZO!AM138+ABRIL!AM138+MAYO!AM138+JUNIO!AM138+JULIO!AM138+AGOSTO!AM138+SEPTIEMBRE!AM138+OCTUBRE!AM138+NOVIEMBRE!AM138+DICIEMBRE!AM138</f>
        <v>0</v>
      </c>
      <c r="AN138" s="96">
        <f>+ENERO!AN138+FEBRERO!AN138+MARZO!AN138+ABRIL!AN138+MAYO!AN138+JUNIO!AN138+JULIO!AN138+AGOSTO!AN138+SEPTIEMBRE!AN138+OCTUBRE!AN138+NOVIEMBRE!AN138+DICIEMBRE!AN138</f>
        <v>0</v>
      </c>
      <c r="AO138" s="96">
        <f>+ENERO!AO138+FEBRERO!AO138+MARZO!AO138+ABRIL!AO138+MAYO!AO138+JUNIO!AO138+JULIO!AO138+AGOSTO!AO138+SEPTIEMBRE!AO138+OCTUBRE!AO138+NOVIEMBRE!AO138+DICIEMBRE!AO138</f>
        <v>0</v>
      </c>
      <c r="AP138" s="96">
        <f>+ENERO!AP138+FEBRERO!AP138+MARZO!AP138+ABRIL!AP138+MAYO!AP138+JUNIO!AP138+JULIO!AP138+AGOSTO!AP138+SEPTIEMBRE!AP138+OCTUBRE!AP138+NOVIEMBRE!AP138+DICIEMBRE!AP138</f>
        <v>0</v>
      </c>
      <c r="AQ138" s="96">
        <f>+ENERO!AQ138+FEBRERO!AQ138+MARZO!AQ138+ABRIL!AQ138+MAYO!AQ138+JUNIO!AQ138+JULIO!AQ138+AGOSTO!AQ138+SEPTIEMBRE!AQ138+OCTUBRE!AQ138+NOVIEMBRE!AQ138+DICIEMBRE!AQ138</f>
        <v>0</v>
      </c>
      <c r="AR138" s="96">
        <f>+ENERO!AR138+FEBRERO!AR138+MARZO!AR138+ABRIL!AR138+MAYO!AR138+JUNIO!AR138+JULIO!AR138+AGOSTO!AR138+SEPTIEMBRE!AR138+OCTUBRE!AR138+NOVIEMBRE!AR138+DICIEMBRE!AR138</f>
        <v>0</v>
      </c>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638"/>
      <c r="B139" s="649" t="s">
        <v>239</v>
      </c>
      <c r="C139" s="650"/>
      <c r="D139" s="111">
        <f t="shared" si="33"/>
        <v>2</v>
      </c>
      <c r="E139" s="111">
        <f t="shared" si="34"/>
        <v>0</v>
      </c>
      <c r="F139" s="111">
        <f t="shared" si="34"/>
        <v>2</v>
      </c>
      <c r="G139" s="96">
        <f>+ENERO!G139+FEBRERO!G139+MARZO!G139+ABRIL!G139+MAYO!G139+JUNIO!G139+JULIO!G139+AGOSTO!G139+SEPTIEMBRE!G139+OCTUBRE!G139+NOVIEMBRE!G139+DICIEMBRE!G139</f>
        <v>0</v>
      </c>
      <c r="H139" s="96">
        <f>+ENERO!H139+FEBRERO!H139+MARZO!H139+ABRIL!H139+MAYO!H139+JUNIO!H139+JULIO!H139+AGOSTO!H139+SEPTIEMBRE!H139+OCTUBRE!H139+NOVIEMBRE!H139+DICIEMBRE!H139</f>
        <v>0</v>
      </c>
      <c r="I139" s="96">
        <f>+ENERO!I139+FEBRERO!I139+MARZO!I139+ABRIL!I139+MAYO!I139+JUNIO!I139+JULIO!I139+AGOSTO!I139+SEPTIEMBRE!I139+OCTUBRE!I139+NOVIEMBRE!I139+DICIEMBRE!I139</f>
        <v>0</v>
      </c>
      <c r="J139" s="96">
        <f>+ENERO!J139+FEBRERO!J139+MARZO!J139+ABRIL!J139+MAYO!J139+JUNIO!J139+JULIO!J139+AGOSTO!J139+SEPTIEMBRE!J139+OCTUBRE!J139+NOVIEMBRE!J139+DICIEMBRE!J139</f>
        <v>0</v>
      </c>
      <c r="K139" s="96">
        <f>+ENERO!K139+FEBRERO!K139+MARZO!K139+ABRIL!K139+MAYO!K139+JUNIO!K139+JULIO!K139+AGOSTO!K139+SEPTIEMBRE!K139+OCTUBRE!K139+NOVIEMBRE!K139+DICIEMBRE!K139</f>
        <v>0</v>
      </c>
      <c r="L139" s="96">
        <f>+ENERO!L139+FEBRERO!L139+MARZO!L139+ABRIL!L139+MAYO!L139+JUNIO!L139+JULIO!L139+AGOSTO!L139+SEPTIEMBRE!L139+OCTUBRE!L139+NOVIEMBRE!L139+DICIEMBRE!L139</f>
        <v>0</v>
      </c>
      <c r="M139" s="96">
        <f>+ENERO!M139+FEBRERO!M139+MARZO!M139+ABRIL!M139+MAYO!M139+JUNIO!M139+JULIO!M139+AGOSTO!M139+SEPTIEMBRE!M139+OCTUBRE!M139+NOVIEMBRE!M139+DICIEMBRE!M139</f>
        <v>0</v>
      </c>
      <c r="N139" s="96">
        <f>+ENERO!N139+FEBRERO!N139+MARZO!N139+ABRIL!N139+MAYO!N139+JUNIO!N139+JULIO!N139+AGOSTO!N139+SEPTIEMBRE!N139+OCTUBRE!N139+NOVIEMBRE!N139+DICIEMBRE!N139</f>
        <v>1</v>
      </c>
      <c r="O139" s="96">
        <f>+ENERO!O139+FEBRERO!O139+MARZO!O139+ABRIL!O139+MAYO!O139+JUNIO!O139+JULIO!O139+AGOSTO!O139+SEPTIEMBRE!O139+OCTUBRE!O139+NOVIEMBRE!O139+DICIEMBRE!O139</f>
        <v>0</v>
      </c>
      <c r="P139" s="96">
        <f>+ENERO!P139+FEBRERO!P139+MARZO!P139+ABRIL!P139+MAYO!P139+JUNIO!P139+JULIO!P139+AGOSTO!P139+SEPTIEMBRE!P139+OCTUBRE!P139+NOVIEMBRE!P139+DICIEMBRE!P139</f>
        <v>0</v>
      </c>
      <c r="Q139" s="96">
        <f>+ENERO!Q139+FEBRERO!Q139+MARZO!Q139+ABRIL!Q139+MAYO!Q139+JUNIO!Q139+JULIO!Q139+AGOSTO!Q139+SEPTIEMBRE!Q139+OCTUBRE!Q139+NOVIEMBRE!Q139+DICIEMBRE!Q139</f>
        <v>0</v>
      </c>
      <c r="R139" s="96">
        <f>+ENERO!R139+FEBRERO!R139+MARZO!R139+ABRIL!R139+MAYO!R139+JUNIO!R139+JULIO!R139+AGOSTO!R139+SEPTIEMBRE!R139+OCTUBRE!R139+NOVIEMBRE!R139+DICIEMBRE!R139</f>
        <v>0</v>
      </c>
      <c r="S139" s="96">
        <f>+ENERO!S139+FEBRERO!S139+MARZO!S139+ABRIL!S139+MAYO!S139+JUNIO!S139+JULIO!S139+AGOSTO!S139+SEPTIEMBRE!S139+OCTUBRE!S139+NOVIEMBRE!S139+DICIEMBRE!S139</f>
        <v>0</v>
      </c>
      <c r="T139" s="96">
        <f>+ENERO!T139+FEBRERO!T139+MARZO!T139+ABRIL!T139+MAYO!T139+JUNIO!T139+JULIO!T139+AGOSTO!T139+SEPTIEMBRE!T139+OCTUBRE!T139+NOVIEMBRE!T139+DICIEMBRE!T139</f>
        <v>0</v>
      </c>
      <c r="U139" s="96">
        <f>+ENERO!U139+FEBRERO!U139+MARZO!U139+ABRIL!U139+MAYO!U139+JUNIO!U139+JULIO!U139+AGOSTO!U139+SEPTIEMBRE!U139+OCTUBRE!U139+NOVIEMBRE!U139+DICIEMBRE!U139</f>
        <v>0</v>
      </c>
      <c r="V139" s="96">
        <f>+ENERO!V139+FEBRERO!V139+MARZO!V139+ABRIL!V139+MAYO!V139+JUNIO!V139+JULIO!V139+AGOSTO!V139+SEPTIEMBRE!V139+OCTUBRE!V139+NOVIEMBRE!V139+DICIEMBRE!V139</f>
        <v>1</v>
      </c>
      <c r="W139" s="96">
        <f>+ENERO!W139+FEBRERO!W139+MARZO!W139+ABRIL!W139+MAYO!W139+JUNIO!W139+JULIO!W139+AGOSTO!W139+SEPTIEMBRE!W139+OCTUBRE!W139+NOVIEMBRE!W139+DICIEMBRE!W139</f>
        <v>0</v>
      </c>
      <c r="X139" s="96">
        <f>+ENERO!X139+FEBRERO!X139+MARZO!X139+ABRIL!X139+MAYO!X139+JUNIO!X139+JULIO!X139+AGOSTO!X139+SEPTIEMBRE!X139+OCTUBRE!X139+NOVIEMBRE!X139+DICIEMBRE!X139</f>
        <v>0</v>
      </c>
      <c r="Y139" s="96">
        <f>+ENERO!Y139+FEBRERO!Y139+MARZO!Y139+ABRIL!Y139+MAYO!Y139+JUNIO!Y139+JULIO!Y139+AGOSTO!Y139+SEPTIEMBRE!Y139+OCTUBRE!Y139+NOVIEMBRE!Y139+DICIEMBRE!Y139</f>
        <v>0</v>
      </c>
      <c r="Z139" s="96">
        <f>+ENERO!Z139+FEBRERO!Z139+MARZO!Z139+ABRIL!Z139+MAYO!Z139+JUNIO!Z139+JULIO!Z139+AGOSTO!Z139+SEPTIEMBRE!Z139+OCTUBRE!Z139+NOVIEMBRE!Z139+DICIEMBRE!Z139</f>
        <v>0</v>
      </c>
      <c r="AA139" s="96">
        <f>+ENERO!AA139+FEBRERO!AA139+MARZO!AA139+ABRIL!AA139+MAYO!AA139+JUNIO!AA139+JULIO!AA139+AGOSTO!AA139+SEPTIEMBRE!AA139+OCTUBRE!AA139+NOVIEMBRE!AA139+DICIEMBRE!AA139</f>
        <v>0</v>
      </c>
      <c r="AB139" s="96">
        <f>+ENERO!AB139+FEBRERO!AB139+MARZO!AB139+ABRIL!AB139+MAYO!AB139+JUNIO!AB139+JULIO!AB139+AGOSTO!AB139+SEPTIEMBRE!AB139+OCTUBRE!AB139+NOVIEMBRE!AB139+DICIEMBRE!AB139</f>
        <v>0</v>
      </c>
      <c r="AC139" s="96">
        <f>+ENERO!AC139+FEBRERO!AC139+MARZO!AC139+ABRIL!AC139+MAYO!AC139+JUNIO!AC139+JULIO!AC139+AGOSTO!AC139+SEPTIEMBRE!AC139+OCTUBRE!AC139+NOVIEMBRE!AC139+DICIEMBRE!AC139</f>
        <v>0</v>
      </c>
      <c r="AD139" s="96">
        <f>+ENERO!AD139+FEBRERO!AD139+MARZO!AD139+ABRIL!AD139+MAYO!AD139+JUNIO!AD139+JULIO!AD139+AGOSTO!AD139+SEPTIEMBRE!AD139+OCTUBRE!AD139+NOVIEMBRE!AD139+DICIEMBRE!AD139</f>
        <v>0</v>
      </c>
      <c r="AE139" s="96">
        <f>+ENERO!AE139+FEBRERO!AE139+MARZO!AE139+ABRIL!AE139+MAYO!AE139+JUNIO!AE139+JULIO!AE139+AGOSTO!AE139+SEPTIEMBRE!AE139+OCTUBRE!AE139+NOVIEMBRE!AE139+DICIEMBRE!AE139</f>
        <v>0</v>
      </c>
      <c r="AF139" s="96">
        <f>+ENERO!AF139+FEBRERO!AF139+MARZO!AF139+ABRIL!AF139+MAYO!AF139+JUNIO!AF139+JULIO!AF139+AGOSTO!AF139+SEPTIEMBRE!AF139+OCTUBRE!AF139+NOVIEMBRE!AF139+DICIEMBRE!AF139</f>
        <v>0</v>
      </c>
      <c r="AG139" s="96">
        <f>+ENERO!AG139+FEBRERO!AG139+MARZO!AG139+ABRIL!AG139+MAYO!AG139+JUNIO!AG139+JULIO!AG139+AGOSTO!AG139+SEPTIEMBRE!AG139+OCTUBRE!AG139+NOVIEMBRE!AG139+DICIEMBRE!AG139</f>
        <v>0</v>
      </c>
      <c r="AH139" s="96">
        <f>+ENERO!AH139+FEBRERO!AH139+MARZO!AH139+ABRIL!AH139+MAYO!AH139+JUNIO!AH139+JULIO!AH139+AGOSTO!AH139+SEPTIEMBRE!AH139+OCTUBRE!AH139+NOVIEMBRE!AH139+DICIEMBRE!AH139</f>
        <v>0</v>
      </c>
      <c r="AI139" s="96">
        <f>+ENERO!AI139+FEBRERO!AI139+MARZO!AI139+ABRIL!AI139+MAYO!AI139+JUNIO!AI139+JULIO!AI139+AGOSTO!AI139+SEPTIEMBRE!AI139+OCTUBRE!AI139+NOVIEMBRE!AI139+DICIEMBRE!AI139</f>
        <v>0</v>
      </c>
      <c r="AJ139" s="96">
        <f>+ENERO!AJ139+FEBRERO!AJ139+MARZO!AJ139+ABRIL!AJ139+MAYO!AJ139+JUNIO!AJ139+JULIO!AJ139+AGOSTO!AJ139+SEPTIEMBRE!AJ139+OCTUBRE!AJ139+NOVIEMBRE!AJ139+DICIEMBRE!AJ139</f>
        <v>0</v>
      </c>
      <c r="AK139" s="96">
        <f>+ENERO!AK139+FEBRERO!AK139+MARZO!AK139+ABRIL!AK139+MAYO!AK139+JUNIO!AK139+JULIO!AK139+AGOSTO!AK139+SEPTIEMBRE!AK139+OCTUBRE!AK139+NOVIEMBRE!AK139+DICIEMBRE!AK139</f>
        <v>0</v>
      </c>
      <c r="AL139" s="96">
        <f>+ENERO!AL139+FEBRERO!AL139+MARZO!AL139+ABRIL!AL139+MAYO!AL139+JUNIO!AL139+JULIO!AL139+AGOSTO!AL139+SEPTIEMBRE!AL139+OCTUBRE!AL139+NOVIEMBRE!AL139+DICIEMBRE!AL139</f>
        <v>0</v>
      </c>
      <c r="AM139" s="96">
        <f>+ENERO!AM139+FEBRERO!AM139+MARZO!AM139+ABRIL!AM139+MAYO!AM139+JUNIO!AM139+JULIO!AM139+AGOSTO!AM139+SEPTIEMBRE!AM139+OCTUBRE!AM139+NOVIEMBRE!AM139+DICIEMBRE!AM139</f>
        <v>0</v>
      </c>
      <c r="AN139" s="96">
        <f>+ENERO!AN139+FEBRERO!AN139+MARZO!AN139+ABRIL!AN139+MAYO!AN139+JUNIO!AN139+JULIO!AN139+AGOSTO!AN139+SEPTIEMBRE!AN139+OCTUBRE!AN139+NOVIEMBRE!AN139+DICIEMBRE!AN139</f>
        <v>0</v>
      </c>
      <c r="AO139" s="96">
        <f>+ENERO!AO139+FEBRERO!AO139+MARZO!AO139+ABRIL!AO139+MAYO!AO139+JUNIO!AO139+JULIO!AO139+AGOSTO!AO139+SEPTIEMBRE!AO139+OCTUBRE!AO139+NOVIEMBRE!AO139+DICIEMBRE!AO139</f>
        <v>0</v>
      </c>
      <c r="AP139" s="96">
        <f>+ENERO!AP139+FEBRERO!AP139+MARZO!AP139+ABRIL!AP139+MAYO!AP139+JUNIO!AP139+JULIO!AP139+AGOSTO!AP139+SEPTIEMBRE!AP139+OCTUBRE!AP139+NOVIEMBRE!AP139+DICIEMBRE!AP139</f>
        <v>0</v>
      </c>
      <c r="AQ139" s="96">
        <f>+ENERO!AQ139+FEBRERO!AQ139+MARZO!AQ139+ABRIL!AQ139+MAYO!AQ139+JUNIO!AQ139+JULIO!AQ139+AGOSTO!AQ139+SEPTIEMBRE!AQ139+OCTUBRE!AQ139+NOVIEMBRE!AQ139+DICIEMBRE!AQ139</f>
        <v>0</v>
      </c>
      <c r="AR139" s="96">
        <f>+ENERO!AR139+FEBRERO!AR139+MARZO!AR139+ABRIL!AR139+MAYO!AR139+JUNIO!AR139+JULIO!AR139+AGOSTO!AR139+SEPTIEMBRE!AR139+OCTUBRE!AR139+NOVIEMBRE!AR139+DICIEMBRE!AR139</f>
        <v>0</v>
      </c>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638"/>
      <c r="B140" s="641" t="s">
        <v>240</v>
      </c>
      <c r="C140" s="642"/>
      <c r="D140" s="111">
        <f t="shared" si="33"/>
        <v>2</v>
      </c>
      <c r="E140" s="111">
        <f t="shared" si="34"/>
        <v>1</v>
      </c>
      <c r="F140" s="111">
        <f t="shared" si="34"/>
        <v>1</v>
      </c>
      <c r="G140" s="96">
        <f>+ENERO!G140+FEBRERO!G140+MARZO!G140+ABRIL!G140+MAYO!G140+JUNIO!G140+JULIO!G140+AGOSTO!G140+SEPTIEMBRE!G140+OCTUBRE!G140+NOVIEMBRE!G140+DICIEMBRE!G140</f>
        <v>0</v>
      </c>
      <c r="H140" s="96">
        <f>+ENERO!H140+FEBRERO!H140+MARZO!H140+ABRIL!H140+MAYO!H140+JUNIO!H140+JULIO!H140+AGOSTO!H140+SEPTIEMBRE!H140+OCTUBRE!H140+NOVIEMBRE!H140+DICIEMBRE!H140</f>
        <v>0</v>
      </c>
      <c r="I140" s="96">
        <f>+ENERO!I140+FEBRERO!I140+MARZO!I140+ABRIL!I140+MAYO!I140+JUNIO!I140+JULIO!I140+AGOSTO!I140+SEPTIEMBRE!I140+OCTUBRE!I140+NOVIEMBRE!I140+DICIEMBRE!I140</f>
        <v>0</v>
      </c>
      <c r="J140" s="96">
        <f>+ENERO!J140+FEBRERO!J140+MARZO!J140+ABRIL!J140+MAYO!J140+JUNIO!J140+JULIO!J140+AGOSTO!J140+SEPTIEMBRE!J140+OCTUBRE!J140+NOVIEMBRE!J140+DICIEMBRE!J140</f>
        <v>0</v>
      </c>
      <c r="K140" s="96">
        <f>+ENERO!K140+FEBRERO!K140+MARZO!K140+ABRIL!K140+MAYO!K140+JUNIO!K140+JULIO!K140+AGOSTO!K140+SEPTIEMBRE!K140+OCTUBRE!K140+NOVIEMBRE!K140+DICIEMBRE!K140</f>
        <v>0</v>
      </c>
      <c r="L140" s="96">
        <f>+ENERO!L140+FEBRERO!L140+MARZO!L140+ABRIL!L140+MAYO!L140+JUNIO!L140+JULIO!L140+AGOSTO!L140+SEPTIEMBRE!L140+OCTUBRE!L140+NOVIEMBRE!L140+DICIEMBRE!L140</f>
        <v>0</v>
      </c>
      <c r="M140" s="96">
        <f>+ENERO!M140+FEBRERO!M140+MARZO!M140+ABRIL!M140+MAYO!M140+JUNIO!M140+JULIO!M140+AGOSTO!M140+SEPTIEMBRE!M140+OCTUBRE!M140+NOVIEMBRE!M140+DICIEMBRE!M140</f>
        <v>0</v>
      </c>
      <c r="N140" s="96">
        <f>+ENERO!N140+FEBRERO!N140+MARZO!N140+ABRIL!N140+MAYO!N140+JUNIO!N140+JULIO!N140+AGOSTO!N140+SEPTIEMBRE!N140+OCTUBRE!N140+NOVIEMBRE!N140+DICIEMBRE!N140</f>
        <v>0</v>
      </c>
      <c r="O140" s="96">
        <f>+ENERO!O140+FEBRERO!O140+MARZO!O140+ABRIL!O140+MAYO!O140+JUNIO!O140+JULIO!O140+AGOSTO!O140+SEPTIEMBRE!O140+OCTUBRE!O140+NOVIEMBRE!O140+DICIEMBRE!O140</f>
        <v>0</v>
      </c>
      <c r="P140" s="96">
        <f>+ENERO!P140+FEBRERO!P140+MARZO!P140+ABRIL!P140+MAYO!P140+JUNIO!P140+JULIO!P140+AGOSTO!P140+SEPTIEMBRE!P140+OCTUBRE!P140+NOVIEMBRE!P140+DICIEMBRE!P140</f>
        <v>1</v>
      </c>
      <c r="Q140" s="96">
        <f>+ENERO!Q140+FEBRERO!Q140+MARZO!Q140+ABRIL!Q140+MAYO!Q140+JUNIO!Q140+JULIO!Q140+AGOSTO!Q140+SEPTIEMBRE!Q140+OCTUBRE!Q140+NOVIEMBRE!Q140+DICIEMBRE!Q140</f>
        <v>0</v>
      </c>
      <c r="R140" s="96">
        <f>+ENERO!R140+FEBRERO!R140+MARZO!R140+ABRIL!R140+MAYO!R140+JUNIO!R140+JULIO!R140+AGOSTO!R140+SEPTIEMBRE!R140+OCTUBRE!R140+NOVIEMBRE!R140+DICIEMBRE!R140</f>
        <v>0</v>
      </c>
      <c r="S140" s="96">
        <f>+ENERO!S140+FEBRERO!S140+MARZO!S140+ABRIL!S140+MAYO!S140+JUNIO!S140+JULIO!S140+AGOSTO!S140+SEPTIEMBRE!S140+OCTUBRE!S140+NOVIEMBRE!S140+DICIEMBRE!S140</f>
        <v>0</v>
      </c>
      <c r="T140" s="96">
        <f>+ENERO!T140+FEBRERO!T140+MARZO!T140+ABRIL!T140+MAYO!T140+JUNIO!T140+JULIO!T140+AGOSTO!T140+SEPTIEMBRE!T140+OCTUBRE!T140+NOVIEMBRE!T140+DICIEMBRE!T140</f>
        <v>0</v>
      </c>
      <c r="U140" s="96">
        <f>+ENERO!U140+FEBRERO!U140+MARZO!U140+ABRIL!U140+MAYO!U140+JUNIO!U140+JULIO!U140+AGOSTO!U140+SEPTIEMBRE!U140+OCTUBRE!U140+NOVIEMBRE!U140+DICIEMBRE!U140</f>
        <v>0</v>
      </c>
      <c r="V140" s="96">
        <f>+ENERO!V140+FEBRERO!V140+MARZO!V140+ABRIL!V140+MAYO!V140+JUNIO!V140+JULIO!V140+AGOSTO!V140+SEPTIEMBRE!V140+OCTUBRE!V140+NOVIEMBRE!V140+DICIEMBRE!V140</f>
        <v>0</v>
      </c>
      <c r="W140" s="96">
        <f>+ENERO!W140+FEBRERO!W140+MARZO!W140+ABRIL!W140+MAYO!W140+JUNIO!W140+JULIO!W140+AGOSTO!W140+SEPTIEMBRE!W140+OCTUBRE!W140+NOVIEMBRE!W140+DICIEMBRE!W140</f>
        <v>0</v>
      </c>
      <c r="X140" s="96">
        <f>+ENERO!X140+FEBRERO!X140+MARZO!X140+ABRIL!X140+MAYO!X140+JUNIO!X140+JULIO!X140+AGOSTO!X140+SEPTIEMBRE!X140+OCTUBRE!X140+NOVIEMBRE!X140+DICIEMBRE!X140</f>
        <v>0</v>
      </c>
      <c r="Y140" s="96">
        <f>+ENERO!Y140+FEBRERO!Y140+MARZO!Y140+ABRIL!Y140+MAYO!Y140+JUNIO!Y140+JULIO!Y140+AGOSTO!Y140+SEPTIEMBRE!Y140+OCTUBRE!Y140+NOVIEMBRE!Y140+DICIEMBRE!Y140</f>
        <v>1</v>
      </c>
      <c r="Z140" s="96">
        <f>+ENERO!Z140+FEBRERO!Z140+MARZO!Z140+ABRIL!Z140+MAYO!Z140+JUNIO!Z140+JULIO!Z140+AGOSTO!Z140+SEPTIEMBRE!Z140+OCTUBRE!Z140+NOVIEMBRE!Z140+DICIEMBRE!Z140</f>
        <v>0</v>
      </c>
      <c r="AA140" s="96">
        <f>+ENERO!AA140+FEBRERO!AA140+MARZO!AA140+ABRIL!AA140+MAYO!AA140+JUNIO!AA140+JULIO!AA140+AGOSTO!AA140+SEPTIEMBRE!AA140+OCTUBRE!AA140+NOVIEMBRE!AA140+DICIEMBRE!AA140</f>
        <v>0</v>
      </c>
      <c r="AB140" s="96">
        <f>+ENERO!AB140+FEBRERO!AB140+MARZO!AB140+ABRIL!AB140+MAYO!AB140+JUNIO!AB140+JULIO!AB140+AGOSTO!AB140+SEPTIEMBRE!AB140+OCTUBRE!AB140+NOVIEMBRE!AB140+DICIEMBRE!AB140</f>
        <v>0</v>
      </c>
      <c r="AC140" s="96">
        <f>+ENERO!AC140+FEBRERO!AC140+MARZO!AC140+ABRIL!AC140+MAYO!AC140+JUNIO!AC140+JULIO!AC140+AGOSTO!AC140+SEPTIEMBRE!AC140+OCTUBRE!AC140+NOVIEMBRE!AC140+DICIEMBRE!AC140</f>
        <v>0</v>
      </c>
      <c r="AD140" s="96">
        <f>+ENERO!AD140+FEBRERO!AD140+MARZO!AD140+ABRIL!AD140+MAYO!AD140+JUNIO!AD140+JULIO!AD140+AGOSTO!AD140+SEPTIEMBRE!AD140+OCTUBRE!AD140+NOVIEMBRE!AD140+DICIEMBRE!AD140</f>
        <v>0</v>
      </c>
      <c r="AE140" s="96">
        <f>+ENERO!AE140+FEBRERO!AE140+MARZO!AE140+ABRIL!AE140+MAYO!AE140+JUNIO!AE140+JULIO!AE140+AGOSTO!AE140+SEPTIEMBRE!AE140+OCTUBRE!AE140+NOVIEMBRE!AE140+DICIEMBRE!AE140</f>
        <v>0</v>
      </c>
      <c r="AF140" s="96">
        <f>+ENERO!AF140+FEBRERO!AF140+MARZO!AF140+ABRIL!AF140+MAYO!AF140+JUNIO!AF140+JULIO!AF140+AGOSTO!AF140+SEPTIEMBRE!AF140+OCTUBRE!AF140+NOVIEMBRE!AF140+DICIEMBRE!AF140</f>
        <v>0</v>
      </c>
      <c r="AG140" s="96">
        <f>+ENERO!AG140+FEBRERO!AG140+MARZO!AG140+ABRIL!AG140+MAYO!AG140+JUNIO!AG140+JULIO!AG140+AGOSTO!AG140+SEPTIEMBRE!AG140+OCTUBRE!AG140+NOVIEMBRE!AG140+DICIEMBRE!AG140</f>
        <v>0</v>
      </c>
      <c r="AH140" s="96">
        <f>+ENERO!AH140+FEBRERO!AH140+MARZO!AH140+ABRIL!AH140+MAYO!AH140+JUNIO!AH140+JULIO!AH140+AGOSTO!AH140+SEPTIEMBRE!AH140+OCTUBRE!AH140+NOVIEMBRE!AH140+DICIEMBRE!AH140</f>
        <v>0</v>
      </c>
      <c r="AI140" s="96">
        <f>+ENERO!AI140+FEBRERO!AI140+MARZO!AI140+ABRIL!AI140+MAYO!AI140+JUNIO!AI140+JULIO!AI140+AGOSTO!AI140+SEPTIEMBRE!AI140+OCTUBRE!AI140+NOVIEMBRE!AI140+DICIEMBRE!AI140</f>
        <v>0</v>
      </c>
      <c r="AJ140" s="96">
        <f>+ENERO!AJ140+FEBRERO!AJ140+MARZO!AJ140+ABRIL!AJ140+MAYO!AJ140+JUNIO!AJ140+JULIO!AJ140+AGOSTO!AJ140+SEPTIEMBRE!AJ140+OCTUBRE!AJ140+NOVIEMBRE!AJ140+DICIEMBRE!AJ140</f>
        <v>0</v>
      </c>
      <c r="AK140" s="96">
        <f>+ENERO!AK140+FEBRERO!AK140+MARZO!AK140+ABRIL!AK140+MAYO!AK140+JUNIO!AK140+JULIO!AK140+AGOSTO!AK140+SEPTIEMBRE!AK140+OCTUBRE!AK140+NOVIEMBRE!AK140+DICIEMBRE!AK140</f>
        <v>0</v>
      </c>
      <c r="AL140" s="96">
        <f>+ENERO!AL140+FEBRERO!AL140+MARZO!AL140+ABRIL!AL140+MAYO!AL140+JUNIO!AL140+JULIO!AL140+AGOSTO!AL140+SEPTIEMBRE!AL140+OCTUBRE!AL140+NOVIEMBRE!AL140+DICIEMBRE!AL140</f>
        <v>0</v>
      </c>
      <c r="AM140" s="96">
        <f>+ENERO!AM140+FEBRERO!AM140+MARZO!AM140+ABRIL!AM140+MAYO!AM140+JUNIO!AM140+JULIO!AM140+AGOSTO!AM140+SEPTIEMBRE!AM140+OCTUBRE!AM140+NOVIEMBRE!AM140+DICIEMBRE!AM140</f>
        <v>0</v>
      </c>
      <c r="AN140" s="96">
        <f>+ENERO!AN140+FEBRERO!AN140+MARZO!AN140+ABRIL!AN140+MAYO!AN140+JUNIO!AN140+JULIO!AN140+AGOSTO!AN140+SEPTIEMBRE!AN140+OCTUBRE!AN140+NOVIEMBRE!AN140+DICIEMBRE!AN140</f>
        <v>0</v>
      </c>
      <c r="AO140" s="96">
        <f>+ENERO!AO140+FEBRERO!AO140+MARZO!AO140+ABRIL!AO140+MAYO!AO140+JUNIO!AO140+JULIO!AO140+AGOSTO!AO140+SEPTIEMBRE!AO140+OCTUBRE!AO140+NOVIEMBRE!AO140+DICIEMBRE!AO140</f>
        <v>0</v>
      </c>
      <c r="AP140" s="96">
        <f>+ENERO!AP140+FEBRERO!AP140+MARZO!AP140+ABRIL!AP140+MAYO!AP140+JUNIO!AP140+JULIO!AP140+AGOSTO!AP140+SEPTIEMBRE!AP140+OCTUBRE!AP140+NOVIEMBRE!AP140+DICIEMBRE!AP140</f>
        <v>0</v>
      </c>
      <c r="AQ140" s="96">
        <f>+ENERO!AQ140+FEBRERO!AQ140+MARZO!AQ140+ABRIL!AQ140+MAYO!AQ140+JUNIO!AQ140+JULIO!AQ140+AGOSTO!AQ140+SEPTIEMBRE!AQ140+OCTUBRE!AQ140+NOVIEMBRE!AQ140+DICIEMBRE!AQ140</f>
        <v>0</v>
      </c>
      <c r="AR140" s="96">
        <f>+ENERO!AR140+FEBRERO!AR140+MARZO!AR140+ABRIL!AR140+MAYO!AR140+JUNIO!AR140+JULIO!AR140+AGOSTO!AR140+SEPTIEMBRE!AR140+OCTUBRE!AR140+NOVIEMBRE!AR140+DICIEMBRE!AR140</f>
        <v>0</v>
      </c>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638"/>
      <c r="B141" s="643" t="s">
        <v>241</v>
      </c>
      <c r="C141" s="644"/>
      <c r="D141" s="144">
        <f t="shared" si="33"/>
        <v>2</v>
      </c>
      <c r="E141" s="144">
        <f t="shared" si="34"/>
        <v>1</v>
      </c>
      <c r="F141" s="144">
        <f t="shared" si="34"/>
        <v>1</v>
      </c>
      <c r="G141" s="96">
        <f>+ENERO!G141+FEBRERO!G141+MARZO!G141+ABRIL!G141+MAYO!G141+JUNIO!G141+JULIO!G141+AGOSTO!G141+SEPTIEMBRE!G141+OCTUBRE!G141+NOVIEMBRE!G141+DICIEMBRE!G141</f>
        <v>0</v>
      </c>
      <c r="H141" s="96">
        <f>+ENERO!H141+FEBRERO!H141+MARZO!H141+ABRIL!H141+MAYO!H141+JUNIO!H141+JULIO!H141+AGOSTO!H141+SEPTIEMBRE!H141+OCTUBRE!H141+NOVIEMBRE!H141+DICIEMBRE!H141</f>
        <v>0</v>
      </c>
      <c r="I141" s="96">
        <f>+ENERO!I141+FEBRERO!I141+MARZO!I141+ABRIL!I141+MAYO!I141+JUNIO!I141+JULIO!I141+AGOSTO!I141+SEPTIEMBRE!I141+OCTUBRE!I141+NOVIEMBRE!I141+DICIEMBRE!I141</f>
        <v>0</v>
      </c>
      <c r="J141" s="96">
        <f>+ENERO!J141+FEBRERO!J141+MARZO!J141+ABRIL!J141+MAYO!J141+JUNIO!J141+JULIO!J141+AGOSTO!J141+SEPTIEMBRE!J141+OCTUBRE!J141+NOVIEMBRE!J141+DICIEMBRE!J141</f>
        <v>0</v>
      </c>
      <c r="K141" s="96">
        <f>+ENERO!K141+FEBRERO!K141+MARZO!K141+ABRIL!K141+MAYO!K141+JUNIO!K141+JULIO!K141+AGOSTO!K141+SEPTIEMBRE!K141+OCTUBRE!K141+NOVIEMBRE!K141+DICIEMBRE!K141</f>
        <v>0</v>
      </c>
      <c r="L141" s="96">
        <f>+ENERO!L141+FEBRERO!L141+MARZO!L141+ABRIL!L141+MAYO!L141+JUNIO!L141+JULIO!L141+AGOSTO!L141+SEPTIEMBRE!L141+OCTUBRE!L141+NOVIEMBRE!L141+DICIEMBRE!L141</f>
        <v>0</v>
      </c>
      <c r="M141" s="96">
        <f>+ENERO!M141+FEBRERO!M141+MARZO!M141+ABRIL!M141+MAYO!M141+JUNIO!M141+JULIO!M141+AGOSTO!M141+SEPTIEMBRE!M141+OCTUBRE!M141+NOVIEMBRE!M141+DICIEMBRE!M141</f>
        <v>1</v>
      </c>
      <c r="N141" s="96">
        <f>+ENERO!N141+FEBRERO!N141+MARZO!N141+ABRIL!N141+MAYO!N141+JUNIO!N141+JULIO!N141+AGOSTO!N141+SEPTIEMBRE!N141+OCTUBRE!N141+NOVIEMBRE!N141+DICIEMBRE!N141</f>
        <v>0</v>
      </c>
      <c r="O141" s="96">
        <f>+ENERO!O141+FEBRERO!O141+MARZO!O141+ABRIL!O141+MAYO!O141+JUNIO!O141+JULIO!O141+AGOSTO!O141+SEPTIEMBRE!O141+OCTUBRE!O141+NOVIEMBRE!O141+DICIEMBRE!O141</f>
        <v>0</v>
      </c>
      <c r="P141" s="96">
        <f>+ENERO!P141+FEBRERO!P141+MARZO!P141+ABRIL!P141+MAYO!P141+JUNIO!P141+JULIO!P141+AGOSTO!P141+SEPTIEMBRE!P141+OCTUBRE!P141+NOVIEMBRE!P141+DICIEMBRE!P141</f>
        <v>0</v>
      </c>
      <c r="Q141" s="96">
        <f>+ENERO!Q141+FEBRERO!Q141+MARZO!Q141+ABRIL!Q141+MAYO!Q141+JUNIO!Q141+JULIO!Q141+AGOSTO!Q141+SEPTIEMBRE!Q141+OCTUBRE!Q141+NOVIEMBRE!Q141+DICIEMBRE!Q141</f>
        <v>0</v>
      </c>
      <c r="R141" s="96">
        <f>+ENERO!R141+FEBRERO!R141+MARZO!R141+ABRIL!R141+MAYO!R141+JUNIO!R141+JULIO!R141+AGOSTO!R141+SEPTIEMBRE!R141+OCTUBRE!R141+NOVIEMBRE!R141+DICIEMBRE!R141</f>
        <v>0</v>
      </c>
      <c r="S141" s="96">
        <f>+ENERO!S141+FEBRERO!S141+MARZO!S141+ABRIL!S141+MAYO!S141+JUNIO!S141+JULIO!S141+AGOSTO!S141+SEPTIEMBRE!S141+OCTUBRE!S141+NOVIEMBRE!S141+DICIEMBRE!S141</f>
        <v>0</v>
      </c>
      <c r="T141" s="96">
        <f>+ENERO!T141+FEBRERO!T141+MARZO!T141+ABRIL!T141+MAYO!T141+JUNIO!T141+JULIO!T141+AGOSTO!T141+SEPTIEMBRE!T141+OCTUBRE!T141+NOVIEMBRE!T141+DICIEMBRE!T141</f>
        <v>0</v>
      </c>
      <c r="U141" s="96">
        <f>+ENERO!U141+FEBRERO!U141+MARZO!U141+ABRIL!U141+MAYO!U141+JUNIO!U141+JULIO!U141+AGOSTO!U141+SEPTIEMBRE!U141+OCTUBRE!U141+NOVIEMBRE!U141+DICIEMBRE!U141</f>
        <v>0</v>
      </c>
      <c r="V141" s="96">
        <f>+ENERO!V141+FEBRERO!V141+MARZO!V141+ABRIL!V141+MAYO!V141+JUNIO!V141+JULIO!V141+AGOSTO!V141+SEPTIEMBRE!V141+OCTUBRE!V141+NOVIEMBRE!V141+DICIEMBRE!V141</f>
        <v>0</v>
      </c>
      <c r="W141" s="96">
        <f>+ENERO!W141+FEBRERO!W141+MARZO!W141+ABRIL!W141+MAYO!W141+JUNIO!W141+JULIO!W141+AGOSTO!W141+SEPTIEMBRE!W141+OCTUBRE!W141+NOVIEMBRE!W141+DICIEMBRE!W141</f>
        <v>0</v>
      </c>
      <c r="X141" s="96">
        <f>+ENERO!X141+FEBRERO!X141+MARZO!X141+ABRIL!X141+MAYO!X141+JUNIO!X141+JULIO!X141+AGOSTO!X141+SEPTIEMBRE!X141+OCTUBRE!X141+NOVIEMBRE!X141+DICIEMBRE!X141</f>
        <v>0</v>
      </c>
      <c r="Y141" s="96">
        <f>+ENERO!Y141+FEBRERO!Y141+MARZO!Y141+ABRIL!Y141+MAYO!Y141+JUNIO!Y141+JULIO!Y141+AGOSTO!Y141+SEPTIEMBRE!Y141+OCTUBRE!Y141+NOVIEMBRE!Y141+DICIEMBRE!Y141</f>
        <v>0</v>
      </c>
      <c r="Z141" s="96">
        <f>+ENERO!Z141+FEBRERO!Z141+MARZO!Z141+ABRIL!Z141+MAYO!Z141+JUNIO!Z141+JULIO!Z141+AGOSTO!Z141+SEPTIEMBRE!Z141+OCTUBRE!Z141+NOVIEMBRE!Z141+DICIEMBRE!Z141</f>
        <v>1</v>
      </c>
      <c r="AA141" s="96">
        <f>+ENERO!AA141+FEBRERO!AA141+MARZO!AA141+ABRIL!AA141+MAYO!AA141+JUNIO!AA141+JULIO!AA141+AGOSTO!AA141+SEPTIEMBRE!AA141+OCTUBRE!AA141+NOVIEMBRE!AA141+DICIEMBRE!AA141</f>
        <v>0</v>
      </c>
      <c r="AB141" s="96">
        <f>+ENERO!AB141+FEBRERO!AB141+MARZO!AB141+ABRIL!AB141+MAYO!AB141+JUNIO!AB141+JULIO!AB141+AGOSTO!AB141+SEPTIEMBRE!AB141+OCTUBRE!AB141+NOVIEMBRE!AB141+DICIEMBRE!AB141</f>
        <v>0</v>
      </c>
      <c r="AC141" s="96">
        <f>+ENERO!AC141+FEBRERO!AC141+MARZO!AC141+ABRIL!AC141+MAYO!AC141+JUNIO!AC141+JULIO!AC141+AGOSTO!AC141+SEPTIEMBRE!AC141+OCTUBRE!AC141+NOVIEMBRE!AC141+DICIEMBRE!AC141</f>
        <v>0</v>
      </c>
      <c r="AD141" s="96">
        <f>+ENERO!AD141+FEBRERO!AD141+MARZO!AD141+ABRIL!AD141+MAYO!AD141+JUNIO!AD141+JULIO!AD141+AGOSTO!AD141+SEPTIEMBRE!AD141+OCTUBRE!AD141+NOVIEMBRE!AD141+DICIEMBRE!AD141</f>
        <v>0</v>
      </c>
      <c r="AE141" s="96">
        <f>+ENERO!AE141+FEBRERO!AE141+MARZO!AE141+ABRIL!AE141+MAYO!AE141+JUNIO!AE141+JULIO!AE141+AGOSTO!AE141+SEPTIEMBRE!AE141+OCTUBRE!AE141+NOVIEMBRE!AE141+DICIEMBRE!AE141</f>
        <v>0</v>
      </c>
      <c r="AF141" s="96">
        <f>+ENERO!AF141+FEBRERO!AF141+MARZO!AF141+ABRIL!AF141+MAYO!AF141+JUNIO!AF141+JULIO!AF141+AGOSTO!AF141+SEPTIEMBRE!AF141+OCTUBRE!AF141+NOVIEMBRE!AF141+DICIEMBRE!AF141</f>
        <v>0</v>
      </c>
      <c r="AG141" s="96">
        <f>+ENERO!AG141+FEBRERO!AG141+MARZO!AG141+ABRIL!AG141+MAYO!AG141+JUNIO!AG141+JULIO!AG141+AGOSTO!AG141+SEPTIEMBRE!AG141+OCTUBRE!AG141+NOVIEMBRE!AG141+DICIEMBRE!AG141</f>
        <v>0</v>
      </c>
      <c r="AH141" s="96">
        <f>+ENERO!AH141+FEBRERO!AH141+MARZO!AH141+ABRIL!AH141+MAYO!AH141+JUNIO!AH141+JULIO!AH141+AGOSTO!AH141+SEPTIEMBRE!AH141+OCTUBRE!AH141+NOVIEMBRE!AH141+DICIEMBRE!AH141</f>
        <v>0</v>
      </c>
      <c r="AI141" s="96">
        <f>+ENERO!AI141+FEBRERO!AI141+MARZO!AI141+ABRIL!AI141+MAYO!AI141+JUNIO!AI141+JULIO!AI141+AGOSTO!AI141+SEPTIEMBRE!AI141+OCTUBRE!AI141+NOVIEMBRE!AI141+DICIEMBRE!AI141</f>
        <v>0</v>
      </c>
      <c r="AJ141" s="96">
        <f>+ENERO!AJ141+FEBRERO!AJ141+MARZO!AJ141+ABRIL!AJ141+MAYO!AJ141+JUNIO!AJ141+JULIO!AJ141+AGOSTO!AJ141+SEPTIEMBRE!AJ141+OCTUBRE!AJ141+NOVIEMBRE!AJ141+DICIEMBRE!AJ141</f>
        <v>0</v>
      </c>
      <c r="AK141" s="96">
        <f>+ENERO!AK141+FEBRERO!AK141+MARZO!AK141+ABRIL!AK141+MAYO!AK141+JUNIO!AK141+JULIO!AK141+AGOSTO!AK141+SEPTIEMBRE!AK141+OCTUBRE!AK141+NOVIEMBRE!AK141+DICIEMBRE!AK141</f>
        <v>0</v>
      </c>
      <c r="AL141" s="96">
        <f>+ENERO!AL141+FEBRERO!AL141+MARZO!AL141+ABRIL!AL141+MAYO!AL141+JUNIO!AL141+JULIO!AL141+AGOSTO!AL141+SEPTIEMBRE!AL141+OCTUBRE!AL141+NOVIEMBRE!AL141+DICIEMBRE!AL141</f>
        <v>0</v>
      </c>
      <c r="AM141" s="96">
        <f>+ENERO!AM141+FEBRERO!AM141+MARZO!AM141+ABRIL!AM141+MAYO!AM141+JUNIO!AM141+JULIO!AM141+AGOSTO!AM141+SEPTIEMBRE!AM141+OCTUBRE!AM141+NOVIEMBRE!AM141+DICIEMBRE!AM141</f>
        <v>0</v>
      </c>
      <c r="AN141" s="96">
        <f>+ENERO!AN141+FEBRERO!AN141+MARZO!AN141+ABRIL!AN141+MAYO!AN141+JUNIO!AN141+JULIO!AN141+AGOSTO!AN141+SEPTIEMBRE!AN141+OCTUBRE!AN141+NOVIEMBRE!AN141+DICIEMBRE!AN141</f>
        <v>0</v>
      </c>
      <c r="AO141" s="96">
        <f>+ENERO!AO141+FEBRERO!AO141+MARZO!AO141+ABRIL!AO141+MAYO!AO141+JUNIO!AO141+JULIO!AO141+AGOSTO!AO141+SEPTIEMBRE!AO141+OCTUBRE!AO141+NOVIEMBRE!AO141+DICIEMBRE!AO141</f>
        <v>0</v>
      </c>
      <c r="AP141" s="96">
        <f>+ENERO!AP141+FEBRERO!AP141+MARZO!AP141+ABRIL!AP141+MAYO!AP141+JUNIO!AP141+JULIO!AP141+AGOSTO!AP141+SEPTIEMBRE!AP141+OCTUBRE!AP141+NOVIEMBRE!AP141+DICIEMBRE!AP141</f>
        <v>0</v>
      </c>
      <c r="AQ141" s="96">
        <f>+ENERO!AQ141+FEBRERO!AQ141+MARZO!AQ141+ABRIL!AQ141+MAYO!AQ141+JUNIO!AQ141+JULIO!AQ141+AGOSTO!AQ141+SEPTIEMBRE!AQ141+OCTUBRE!AQ141+NOVIEMBRE!AQ141+DICIEMBRE!AQ141</f>
        <v>0</v>
      </c>
      <c r="AR141" s="96">
        <f>+ENERO!AR141+FEBRERO!AR141+MARZO!AR141+ABRIL!AR141+MAYO!AR141+JUNIO!AR141+JULIO!AR141+AGOSTO!AR141+SEPTIEMBRE!AR141+OCTUBRE!AR141+NOVIEMBRE!AR141+DICIEMBRE!AR141</f>
        <v>0</v>
      </c>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632" t="s">
        <v>120</v>
      </c>
      <c r="B142" s="645" t="s">
        <v>283</v>
      </c>
      <c r="C142" s="646"/>
      <c r="D142" s="143">
        <f t="shared" si="33"/>
        <v>0</v>
      </c>
      <c r="E142" s="143">
        <f t="shared" si="34"/>
        <v>0</v>
      </c>
      <c r="F142" s="143">
        <f t="shared" si="34"/>
        <v>0</v>
      </c>
      <c r="G142" s="96">
        <f>+ENERO!G142+FEBRERO!G142+MARZO!G142+ABRIL!G142+MAYO!G142+JUNIO!G142+JULIO!G142+AGOSTO!G142+SEPTIEMBRE!G142+OCTUBRE!G142+NOVIEMBRE!G142+DICIEMBRE!G142</f>
        <v>0</v>
      </c>
      <c r="H142" s="96">
        <f>+ENERO!H142+FEBRERO!H142+MARZO!H142+ABRIL!H142+MAYO!H142+JUNIO!H142+JULIO!H142+AGOSTO!H142+SEPTIEMBRE!H142+OCTUBRE!H142+NOVIEMBRE!H142+DICIEMBRE!H142</f>
        <v>0</v>
      </c>
      <c r="I142" s="96">
        <f>+ENERO!I142+FEBRERO!I142+MARZO!I142+ABRIL!I142+MAYO!I142+JUNIO!I142+JULIO!I142+AGOSTO!I142+SEPTIEMBRE!I142+OCTUBRE!I142+NOVIEMBRE!I142+DICIEMBRE!I142</f>
        <v>0</v>
      </c>
      <c r="J142" s="96">
        <f>+ENERO!J142+FEBRERO!J142+MARZO!J142+ABRIL!J142+MAYO!J142+JUNIO!J142+JULIO!J142+AGOSTO!J142+SEPTIEMBRE!J142+OCTUBRE!J142+NOVIEMBRE!J142+DICIEMBRE!J142</f>
        <v>0</v>
      </c>
      <c r="K142" s="96">
        <f>+ENERO!K142+FEBRERO!K142+MARZO!K142+ABRIL!K142+MAYO!K142+JUNIO!K142+JULIO!K142+AGOSTO!K142+SEPTIEMBRE!K142+OCTUBRE!K142+NOVIEMBRE!K142+DICIEMBRE!K142</f>
        <v>0</v>
      </c>
      <c r="L142" s="96">
        <f>+ENERO!L142+FEBRERO!L142+MARZO!L142+ABRIL!L142+MAYO!L142+JUNIO!L142+JULIO!L142+AGOSTO!L142+SEPTIEMBRE!L142+OCTUBRE!L142+NOVIEMBRE!L142+DICIEMBRE!L142</f>
        <v>0</v>
      </c>
      <c r="M142" s="96">
        <f>+ENERO!M142+FEBRERO!M142+MARZO!M142+ABRIL!M142+MAYO!M142+JUNIO!M142+JULIO!M142+AGOSTO!M142+SEPTIEMBRE!M142+OCTUBRE!M142+NOVIEMBRE!M142+DICIEMBRE!M142</f>
        <v>0</v>
      </c>
      <c r="N142" s="96">
        <f>+ENERO!N142+FEBRERO!N142+MARZO!N142+ABRIL!N142+MAYO!N142+JUNIO!N142+JULIO!N142+AGOSTO!N142+SEPTIEMBRE!N142+OCTUBRE!N142+NOVIEMBRE!N142+DICIEMBRE!N142</f>
        <v>0</v>
      </c>
      <c r="O142" s="96">
        <f>+ENERO!O142+FEBRERO!O142+MARZO!O142+ABRIL!O142+MAYO!O142+JUNIO!O142+JULIO!O142+AGOSTO!O142+SEPTIEMBRE!O142+OCTUBRE!O142+NOVIEMBRE!O142+DICIEMBRE!O142</f>
        <v>0</v>
      </c>
      <c r="P142" s="96">
        <f>+ENERO!P142+FEBRERO!P142+MARZO!P142+ABRIL!P142+MAYO!P142+JUNIO!P142+JULIO!P142+AGOSTO!P142+SEPTIEMBRE!P142+OCTUBRE!P142+NOVIEMBRE!P142+DICIEMBRE!P142</f>
        <v>0</v>
      </c>
      <c r="Q142" s="96">
        <f>+ENERO!Q142+FEBRERO!Q142+MARZO!Q142+ABRIL!Q142+MAYO!Q142+JUNIO!Q142+JULIO!Q142+AGOSTO!Q142+SEPTIEMBRE!Q142+OCTUBRE!Q142+NOVIEMBRE!Q142+DICIEMBRE!Q142</f>
        <v>0</v>
      </c>
      <c r="R142" s="96">
        <f>+ENERO!R142+FEBRERO!R142+MARZO!R142+ABRIL!R142+MAYO!R142+JUNIO!R142+JULIO!R142+AGOSTO!R142+SEPTIEMBRE!R142+OCTUBRE!R142+NOVIEMBRE!R142+DICIEMBRE!R142</f>
        <v>0</v>
      </c>
      <c r="S142" s="96">
        <f>+ENERO!S142+FEBRERO!S142+MARZO!S142+ABRIL!S142+MAYO!S142+JUNIO!S142+JULIO!S142+AGOSTO!S142+SEPTIEMBRE!S142+OCTUBRE!S142+NOVIEMBRE!S142+DICIEMBRE!S142</f>
        <v>0</v>
      </c>
      <c r="T142" s="96">
        <f>+ENERO!T142+FEBRERO!T142+MARZO!T142+ABRIL!T142+MAYO!T142+JUNIO!T142+JULIO!T142+AGOSTO!T142+SEPTIEMBRE!T142+OCTUBRE!T142+NOVIEMBRE!T142+DICIEMBRE!T142</f>
        <v>0</v>
      </c>
      <c r="U142" s="96">
        <f>+ENERO!U142+FEBRERO!U142+MARZO!U142+ABRIL!U142+MAYO!U142+JUNIO!U142+JULIO!U142+AGOSTO!U142+SEPTIEMBRE!U142+OCTUBRE!U142+NOVIEMBRE!U142+DICIEMBRE!U142</f>
        <v>0</v>
      </c>
      <c r="V142" s="96">
        <f>+ENERO!V142+FEBRERO!V142+MARZO!V142+ABRIL!V142+MAYO!V142+JUNIO!V142+JULIO!V142+AGOSTO!V142+SEPTIEMBRE!V142+OCTUBRE!V142+NOVIEMBRE!V142+DICIEMBRE!V142</f>
        <v>0</v>
      </c>
      <c r="W142" s="96">
        <f>+ENERO!W142+FEBRERO!W142+MARZO!W142+ABRIL!W142+MAYO!W142+JUNIO!W142+JULIO!W142+AGOSTO!W142+SEPTIEMBRE!W142+OCTUBRE!W142+NOVIEMBRE!W142+DICIEMBRE!W142</f>
        <v>0</v>
      </c>
      <c r="X142" s="96">
        <f>+ENERO!X142+FEBRERO!X142+MARZO!X142+ABRIL!X142+MAYO!X142+JUNIO!X142+JULIO!X142+AGOSTO!X142+SEPTIEMBRE!X142+OCTUBRE!X142+NOVIEMBRE!X142+DICIEMBRE!X142</f>
        <v>0</v>
      </c>
      <c r="Y142" s="96">
        <f>+ENERO!Y142+FEBRERO!Y142+MARZO!Y142+ABRIL!Y142+MAYO!Y142+JUNIO!Y142+JULIO!Y142+AGOSTO!Y142+SEPTIEMBRE!Y142+OCTUBRE!Y142+NOVIEMBRE!Y142+DICIEMBRE!Y142</f>
        <v>0</v>
      </c>
      <c r="Z142" s="96">
        <f>+ENERO!Z142+FEBRERO!Z142+MARZO!Z142+ABRIL!Z142+MAYO!Z142+JUNIO!Z142+JULIO!Z142+AGOSTO!Z142+SEPTIEMBRE!Z142+OCTUBRE!Z142+NOVIEMBRE!Z142+DICIEMBRE!Z142</f>
        <v>0</v>
      </c>
      <c r="AA142" s="96">
        <f>+ENERO!AA142+FEBRERO!AA142+MARZO!AA142+ABRIL!AA142+MAYO!AA142+JUNIO!AA142+JULIO!AA142+AGOSTO!AA142+SEPTIEMBRE!AA142+OCTUBRE!AA142+NOVIEMBRE!AA142+DICIEMBRE!AA142</f>
        <v>0</v>
      </c>
      <c r="AB142" s="96">
        <f>+ENERO!AB142+FEBRERO!AB142+MARZO!AB142+ABRIL!AB142+MAYO!AB142+JUNIO!AB142+JULIO!AB142+AGOSTO!AB142+SEPTIEMBRE!AB142+OCTUBRE!AB142+NOVIEMBRE!AB142+DICIEMBRE!AB142</f>
        <v>0</v>
      </c>
      <c r="AC142" s="96">
        <f>+ENERO!AC142+FEBRERO!AC142+MARZO!AC142+ABRIL!AC142+MAYO!AC142+JUNIO!AC142+JULIO!AC142+AGOSTO!AC142+SEPTIEMBRE!AC142+OCTUBRE!AC142+NOVIEMBRE!AC142+DICIEMBRE!AC142</f>
        <v>0</v>
      </c>
      <c r="AD142" s="96">
        <f>+ENERO!AD142+FEBRERO!AD142+MARZO!AD142+ABRIL!AD142+MAYO!AD142+JUNIO!AD142+JULIO!AD142+AGOSTO!AD142+SEPTIEMBRE!AD142+OCTUBRE!AD142+NOVIEMBRE!AD142+DICIEMBRE!AD142</f>
        <v>0</v>
      </c>
      <c r="AE142" s="96">
        <f>+ENERO!AE142+FEBRERO!AE142+MARZO!AE142+ABRIL!AE142+MAYO!AE142+JUNIO!AE142+JULIO!AE142+AGOSTO!AE142+SEPTIEMBRE!AE142+OCTUBRE!AE142+NOVIEMBRE!AE142+DICIEMBRE!AE142</f>
        <v>0</v>
      </c>
      <c r="AF142" s="96">
        <f>+ENERO!AF142+FEBRERO!AF142+MARZO!AF142+ABRIL!AF142+MAYO!AF142+JUNIO!AF142+JULIO!AF142+AGOSTO!AF142+SEPTIEMBRE!AF142+OCTUBRE!AF142+NOVIEMBRE!AF142+DICIEMBRE!AF142</f>
        <v>0</v>
      </c>
      <c r="AG142" s="96">
        <f>+ENERO!AG142+FEBRERO!AG142+MARZO!AG142+ABRIL!AG142+MAYO!AG142+JUNIO!AG142+JULIO!AG142+AGOSTO!AG142+SEPTIEMBRE!AG142+OCTUBRE!AG142+NOVIEMBRE!AG142+DICIEMBRE!AG142</f>
        <v>0</v>
      </c>
      <c r="AH142" s="96">
        <f>+ENERO!AH142+FEBRERO!AH142+MARZO!AH142+ABRIL!AH142+MAYO!AH142+JUNIO!AH142+JULIO!AH142+AGOSTO!AH142+SEPTIEMBRE!AH142+OCTUBRE!AH142+NOVIEMBRE!AH142+DICIEMBRE!AH142</f>
        <v>0</v>
      </c>
      <c r="AI142" s="96">
        <f>+ENERO!AI142+FEBRERO!AI142+MARZO!AI142+ABRIL!AI142+MAYO!AI142+JUNIO!AI142+JULIO!AI142+AGOSTO!AI142+SEPTIEMBRE!AI142+OCTUBRE!AI142+NOVIEMBRE!AI142+DICIEMBRE!AI142</f>
        <v>0</v>
      </c>
      <c r="AJ142" s="96">
        <f>+ENERO!AJ142+FEBRERO!AJ142+MARZO!AJ142+ABRIL!AJ142+MAYO!AJ142+JUNIO!AJ142+JULIO!AJ142+AGOSTO!AJ142+SEPTIEMBRE!AJ142+OCTUBRE!AJ142+NOVIEMBRE!AJ142+DICIEMBRE!AJ142</f>
        <v>0</v>
      </c>
      <c r="AK142" s="96">
        <f>+ENERO!AK142+FEBRERO!AK142+MARZO!AK142+ABRIL!AK142+MAYO!AK142+JUNIO!AK142+JULIO!AK142+AGOSTO!AK142+SEPTIEMBRE!AK142+OCTUBRE!AK142+NOVIEMBRE!AK142+DICIEMBRE!AK142</f>
        <v>0</v>
      </c>
      <c r="AL142" s="96">
        <f>+ENERO!AL142+FEBRERO!AL142+MARZO!AL142+ABRIL!AL142+MAYO!AL142+JUNIO!AL142+JULIO!AL142+AGOSTO!AL142+SEPTIEMBRE!AL142+OCTUBRE!AL142+NOVIEMBRE!AL142+DICIEMBRE!AL142</f>
        <v>0</v>
      </c>
      <c r="AM142" s="96">
        <f>+ENERO!AM142+FEBRERO!AM142+MARZO!AM142+ABRIL!AM142+MAYO!AM142+JUNIO!AM142+JULIO!AM142+AGOSTO!AM142+SEPTIEMBRE!AM142+OCTUBRE!AM142+NOVIEMBRE!AM142+DICIEMBRE!AM142</f>
        <v>0</v>
      </c>
      <c r="AN142" s="96">
        <f>+ENERO!AN142+FEBRERO!AN142+MARZO!AN142+ABRIL!AN142+MAYO!AN142+JUNIO!AN142+JULIO!AN142+AGOSTO!AN142+SEPTIEMBRE!AN142+OCTUBRE!AN142+NOVIEMBRE!AN142+DICIEMBRE!AN142</f>
        <v>0</v>
      </c>
      <c r="AO142" s="96">
        <f>+ENERO!AO142+FEBRERO!AO142+MARZO!AO142+ABRIL!AO142+MAYO!AO142+JUNIO!AO142+JULIO!AO142+AGOSTO!AO142+SEPTIEMBRE!AO142+OCTUBRE!AO142+NOVIEMBRE!AO142+DICIEMBRE!AO142</f>
        <v>0</v>
      </c>
      <c r="AP142" s="96">
        <f>+ENERO!AP142+FEBRERO!AP142+MARZO!AP142+ABRIL!AP142+MAYO!AP142+JUNIO!AP142+JULIO!AP142+AGOSTO!AP142+SEPTIEMBRE!AP142+OCTUBRE!AP142+NOVIEMBRE!AP142+DICIEMBRE!AP142</f>
        <v>0</v>
      </c>
      <c r="AQ142" s="96">
        <f>+ENERO!AQ142+FEBRERO!AQ142+MARZO!AQ142+ABRIL!AQ142+MAYO!AQ142+JUNIO!AQ142+JULIO!AQ142+AGOSTO!AQ142+SEPTIEMBRE!AQ142+OCTUBRE!AQ142+NOVIEMBRE!AQ142+DICIEMBRE!AQ142</f>
        <v>0</v>
      </c>
      <c r="AR142" s="96">
        <f>+ENERO!AR142+FEBRERO!AR142+MARZO!AR142+ABRIL!AR142+MAYO!AR142+JUNIO!AR142+JULIO!AR142+AGOSTO!AR142+SEPTIEMBRE!AR142+OCTUBRE!AR142+NOVIEMBRE!AR142+DICIEMBRE!AR142</f>
        <v>0</v>
      </c>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638"/>
      <c r="B143" s="622" t="s">
        <v>284</v>
      </c>
      <c r="C143" s="623"/>
      <c r="D143" s="111">
        <f t="shared" si="33"/>
        <v>0</v>
      </c>
      <c r="E143" s="111">
        <f t="shared" si="34"/>
        <v>0</v>
      </c>
      <c r="F143" s="111">
        <f t="shared" si="34"/>
        <v>0</v>
      </c>
      <c r="G143" s="96">
        <f>+ENERO!G143+FEBRERO!G143+MARZO!G143+ABRIL!G143+MAYO!G143+JUNIO!G143+JULIO!G143+AGOSTO!G143+SEPTIEMBRE!G143+OCTUBRE!G143+NOVIEMBRE!G143+DICIEMBRE!G143</f>
        <v>0</v>
      </c>
      <c r="H143" s="96">
        <f>+ENERO!H143+FEBRERO!H143+MARZO!H143+ABRIL!H143+MAYO!H143+JUNIO!H143+JULIO!H143+AGOSTO!H143+SEPTIEMBRE!H143+OCTUBRE!H143+NOVIEMBRE!H143+DICIEMBRE!H143</f>
        <v>0</v>
      </c>
      <c r="I143" s="96">
        <f>+ENERO!I143+FEBRERO!I143+MARZO!I143+ABRIL!I143+MAYO!I143+JUNIO!I143+JULIO!I143+AGOSTO!I143+SEPTIEMBRE!I143+OCTUBRE!I143+NOVIEMBRE!I143+DICIEMBRE!I143</f>
        <v>0</v>
      </c>
      <c r="J143" s="96">
        <f>+ENERO!J143+FEBRERO!J143+MARZO!J143+ABRIL!J143+MAYO!J143+JUNIO!J143+JULIO!J143+AGOSTO!J143+SEPTIEMBRE!J143+OCTUBRE!J143+NOVIEMBRE!J143+DICIEMBRE!J143</f>
        <v>0</v>
      </c>
      <c r="K143" s="96">
        <f>+ENERO!K143+FEBRERO!K143+MARZO!K143+ABRIL!K143+MAYO!K143+JUNIO!K143+JULIO!K143+AGOSTO!K143+SEPTIEMBRE!K143+OCTUBRE!K143+NOVIEMBRE!K143+DICIEMBRE!K143</f>
        <v>0</v>
      </c>
      <c r="L143" s="96">
        <f>+ENERO!L143+FEBRERO!L143+MARZO!L143+ABRIL!L143+MAYO!L143+JUNIO!L143+JULIO!L143+AGOSTO!L143+SEPTIEMBRE!L143+OCTUBRE!L143+NOVIEMBRE!L143+DICIEMBRE!L143</f>
        <v>0</v>
      </c>
      <c r="M143" s="96">
        <f>+ENERO!M143+FEBRERO!M143+MARZO!M143+ABRIL!M143+MAYO!M143+JUNIO!M143+JULIO!M143+AGOSTO!M143+SEPTIEMBRE!M143+OCTUBRE!M143+NOVIEMBRE!M143+DICIEMBRE!M143</f>
        <v>0</v>
      </c>
      <c r="N143" s="96">
        <f>+ENERO!N143+FEBRERO!N143+MARZO!N143+ABRIL!N143+MAYO!N143+JUNIO!N143+JULIO!N143+AGOSTO!N143+SEPTIEMBRE!N143+OCTUBRE!N143+NOVIEMBRE!N143+DICIEMBRE!N143</f>
        <v>0</v>
      </c>
      <c r="O143" s="96">
        <f>+ENERO!O143+FEBRERO!O143+MARZO!O143+ABRIL!O143+MAYO!O143+JUNIO!O143+JULIO!O143+AGOSTO!O143+SEPTIEMBRE!O143+OCTUBRE!O143+NOVIEMBRE!O143+DICIEMBRE!O143</f>
        <v>0</v>
      </c>
      <c r="P143" s="96">
        <f>+ENERO!P143+FEBRERO!P143+MARZO!P143+ABRIL!P143+MAYO!P143+JUNIO!P143+JULIO!P143+AGOSTO!P143+SEPTIEMBRE!P143+OCTUBRE!P143+NOVIEMBRE!P143+DICIEMBRE!P143</f>
        <v>0</v>
      </c>
      <c r="Q143" s="96">
        <f>+ENERO!Q143+FEBRERO!Q143+MARZO!Q143+ABRIL!Q143+MAYO!Q143+JUNIO!Q143+JULIO!Q143+AGOSTO!Q143+SEPTIEMBRE!Q143+OCTUBRE!Q143+NOVIEMBRE!Q143+DICIEMBRE!Q143</f>
        <v>0</v>
      </c>
      <c r="R143" s="96">
        <f>+ENERO!R143+FEBRERO!R143+MARZO!R143+ABRIL!R143+MAYO!R143+JUNIO!R143+JULIO!R143+AGOSTO!R143+SEPTIEMBRE!R143+OCTUBRE!R143+NOVIEMBRE!R143+DICIEMBRE!R143</f>
        <v>0</v>
      </c>
      <c r="S143" s="96">
        <f>+ENERO!S143+FEBRERO!S143+MARZO!S143+ABRIL!S143+MAYO!S143+JUNIO!S143+JULIO!S143+AGOSTO!S143+SEPTIEMBRE!S143+OCTUBRE!S143+NOVIEMBRE!S143+DICIEMBRE!S143</f>
        <v>0</v>
      </c>
      <c r="T143" s="96">
        <f>+ENERO!T143+FEBRERO!T143+MARZO!T143+ABRIL!T143+MAYO!T143+JUNIO!T143+JULIO!T143+AGOSTO!T143+SEPTIEMBRE!T143+OCTUBRE!T143+NOVIEMBRE!T143+DICIEMBRE!T143</f>
        <v>0</v>
      </c>
      <c r="U143" s="96">
        <f>+ENERO!U143+FEBRERO!U143+MARZO!U143+ABRIL!U143+MAYO!U143+JUNIO!U143+JULIO!U143+AGOSTO!U143+SEPTIEMBRE!U143+OCTUBRE!U143+NOVIEMBRE!U143+DICIEMBRE!U143</f>
        <v>0</v>
      </c>
      <c r="V143" s="96">
        <f>+ENERO!V143+FEBRERO!V143+MARZO!V143+ABRIL!V143+MAYO!V143+JUNIO!V143+JULIO!V143+AGOSTO!V143+SEPTIEMBRE!V143+OCTUBRE!V143+NOVIEMBRE!V143+DICIEMBRE!V143</f>
        <v>0</v>
      </c>
      <c r="W143" s="96">
        <f>+ENERO!W143+FEBRERO!W143+MARZO!W143+ABRIL!W143+MAYO!W143+JUNIO!W143+JULIO!W143+AGOSTO!W143+SEPTIEMBRE!W143+OCTUBRE!W143+NOVIEMBRE!W143+DICIEMBRE!W143</f>
        <v>0</v>
      </c>
      <c r="X143" s="96">
        <f>+ENERO!X143+FEBRERO!X143+MARZO!X143+ABRIL!X143+MAYO!X143+JUNIO!X143+JULIO!X143+AGOSTO!X143+SEPTIEMBRE!X143+OCTUBRE!X143+NOVIEMBRE!X143+DICIEMBRE!X143</f>
        <v>0</v>
      </c>
      <c r="Y143" s="96">
        <f>+ENERO!Y143+FEBRERO!Y143+MARZO!Y143+ABRIL!Y143+MAYO!Y143+JUNIO!Y143+JULIO!Y143+AGOSTO!Y143+SEPTIEMBRE!Y143+OCTUBRE!Y143+NOVIEMBRE!Y143+DICIEMBRE!Y143</f>
        <v>0</v>
      </c>
      <c r="Z143" s="96">
        <f>+ENERO!Z143+FEBRERO!Z143+MARZO!Z143+ABRIL!Z143+MAYO!Z143+JUNIO!Z143+JULIO!Z143+AGOSTO!Z143+SEPTIEMBRE!Z143+OCTUBRE!Z143+NOVIEMBRE!Z143+DICIEMBRE!Z143</f>
        <v>0</v>
      </c>
      <c r="AA143" s="96">
        <f>+ENERO!AA143+FEBRERO!AA143+MARZO!AA143+ABRIL!AA143+MAYO!AA143+JUNIO!AA143+JULIO!AA143+AGOSTO!AA143+SEPTIEMBRE!AA143+OCTUBRE!AA143+NOVIEMBRE!AA143+DICIEMBRE!AA143</f>
        <v>0</v>
      </c>
      <c r="AB143" s="96">
        <f>+ENERO!AB143+FEBRERO!AB143+MARZO!AB143+ABRIL!AB143+MAYO!AB143+JUNIO!AB143+JULIO!AB143+AGOSTO!AB143+SEPTIEMBRE!AB143+OCTUBRE!AB143+NOVIEMBRE!AB143+DICIEMBRE!AB143</f>
        <v>0</v>
      </c>
      <c r="AC143" s="96">
        <f>+ENERO!AC143+FEBRERO!AC143+MARZO!AC143+ABRIL!AC143+MAYO!AC143+JUNIO!AC143+JULIO!AC143+AGOSTO!AC143+SEPTIEMBRE!AC143+OCTUBRE!AC143+NOVIEMBRE!AC143+DICIEMBRE!AC143</f>
        <v>0</v>
      </c>
      <c r="AD143" s="96">
        <f>+ENERO!AD143+FEBRERO!AD143+MARZO!AD143+ABRIL!AD143+MAYO!AD143+JUNIO!AD143+JULIO!AD143+AGOSTO!AD143+SEPTIEMBRE!AD143+OCTUBRE!AD143+NOVIEMBRE!AD143+DICIEMBRE!AD143</f>
        <v>0</v>
      </c>
      <c r="AE143" s="96">
        <f>+ENERO!AE143+FEBRERO!AE143+MARZO!AE143+ABRIL!AE143+MAYO!AE143+JUNIO!AE143+JULIO!AE143+AGOSTO!AE143+SEPTIEMBRE!AE143+OCTUBRE!AE143+NOVIEMBRE!AE143+DICIEMBRE!AE143</f>
        <v>0</v>
      </c>
      <c r="AF143" s="96">
        <f>+ENERO!AF143+FEBRERO!AF143+MARZO!AF143+ABRIL!AF143+MAYO!AF143+JUNIO!AF143+JULIO!AF143+AGOSTO!AF143+SEPTIEMBRE!AF143+OCTUBRE!AF143+NOVIEMBRE!AF143+DICIEMBRE!AF143</f>
        <v>0</v>
      </c>
      <c r="AG143" s="96">
        <f>+ENERO!AG143+FEBRERO!AG143+MARZO!AG143+ABRIL!AG143+MAYO!AG143+JUNIO!AG143+JULIO!AG143+AGOSTO!AG143+SEPTIEMBRE!AG143+OCTUBRE!AG143+NOVIEMBRE!AG143+DICIEMBRE!AG143</f>
        <v>0</v>
      </c>
      <c r="AH143" s="96">
        <f>+ENERO!AH143+FEBRERO!AH143+MARZO!AH143+ABRIL!AH143+MAYO!AH143+JUNIO!AH143+JULIO!AH143+AGOSTO!AH143+SEPTIEMBRE!AH143+OCTUBRE!AH143+NOVIEMBRE!AH143+DICIEMBRE!AH143</f>
        <v>0</v>
      </c>
      <c r="AI143" s="96">
        <f>+ENERO!AI143+FEBRERO!AI143+MARZO!AI143+ABRIL!AI143+MAYO!AI143+JUNIO!AI143+JULIO!AI143+AGOSTO!AI143+SEPTIEMBRE!AI143+OCTUBRE!AI143+NOVIEMBRE!AI143+DICIEMBRE!AI143</f>
        <v>0</v>
      </c>
      <c r="AJ143" s="96">
        <f>+ENERO!AJ143+FEBRERO!AJ143+MARZO!AJ143+ABRIL!AJ143+MAYO!AJ143+JUNIO!AJ143+JULIO!AJ143+AGOSTO!AJ143+SEPTIEMBRE!AJ143+OCTUBRE!AJ143+NOVIEMBRE!AJ143+DICIEMBRE!AJ143</f>
        <v>0</v>
      </c>
      <c r="AK143" s="96">
        <f>+ENERO!AK143+FEBRERO!AK143+MARZO!AK143+ABRIL!AK143+MAYO!AK143+JUNIO!AK143+JULIO!AK143+AGOSTO!AK143+SEPTIEMBRE!AK143+OCTUBRE!AK143+NOVIEMBRE!AK143+DICIEMBRE!AK143</f>
        <v>0</v>
      </c>
      <c r="AL143" s="96">
        <f>+ENERO!AL143+FEBRERO!AL143+MARZO!AL143+ABRIL!AL143+MAYO!AL143+JUNIO!AL143+JULIO!AL143+AGOSTO!AL143+SEPTIEMBRE!AL143+OCTUBRE!AL143+NOVIEMBRE!AL143+DICIEMBRE!AL143</f>
        <v>0</v>
      </c>
      <c r="AM143" s="96">
        <f>+ENERO!AM143+FEBRERO!AM143+MARZO!AM143+ABRIL!AM143+MAYO!AM143+JUNIO!AM143+JULIO!AM143+AGOSTO!AM143+SEPTIEMBRE!AM143+OCTUBRE!AM143+NOVIEMBRE!AM143+DICIEMBRE!AM143</f>
        <v>0</v>
      </c>
      <c r="AN143" s="96">
        <f>+ENERO!AN143+FEBRERO!AN143+MARZO!AN143+ABRIL!AN143+MAYO!AN143+JUNIO!AN143+JULIO!AN143+AGOSTO!AN143+SEPTIEMBRE!AN143+OCTUBRE!AN143+NOVIEMBRE!AN143+DICIEMBRE!AN143</f>
        <v>0</v>
      </c>
      <c r="AO143" s="96">
        <f>+ENERO!AO143+FEBRERO!AO143+MARZO!AO143+ABRIL!AO143+MAYO!AO143+JUNIO!AO143+JULIO!AO143+AGOSTO!AO143+SEPTIEMBRE!AO143+OCTUBRE!AO143+NOVIEMBRE!AO143+DICIEMBRE!AO143</f>
        <v>0</v>
      </c>
      <c r="AP143" s="96">
        <f>+ENERO!AP143+FEBRERO!AP143+MARZO!AP143+ABRIL!AP143+MAYO!AP143+JUNIO!AP143+JULIO!AP143+AGOSTO!AP143+SEPTIEMBRE!AP143+OCTUBRE!AP143+NOVIEMBRE!AP143+DICIEMBRE!AP143</f>
        <v>0</v>
      </c>
      <c r="AQ143" s="96">
        <f>+ENERO!AQ143+FEBRERO!AQ143+MARZO!AQ143+ABRIL!AQ143+MAYO!AQ143+JUNIO!AQ143+JULIO!AQ143+AGOSTO!AQ143+SEPTIEMBRE!AQ143+OCTUBRE!AQ143+NOVIEMBRE!AQ143+DICIEMBRE!AQ143</f>
        <v>0</v>
      </c>
      <c r="AR143" s="96">
        <f>+ENERO!AR143+FEBRERO!AR143+MARZO!AR143+ABRIL!AR143+MAYO!AR143+JUNIO!AR143+JULIO!AR143+AGOSTO!AR143+SEPTIEMBRE!AR143+OCTUBRE!AR143+NOVIEMBRE!AR143+DICIEMBRE!AR143</f>
        <v>0</v>
      </c>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633"/>
      <c r="B144" s="647" t="s">
        <v>121</v>
      </c>
      <c r="C144" s="626"/>
      <c r="D144" s="112">
        <f t="shared" si="33"/>
        <v>0</v>
      </c>
      <c r="E144" s="112">
        <f t="shared" si="34"/>
        <v>0</v>
      </c>
      <c r="F144" s="112">
        <f t="shared" si="34"/>
        <v>0</v>
      </c>
      <c r="G144" s="96">
        <f>+ENERO!G144+FEBRERO!G144+MARZO!G144+ABRIL!G144+MAYO!G144+JUNIO!G144+JULIO!G144+AGOSTO!G144+SEPTIEMBRE!G144+OCTUBRE!G144+NOVIEMBRE!G144+DICIEMBRE!G144</f>
        <v>0</v>
      </c>
      <c r="H144" s="96">
        <f>+ENERO!H144+FEBRERO!H144+MARZO!H144+ABRIL!H144+MAYO!H144+JUNIO!H144+JULIO!H144+AGOSTO!H144+SEPTIEMBRE!H144+OCTUBRE!H144+NOVIEMBRE!H144+DICIEMBRE!H144</f>
        <v>0</v>
      </c>
      <c r="I144" s="96">
        <f>+ENERO!I144+FEBRERO!I144+MARZO!I144+ABRIL!I144+MAYO!I144+JUNIO!I144+JULIO!I144+AGOSTO!I144+SEPTIEMBRE!I144+OCTUBRE!I144+NOVIEMBRE!I144+DICIEMBRE!I144</f>
        <v>0</v>
      </c>
      <c r="J144" s="96">
        <f>+ENERO!J144+FEBRERO!J144+MARZO!J144+ABRIL!J144+MAYO!J144+JUNIO!J144+JULIO!J144+AGOSTO!J144+SEPTIEMBRE!J144+OCTUBRE!J144+NOVIEMBRE!J144+DICIEMBRE!J144</f>
        <v>0</v>
      </c>
      <c r="K144" s="96">
        <f>+ENERO!K144+FEBRERO!K144+MARZO!K144+ABRIL!K144+MAYO!K144+JUNIO!K144+JULIO!K144+AGOSTO!K144+SEPTIEMBRE!K144+OCTUBRE!K144+NOVIEMBRE!K144+DICIEMBRE!K144</f>
        <v>0</v>
      </c>
      <c r="L144" s="96">
        <f>+ENERO!L144+FEBRERO!L144+MARZO!L144+ABRIL!L144+MAYO!L144+JUNIO!L144+JULIO!L144+AGOSTO!L144+SEPTIEMBRE!L144+OCTUBRE!L144+NOVIEMBRE!L144+DICIEMBRE!L144</f>
        <v>0</v>
      </c>
      <c r="M144" s="96">
        <f>+ENERO!M144+FEBRERO!M144+MARZO!M144+ABRIL!M144+MAYO!M144+JUNIO!M144+JULIO!M144+AGOSTO!M144+SEPTIEMBRE!M144+OCTUBRE!M144+NOVIEMBRE!M144+DICIEMBRE!M144</f>
        <v>0</v>
      </c>
      <c r="N144" s="96">
        <f>+ENERO!N144+FEBRERO!N144+MARZO!N144+ABRIL!N144+MAYO!N144+JUNIO!N144+JULIO!N144+AGOSTO!N144+SEPTIEMBRE!N144+OCTUBRE!N144+NOVIEMBRE!N144+DICIEMBRE!N144</f>
        <v>0</v>
      </c>
      <c r="O144" s="96">
        <f>+ENERO!O144+FEBRERO!O144+MARZO!O144+ABRIL!O144+MAYO!O144+JUNIO!O144+JULIO!O144+AGOSTO!O144+SEPTIEMBRE!O144+OCTUBRE!O144+NOVIEMBRE!O144+DICIEMBRE!O144</f>
        <v>0</v>
      </c>
      <c r="P144" s="96">
        <f>+ENERO!P144+FEBRERO!P144+MARZO!P144+ABRIL!P144+MAYO!P144+JUNIO!P144+JULIO!P144+AGOSTO!P144+SEPTIEMBRE!P144+OCTUBRE!P144+NOVIEMBRE!P144+DICIEMBRE!P144</f>
        <v>0</v>
      </c>
      <c r="Q144" s="96">
        <f>+ENERO!Q144+FEBRERO!Q144+MARZO!Q144+ABRIL!Q144+MAYO!Q144+JUNIO!Q144+JULIO!Q144+AGOSTO!Q144+SEPTIEMBRE!Q144+OCTUBRE!Q144+NOVIEMBRE!Q144+DICIEMBRE!Q144</f>
        <v>0</v>
      </c>
      <c r="R144" s="96">
        <f>+ENERO!R144+FEBRERO!R144+MARZO!R144+ABRIL!R144+MAYO!R144+JUNIO!R144+JULIO!R144+AGOSTO!R144+SEPTIEMBRE!R144+OCTUBRE!R144+NOVIEMBRE!R144+DICIEMBRE!R144</f>
        <v>0</v>
      </c>
      <c r="S144" s="96">
        <f>+ENERO!S144+FEBRERO!S144+MARZO!S144+ABRIL!S144+MAYO!S144+JUNIO!S144+JULIO!S144+AGOSTO!S144+SEPTIEMBRE!S144+OCTUBRE!S144+NOVIEMBRE!S144+DICIEMBRE!S144</f>
        <v>0</v>
      </c>
      <c r="T144" s="96">
        <f>+ENERO!T144+FEBRERO!T144+MARZO!T144+ABRIL!T144+MAYO!T144+JUNIO!T144+JULIO!T144+AGOSTO!T144+SEPTIEMBRE!T144+OCTUBRE!T144+NOVIEMBRE!T144+DICIEMBRE!T144</f>
        <v>0</v>
      </c>
      <c r="U144" s="96">
        <f>+ENERO!U144+FEBRERO!U144+MARZO!U144+ABRIL!U144+MAYO!U144+JUNIO!U144+JULIO!U144+AGOSTO!U144+SEPTIEMBRE!U144+OCTUBRE!U144+NOVIEMBRE!U144+DICIEMBRE!U144</f>
        <v>0</v>
      </c>
      <c r="V144" s="96">
        <f>+ENERO!V144+FEBRERO!V144+MARZO!V144+ABRIL!V144+MAYO!V144+JUNIO!V144+JULIO!V144+AGOSTO!V144+SEPTIEMBRE!V144+OCTUBRE!V144+NOVIEMBRE!V144+DICIEMBRE!V144</f>
        <v>0</v>
      </c>
      <c r="W144" s="96">
        <f>+ENERO!W144+FEBRERO!W144+MARZO!W144+ABRIL!W144+MAYO!W144+JUNIO!W144+JULIO!W144+AGOSTO!W144+SEPTIEMBRE!W144+OCTUBRE!W144+NOVIEMBRE!W144+DICIEMBRE!W144</f>
        <v>0</v>
      </c>
      <c r="X144" s="96">
        <f>+ENERO!X144+FEBRERO!X144+MARZO!X144+ABRIL!X144+MAYO!X144+JUNIO!X144+JULIO!X144+AGOSTO!X144+SEPTIEMBRE!X144+OCTUBRE!X144+NOVIEMBRE!X144+DICIEMBRE!X144</f>
        <v>0</v>
      </c>
      <c r="Y144" s="96">
        <f>+ENERO!Y144+FEBRERO!Y144+MARZO!Y144+ABRIL!Y144+MAYO!Y144+JUNIO!Y144+JULIO!Y144+AGOSTO!Y144+SEPTIEMBRE!Y144+OCTUBRE!Y144+NOVIEMBRE!Y144+DICIEMBRE!Y144</f>
        <v>0</v>
      </c>
      <c r="Z144" s="96">
        <f>+ENERO!Z144+FEBRERO!Z144+MARZO!Z144+ABRIL!Z144+MAYO!Z144+JUNIO!Z144+JULIO!Z144+AGOSTO!Z144+SEPTIEMBRE!Z144+OCTUBRE!Z144+NOVIEMBRE!Z144+DICIEMBRE!Z144</f>
        <v>0</v>
      </c>
      <c r="AA144" s="96">
        <f>+ENERO!AA144+FEBRERO!AA144+MARZO!AA144+ABRIL!AA144+MAYO!AA144+JUNIO!AA144+JULIO!AA144+AGOSTO!AA144+SEPTIEMBRE!AA144+OCTUBRE!AA144+NOVIEMBRE!AA144+DICIEMBRE!AA144</f>
        <v>0</v>
      </c>
      <c r="AB144" s="96">
        <f>+ENERO!AB144+FEBRERO!AB144+MARZO!AB144+ABRIL!AB144+MAYO!AB144+JUNIO!AB144+JULIO!AB144+AGOSTO!AB144+SEPTIEMBRE!AB144+OCTUBRE!AB144+NOVIEMBRE!AB144+DICIEMBRE!AB144</f>
        <v>0</v>
      </c>
      <c r="AC144" s="96">
        <f>+ENERO!AC144+FEBRERO!AC144+MARZO!AC144+ABRIL!AC144+MAYO!AC144+JUNIO!AC144+JULIO!AC144+AGOSTO!AC144+SEPTIEMBRE!AC144+OCTUBRE!AC144+NOVIEMBRE!AC144+DICIEMBRE!AC144</f>
        <v>0</v>
      </c>
      <c r="AD144" s="96">
        <f>+ENERO!AD144+FEBRERO!AD144+MARZO!AD144+ABRIL!AD144+MAYO!AD144+JUNIO!AD144+JULIO!AD144+AGOSTO!AD144+SEPTIEMBRE!AD144+OCTUBRE!AD144+NOVIEMBRE!AD144+DICIEMBRE!AD144</f>
        <v>0</v>
      </c>
      <c r="AE144" s="96">
        <f>+ENERO!AE144+FEBRERO!AE144+MARZO!AE144+ABRIL!AE144+MAYO!AE144+JUNIO!AE144+JULIO!AE144+AGOSTO!AE144+SEPTIEMBRE!AE144+OCTUBRE!AE144+NOVIEMBRE!AE144+DICIEMBRE!AE144</f>
        <v>0</v>
      </c>
      <c r="AF144" s="96">
        <f>+ENERO!AF144+FEBRERO!AF144+MARZO!AF144+ABRIL!AF144+MAYO!AF144+JUNIO!AF144+JULIO!AF144+AGOSTO!AF144+SEPTIEMBRE!AF144+OCTUBRE!AF144+NOVIEMBRE!AF144+DICIEMBRE!AF144</f>
        <v>0</v>
      </c>
      <c r="AG144" s="96">
        <f>+ENERO!AG144+FEBRERO!AG144+MARZO!AG144+ABRIL!AG144+MAYO!AG144+JUNIO!AG144+JULIO!AG144+AGOSTO!AG144+SEPTIEMBRE!AG144+OCTUBRE!AG144+NOVIEMBRE!AG144+DICIEMBRE!AG144</f>
        <v>0</v>
      </c>
      <c r="AH144" s="96">
        <f>+ENERO!AH144+FEBRERO!AH144+MARZO!AH144+ABRIL!AH144+MAYO!AH144+JUNIO!AH144+JULIO!AH144+AGOSTO!AH144+SEPTIEMBRE!AH144+OCTUBRE!AH144+NOVIEMBRE!AH144+DICIEMBRE!AH144</f>
        <v>0</v>
      </c>
      <c r="AI144" s="96">
        <f>+ENERO!AI144+FEBRERO!AI144+MARZO!AI144+ABRIL!AI144+MAYO!AI144+JUNIO!AI144+JULIO!AI144+AGOSTO!AI144+SEPTIEMBRE!AI144+OCTUBRE!AI144+NOVIEMBRE!AI144+DICIEMBRE!AI144</f>
        <v>0</v>
      </c>
      <c r="AJ144" s="96">
        <f>+ENERO!AJ144+FEBRERO!AJ144+MARZO!AJ144+ABRIL!AJ144+MAYO!AJ144+JUNIO!AJ144+JULIO!AJ144+AGOSTO!AJ144+SEPTIEMBRE!AJ144+OCTUBRE!AJ144+NOVIEMBRE!AJ144+DICIEMBRE!AJ144</f>
        <v>0</v>
      </c>
      <c r="AK144" s="96">
        <f>+ENERO!AK144+FEBRERO!AK144+MARZO!AK144+ABRIL!AK144+MAYO!AK144+JUNIO!AK144+JULIO!AK144+AGOSTO!AK144+SEPTIEMBRE!AK144+OCTUBRE!AK144+NOVIEMBRE!AK144+DICIEMBRE!AK144</f>
        <v>0</v>
      </c>
      <c r="AL144" s="96">
        <f>+ENERO!AL144+FEBRERO!AL144+MARZO!AL144+ABRIL!AL144+MAYO!AL144+JUNIO!AL144+JULIO!AL144+AGOSTO!AL144+SEPTIEMBRE!AL144+OCTUBRE!AL144+NOVIEMBRE!AL144+DICIEMBRE!AL144</f>
        <v>0</v>
      </c>
      <c r="AM144" s="96">
        <f>+ENERO!AM144+FEBRERO!AM144+MARZO!AM144+ABRIL!AM144+MAYO!AM144+JUNIO!AM144+JULIO!AM144+AGOSTO!AM144+SEPTIEMBRE!AM144+OCTUBRE!AM144+NOVIEMBRE!AM144+DICIEMBRE!AM144</f>
        <v>0</v>
      </c>
      <c r="AN144" s="96">
        <f>+ENERO!AN144+FEBRERO!AN144+MARZO!AN144+ABRIL!AN144+MAYO!AN144+JUNIO!AN144+JULIO!AN144+AGOSTO!AN144+SEPTIEMBRE!AN144+OCTUBRE!AN144+NOVIEMBRE!AN144+DICIEMBRE!AN144</f>
        <v>0</v>
      </c>
      <c r="AO144" s="96">
        <f>+ENERO!AO144+FEBRERO!AO144+MARZO!AO144+ABRIL!AO144+MAYO!AO144+JUNIO!AO144+JULIO!AO144+AGOSTO!AO144+SEPTIEMBRE!AO144+OCTUBRE!AO144+NOVIEMBRE!AO144+DICIEMBRE!AO144</f>
        <v>0</v>
      </c>
      <c r="AP144" s="96">
        <f>+ENERO!AP144+FEBRERO!AP144+MARZO!AP144+ABRIL!AP144+MAYO!AP144+JUNIO!AP144+JULIO!AP144+AGOSTO!AP144+SEPTIEMBRE!AP144+OCTUBRE!AP144+NOVIEMBRE!AP144+DICIEMBRE!AP144</f>
        <v>0</v>
      </c>
      <c r="AQ144" s="96">
        <f>+ENERO!AQ144+FEBRERO!AQ144+MARZO!AQ144+ABRIL!AQ144+MAYO!AQ144+JUNIO!AQ144+JULIO!AQ144+AGOSTO!AQ144+SEPTIEMBRE!AQ144+OCTUBRE!AQ144+NOVIEMBRE!AQ144+DICIEMBRE!AQ144</f>
        <v>0</v>
      </c>
      <c r="AR144" s="96">
        <f>+ENERO!AR144+FEBRERO!AR144+MARZO!AR144+ABRIL!AR144+MAYO!AR144+JUNIO!AR144+JULIO!AR144+AGOSTO!AR144+SEPTIEMBRE!AR144+OCTUBRE!AR144+NOVIEMBRE!AR144+DICIEMBRE!AR144</f>
        <v>0</v>
      </c>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632" t="s">
        <v>242</v>
      </c>
      <c r="B145" s="639" t="s">
        <v>243</v>
      </c>
      <c r="C145" s="637"/>
      <c r="D145" s="143">
        <f t="shared" si="33"/>
        <v>97</v>
      </c>
      <c r="E145" s="143">
        <f t="shared" ref="E145:F148" si="35">+G145+I145+K145+M145+O145</f>
        <v>79</v>
      </c>
      <c r="F145" s="143">
        <f t="shared" si="35"/>
        <v>18</v>
      </c>
      <c r="G145" s="96">
        <f>+ENERO!G145+FEBRERO!G145+MARZO!G145+ABRIL!G145+MAYO!G145+JUNIO!G145+JULIO!G145+AGOSTO!G145+SEPTIEMBRE!G145+OCTUBRE!G145+NOVIEMBRE!G145+DICIEMBRE!G145</f>
        <v>8</v>
      </c>
      <c r="H145" s="96">
        <f>+ENERO!H145+FEBRERO!H145+MARZO!H145+ABRIL!H145+MAYO!H145+JUNIO!H145+JULIO!H145+AGOSTO!H145+SEPTIEMBRE!H145+OCTUBRE!H145+NOVIEMBRE!H145+DICIEMBRE!H145</f>
        <v>0</v>
      </c>
      <c r="I145" s="96">
        <f>+ENERO!I145+FEBRERO!I145+MARZO!I145+ABRIL!I145+MAYO!I145+JUNIO!I145+JULIO!I145+AGOSTO!I145+SEPTIEMBRE!I145+OCTUBRE!I145+NOVIEMBRE!I145+DICIEMBRE!I145</f>
        <v>42</v>
      </c>
      <c r="J145" s="96">
        <f>+ENERO!J145+FEBRERO!J145+MARZO!J145+ABRIL!J145+MAYO!J145+JUNIO!J145+JULIO!J145+AGOSTO!J145+SEPTIEMBRE!J145+OCTUBRE!J145+NOVIEMBRE!J145+DICIEMBRE!J145</f>
        <v>12</v>
      </c>
      <c r="K145" s="96">
        <f>+ENERO!K145+FEBRERO!K145+MARZO!K145+ABRIL!K145+MAYO!K145+JUNIO!K145+JULIO!K145+AGOSTO!K145+SEPTIEMBRE!K145+OCTUBRE!K145+NOVIEMBRE!K145+DICIEMBRE!K145</f>
        <v>29</v>
      </c>
      <c r="L145" s="96">
        <f>+ENERO!L145+FEBRERO!L145+MARZO!L145+ABRIL!L145+MAYO!L145+JUNIO!L145+JULIO!L145+AGOSTO!L145+SEPTIEMBRE!L145+OCTUBRE!L145+NOVIEMBRE!L145+DICIEMBRE!L145</f>
        <v>4</v>
      </c>
      <c r="M145" s="96">
        <f>+ENERO!M145+FEBRERO!M145+MARZO!M145+ABRIL!M145+MAYO!M145+JUNIO!M145+JULIO!M145+AGOSTO!M145+SEPTIEMBRE!M145+OCTUBRE!M145+NOVIEMBRE!M145+DICIEMBRE!M145</f>
        <v>0</v>
      </c>
      <c r="N145" s="96">
        <f>+ENERO!N145+FEBRERO!N145+MARZO!N145+ABRIL!N145+MAYO!N145+JUNIO!N145+JULIO!N145+AGOSTO!N145+SEPTIEMBRE!N145+OCTUBRE!N145+NOVIEMBRE!N145+DICIEMBRE!N145</f>
        <v>0</v>
      </c>
      <c r="O145" s="96">
        <f>+ENERO!O145+FEBRERO!O145+MARZO!O145+ABRIL!O145+MAYO!O145+JUNIO!O145+JULIO!O145+AGOSTO!O145+SEPTIEMBRE!O145+OCTUBRE!O145+NOVIEMBRE!O145+DICIEMBRE!O145</f>
        <v>0</v>
      </c>
      <c r="P145" s="96">
        <f>+ENERO!P145+FEBRERO!P145+MARZO!P145+ABRIL!P145+MAYO!P145+JUNIO!P145+JULIO!P145+AGOSTO!P145+SEPTIEMBRE!P145+OCTUBRE!P145+NOVIEMBRE!P145+DICIEMBRE!P145</f>
        <v>2</v>
      </c>
      <c r="Q145" s="96">
        <f>+ENERO!Q145+FEBRERO!Q145+MARZO!Q145+ABRIL!Q145+MAYO!Q145+JUNIO!Q145+JULIO!Q145+AGOSTO!Q145+SEPTIEMBRE!Q145+OCTUBRE!Q145+NOVIEMBRE!Q145+DICIEMBRE!Q145</f>
        <v>0</v>
      </c>
      <c r="R145" s="96">
        <f>+ENERO!R145+FEBRERO!R145+MARZO!R145+ABRIL!R145+MAYO!R145+JUNIO!R145+JULIO!R145+AGOSTO!R145+SEPTIEMBRE!R145+OCTUBRE!R145+NOVIEMBRE!R145+DICIEMBRE!R145</f>
        <v>0</v>
      </c>
      <c r="S145" s="96">
        <f>+ENERO!S145+FEBRERO!S145+MARZO!S145+ABRIL!S145+MAYO!S145+JUNIO!S145+JULIO!S145+AGOSTO!S145+SEPTIEMBRE!S145+OCTUBRE!S145+NOVIEMBRE!S145+DICIEMBRE!S145</f>
        <v>0</v>
      </c>
      <c r="T145" s="96">
        <f>+ENERO!T145+FEBRERO!T145+MARZO!T145+ABRIL!T145+MAYO!T145+JUNIO!T145+JULIO!T145+AGOSTO!T145+SEPTIEMBRE!T145+OCTUBRE!T145+NOVIEMBRE!T145+DICIEMBRE!T145</f>
        <v>0</v>
      </c>
      <c r="U145" s="96">
        <f>+ENERO!U145+FEBRERO!U145+MARZO!U145+ABRIL!U145+MAYO!U145+JUNIO!U145+JULIO!U145+AGOSTO!U145+SEPTIEMBRE!U145+OCTUBRE!U145+NOVIEMBRE!U145+DICIEMBRE!U145</f>
        <v>0</v>
      </c>
      <c r="V145" s="96">
        <f>+ENERO!V145+FEBRERO!V145+MARZO!V145+ABRIL!V145+MAYO!V145+JUNIO!V145+JULIO!V145+AGOSTO!V145+SEPTIEMBRE!V145+OCTUBRE!V145+NOVIEMBRE!V145+DICIEMBRE!V145</f>
        <v>0</v>
      </c>
      <c r="W145" s="96">
        <f>+ENERO!W145+FEBRERO!W145+MARZO!W145+ABRIL!W145+MAYO!W145+JUNIO!W145+JULIO!W145+AGOSTO!W145+SEPTIEMBRE!W145+OCTUBRE!W145+NOVIEMBRE!W145+DICIEMBRE!W145</f>
        <v>0</v>
      </c>
      <c r="X145" s="96">
        <f>+ENERO!X145+FEBRERO!X145+MARZO!X145+ABRIL!X145+MAYO!X145+JUNIO!X145+JULIO!X145+AGOSTO!X145+SEPTIEMBRE!X145+OCTUBRE!X145+NOVIEMBRE!X145+DICIEMBRE!X145</f>
        <v>0</v>
      </c>
      <c r="Y145" s="96">
        <f>+ENERO!Y145+FEBRERO!Y145+MARZO!Y145+ABRIL!Y145+MAYO!Y145+JUNIO!Y145+JULIO!Y145+AGOSTO!Y145+SEPTIEMBRE!Y145+OCTUBRE!Y145+NOVIEMBRE!Y145+DICIEMBRE!Y145</f>
        <v>0</v>
      </c>
      <c r="Z145" s="96">
        <f>+ENERO!Z145+FEBRERO!Z145+MARZO!Z145+ABRIL!Z145+MAYO!Z145+JUNIO!Z145+JULIO!Z145+AGOSTO!Z145+SEPTIEMBRE!Z145+OCTUBRE!Z145+NOVIEMBRE!Z145+DICIEMBRE!Z145</f>
        <v>0</v>
      </c>
      <c r="AA145" s="96">
        <f>+ENERO!AA145+FEBRERO!AA145+MARZO!AA145+ABRIL!AA145+MAYO!AA145+JUNIO!AA145+JULIO!AA145+AGOSTO!AA145+SEPTIEMBRE!AA145+OCTUBRE!AA145+NOVIEMBRE!AA145+DICIEMBRE!AA145</f>
        <v>0</v>
      </c>
      <c r="AB145" s="96">
        <f>+ENERO!AB145+FEBRERO!AB145+MARZO!AB145+ABRIL!AB145+MAYO!AB145+JUNIO!AB145+JULIO!AB145+AGOSTO!AB145+SEPTIEMBRE!AB145+OCTUBRE!AB145+NOVIEMBRE!AB145+DICIEMBRE!AB145</f>
        <v>0</v>
      </c>
      <c r="AC145" s="96">
        <f>+ENERO!AC145+FEBRERO!AC145+MARZO!AC145+ABRIL!AC145+MAYO!AC145+JUNIO!AC145+JULIO!AC145+AGOSTO!AC145+SEPTIEMBRE!AC145+OCTUBRE!AC145+NOVIEMBRE!AC145+DICIEMBRE!AC145</f>
        <v>0</v>
      </c>
      <c r="AD145" s="96">
        <f>+ENERO!AD145+FEBRERO!AD145+MARZO!AD145+ABRIL!AD145+MAYO!AD145+JUNIO!AD145+JULIO!AD145+AGOSTO!AD145+SEPTIEMBRE!AD145+OCTUBRE!AD145+NOVIEMBRE!AD145+DICIEMBRE!AD145</f>
        <v>0</v>
      </c>
      <c r="AE145" s="96">
        <f>+ENERO!AE145+FEBRERO!AE145+MARZO!AE145+ABRIL!AE145+MAYO!AE145+JUNIO!AE145+JULIO!AE145+AGOSTO!AE145+SEPTIEMBRE!AE145+OCTUBRE!AE145+NOVIEMBRE!AE145+DICIEMBRE!AE145</f>
        <v>0</v>
      </c>
      <c r="AF145" s="96">
        <f>+ENERO!AF145+FEBRERO!AF145+MARZO!AF145+ABRIL!AF145+MAYO!AF145+JUNIO!AF145+JULIO!AF145+AGOSTO!AF145+SEPTIEMBRE!AF145+OCTUBRE!AF145+NOVIEMBRE!AF145+DICIEMBRE!AF145</f>
        <v>0</v>
      </c>
      <c r="AG145" s="96">
        <f>+ENERO!AG145+FEBRERO!AG145+MARZO!AG145+ABRIL!AG145+MAYO!AG145+JUNIO!AG145+JULIO!AG145+AGOSTO!AG145+SEPTIEMBRE!AG145+OCTUBRE!AG145+NOVIEMBRE!AG145+DICIEMBRE!AG145</f>
        <v>0</v>
      </c>
      <c r="AH145" s="96">
        <f>+ENERO!AH145+FEBRERO!AH145+MARZO!AH145+ABRIL!AH145+MAYO!AH145+JUNIO!AH145+JULIO!AH145+AGOSTO!AH145+SEPTIEMBRE!AH145+OCTUBRE!AH145+NOVIEMBRE!AH145+DICIEMBRE!AH145</f>
        <v>0</v>
      </c>
      <c r="AI145" s="96">
        <f>+ENERO!AI145+FEBRERO!AI145+MARZO!AI145+ABRIL!AI145+MAYO!AI145+JUNIO!AI145+JULIO!AI145+AGOSTO!AI145+SEPTIEMBRE!AI145+OCTUBRE!AI145+NOVIEMBRE!AI145+DICIEMBRE!AI145</f>
        <v>0</v>
      </c>
      <c r="AJ145" s="96">
        <f>+ENERO!AJ145+FEBRERO!AJ145+MARZO!AJ145+ABRIL!AJ145+MAYO!AJ145+JUNIO!AJ145+JULIO!AJ145+AGOSTO!AJ145+SEPTIEMBRE!AJ145+OCTUBRE!AJ145+NOVIEMBRE!AJ145+DICIEMBRE!AJ145</f>
        <v>0</v>
      </c>
      <c r="AK145" s="96">
        <f>+ENERO!AK145+FEBRERO!AK145+MARZO!AK145+ABRIL!AK145+MAYO!AK145+JUNIO!AK145+JULIO!AK145+AGOSTO!AK145+SEPTIEMBRE!AK145+OCTUBRE!AK145+NOVIEMBRE!AK145+DICIEMBRE!AK145</f>
        <v>0</v>
      </c>
      <c r="AL145" s="96">
        <f>+ENERO!AL145+FEBRERO!AL145+MARZO!AL145+ABRIL!AL145+MAYO!AL145+JUNIO!AL145+JULIO!AL145+AGOSTO!AL145+SEPTIEMBRE!AL145+OCTUBRE!AL145+NOVIEMBRE!AL145+DICIEMBRE!AL145</f>
        <v>0</v>
      </c>
      <c r="AM145" s="96">
        <f>+ENERO!AM145+FEBRERO!AM145+MARZO!AM145+ABRIL!AM145+MAYO!AM145+JUNIO!AM145+JULIO!AM145+AGOSTO!AM145+SEPTIEMBRE!AM145+OCTUBRE!AM145+NOVIEMBRE!AM145+DICIEMBRE!AM145</f>
        <v>0</v>
      </c>
      <c r="AN145" s="96">
        <f>+ENERO!AN145+FEBRERO!AN145+MARZO!AN145+ABRIL!AN145+MAYO!AN145+JUNIO!AN145+JULIO!AN145+AGOSTO!AN145+SEPTIEMBRE!AN145+OCTUBRE!AN145+NOVIEMBRE!AN145+DICIEMBRE!AN145</f>
        <v>0</v>
      </c>
      <c r="AO145" s="96">
        <f>+ENERO!AO145+FEBRERO!AO145+MARZO!AO145+ABRIL!AO145+MAYO!AO145+JUNIO!AO145+JULIO!AO145+AGOSTO!AO145+SEPTIEMBRE!AO145+OCTUBRE!AO145+NOVIEMBRE!AO145+DICIEMBRE!AO145</f>
        <v>0</v>
      </c>
      <c r="AP145" s="96">
        <f>+ENERO!AP145+FEBRERO!AP145+MARZO!AP145+ABRIL!AP145+MAYO!AP145+JUNIO!AP145+JULIO!AP145+AGOSTO!AP145+SEPTIEMBRE!AP145+OCTUBRE!AP145+NOVIEMBRE!AP145+DICIEMBRE!AP145</f>
        <v>0</v>
      </c>
      <c r="AQ145" s="96">
        <f>+ENERO!AQ145+FEBRERO!AQ145+MARZO!AQ145+ABRIL!AQ145+MAYO!AQ145+JUNIO!AQ145+JULIO!AQ145+AGOSTO!AQ145+SEPTIEMBRE!AQ145+OCTUBRE!AQ145+NOVIEMBRE!AQ145+DICIEMBRE!AQ145</f>
        <v>0</v>
      </c>
      <c r="AR145" s="96">
        <f>+ENERO!AR145+FEBRERO!AR145+MARZO!AR145+ABRIL!AR145+MAYO!AR145+JUNIO!AR145+JULIO!AR145+AGOSTO!AR145+SEPTIEMBRE!AR145+OCTUBRE!AR145+NOVIEMBRE!AR145+DICIEMBRE!AR145</f>
        <v>0</v>
      </c>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638"/>
      <c r="B146" s="622" t="s">
        <v>244</v>
      </c>
      <c r="C146" s="623"/>
      <c r="D146" s="111">
        <f t="shared" si="33"/>
        <v>9</v>
      </c>
      <c r="E146" s="111">
        <f t="shared" si="35"/>
        <v>4</v>
      </c>
      <c r="F146" s="111">
        <f t="shared" si="35"/>
        <v>5</v>
      </c>
      <c r="G146" s="96">
        <f>+ENERO!G146+FEBRERO!G146+MARZO!G146+ABRIL!G146+MAYO!G146+JUNIO!G146+JULIO!G146+AGOSTO!G146+SEPTIEMBRE!G146+OCTUBRE!G146+NOVIEMBRE!G146+DICIEMBRE!G146</f>
        <v>0</v>
      </c>
      <c r="H146" s="96">
        <f>+ENERO!H146+FEBRERO!H146+MARZO!H146+ABRIL!H146+MAYO!H146+JUNIO!H146+JULIO!H146+AGOSTO!H146+SEPTIEMBRE!H146+OCTUBRE!H146+NOVIEMBRE!H146+DICIEMBRE!H146</f>
        <v>0</v>
      </c>
      <c r="I146" s="96">
        <f>+ENERO!I146+FEBRERO!I146+MARZO!I146+ABRIL!I146+MAYO!I146+JUNIO!I146+JULIO!I146+AGOSTO!I146+SEPTIEMBRE!I146+OCTUBRE!I146+NOVIEMBRE!I146+DICIEMBRE!I146</f>
        <v>2</v>
      </c>
      <c r="J146" s="96">
        <f>+ENERO!J146+FEBRERO!J146+MARZO!J146+ABRIL!J146+MAYO!J146+JUNIO!J146+JULIO!J146+AGOSTO!J146+SEPTIEMBRE!J146+OCTUBRE!J146+NOVIEMBRE!J146+DICIEMBRE!J146</f>
        <v>1</v>
      </c>
      <c r="K146" s="96">
        <f>+ENERO!K146+FEBRERO!K146+MARZO!K146+ABRIL!K146+MAYO!K146+JUNIO!K146+JULIO!K146+AGOSTO!K146+SEPTIEMBRE!K146+OCTUBRE!K146+NOVIEMBRE!K146+DICIEMBRE!K146</f>
        <v>2</v>
      </c>
      <c r="L146" s="96">
        <f>+ENERO!L146+FEBRERO!L146+MARZO!L146+ABRIL!L146+MAYO!L146+JUNIO!L146+JULIO!L146+AGOSTO!L146+SEPTIEMBRE!L146+OCTUBRE!L146+NOVIEMBRE!L146+DICIEMBRE!L146</f>
        <v>3</v>
      </c>
      <c r="M146" s="96">
        <f>+ENERO!M146+FEBRERO!M146+MARZO!M146+ABRIL!M146+MAYO!M146+JUNIO!M146+JULIO!M146+AGOSTO!M146+SEPTIEMBRE!M146+OCTUBRE!M146+NOVIEMBRE!M146+DICIEMBRE!M146</f>
        <v>0</v>
      </c>
      <c r="N146" s="96">
        <f>+ENERO!N146+FEBRERO!N146+MARZO!N146+ABRIL!N146+MAYO!N146+JUNIO!N146+JULIO!N146+AGOSTO!N146+SEPTIEMBRE!N146+OCTUBRE!N146+NOVIEMBRE!N146+DICIEMBRE!N146</f>
        <v>1</v>
      </c>
      <c r="O146" s="96">
        <f>+ENERO!O146+FEBRERO!O146+MARZO!O146+ABRIL!O146+MAYO!O146+JUNIO!O146+JULIO!O146+AGOSTO!O146+SEPTIEMBRE!O146+OCTUBRE!O146+NOVIEMBRE!O146+DICIEMBRE!O146</f>
        <v>0</v>
      </c>
      <c r="P146" s="96">
        <f>+ENERO!P146+FEBRERO!P146+MARZO!P146+ABRIL!P146+MAYO!P146+JUNIO!P146+JULIO!P146+AGOSTO!P146+SEPTIEMBRE!P146+OCTUBRE!P146+NOVIEMBRE!P146+DICIEMBRE!P146</f>
        <v>0</v>
      </c>
      <c r="Q146" s="96">
        <f>+ENERO!Q146+FEBRERO!Q146+MARZO!Q146+ABRIL!Q146+MAYO!Q146+JUNIO!Q146+JULIO!Q146+AGOSTO!Q146+SEPTIEMBRE!Q146+OCTUBRE!Q146+NOVIEMBRE!Q146+DICIEMBRE!Q146</f>
        <v>0</v>
      </c>
      <c r="R146" s="96">
        <f>+ENERO!R146+FEBRERO!R146+MARZO!R146+ABRIL!R146+MAYO!R146+JUNIO!R146+JULIO!R146+AGOSTO!R146+SEPTIEMBRE!R146+OCTUBRE!R146+NOVIEMBRE!R146+DICIEMBRE!R146</f>
        <v>0</v>
      </c>
      <c r="S146" s="96">
        <f>+ENERO!S146+FEBRERO!S146+MARZO!S146+ABRIL!S146+MAYO!S146+JUNIO!S146+JULIO!S146+AGOSTO!S146+SEPTIEMBRE!S146+OCTUBRE!S146+NOVIEMBRE!S146+DICIEMBRE!S146</f>
        <v>0</v>
      </c>
      <c r="T146" s="96">
        <f>+ENERO!T146+FEBRERO!T146+MARZO!T146+ABRIL!T146+MAYO!T146+JUNIO!T146+JULIO!T146+AGOSTO!T146+SEPTIEMBRE!T146+OCTUBRE!T146+NOVIEMBRE!T146+DICIEMBRE!T146</f>
        <v>0</v>
      </c>
      <c r="U146" s="96">
        <f>+ENERO!U146+FEBRERO!U146+MARZO!U146+ABRIL!U146+MAYO!U146+JUNIO!U146+JULIO!U146+AGOSTO!U146+SEPTIEMBRE!U146+OCTUBRE!U146+NOVIEMBRE!U146+DICIEMBRE!U146</f>
        <v>0</v>
      </c>
      <c r="V146" s="96">
        <f>+ENERO!V146+FEBRERO!V146+MARZO!V146+ABRIL!V146+MAYO!V146+JUNIO!V146+JULIO!V146+AGOSTO!V146+SEPTIEMBRE!V146+OCTUBRE!V146+NOVIEMBRE!V146+DICIEMBRE!V146</f>
        <v>0</v>
      </c>
      <c r="W146" s="96">
        <f>+ENERO!W146+FEBRERO!W146+MARZO!W146+ABRIL!W146+MAYO!W146+JUNIO!W146+JULIO!W146+AGOSTO!W146+SEPTIEMBRE!W146+OCTUBRE!W146+NOVIEMBRE!W146+DICIEMBRE!W146</f>
        <v>0</v>
      </c>
      <c r="X146" s="96">
        <f>+ENERO!X146+FEBRERO!X146+MARZO!X146+ABRIL!X146+MAYO!X146+JUNIO!X146+JULIO!X146+AGOSTO!X146+SEPTIEMBRE!X146+OCTUBRE!X146+NOVIEMBRE!X146+DICIEMBRE!X146</f>
        <v>0</v>
      </c>
      <c r="Y146" s="96">
        <f>+ENERO!Y146+FEBRERO!Y146+MARZO!Y146+ABRIL!Y146+MAYO!Y146+JUNIO!Y146+JULIO!Y146+AGOSTO!Y146+SEPTIEMBRE!Y146+OCTUBRE!Y146+NOVIEMBRE!Y146+DICIEMBRE!Y146</f>
        <v>0</v>
      </c>
      <c r="Z146" s="96">
        <f>+ENERO!Z146+FEBRERO!Z146+MARZO!Z146+ABRIL!Z146+MAYO!Z146+JUNIO!Z146+JULIO!Z146+AGOSTO!Z146+SEPTIEMBRE!Z146+OCTUBRE!Z146+NOVIEMBRE!Z146+DICIEMBRE!Z146</f>
        <v>0</v>
      </c>
      <c r="AA146" s="96">
        <f>+ENERO!AA146+FEBRERO!AA146+MARZO!AA146+ABRIL!AA146+MAYO!AA146+JUNIO!AA146+JULIO!AA146+AGOSTO!AA146+SEPTIEMBRE!AA146+OCTUBRE!AA146+NOVIEMBRE!AA146+DICIEMBRE!AA146</f>
        <v>0</v>
      </c>
      <c r="AB146" s="96">
        <f>+ENERO!AB146+FEBRERO!AB146+MARZO!AB146+ABRIL!AB146+MAYO!AB146+JUNIO!AB146+JULIO!AB146+AGOSTO!AB146+SEPTIEMBRE!AB146+OCTUBRE!AB146+NOVIEMBRE!AB146+DICIEMBRE!AB146</f>
        <v>0</v>
      </c>
      <c r="AC146" s="96">
        <f>+ENERO!AC146+FEBRERO!AC146+MARZO!AC146+ABRIL!AC146+MAYO!AC146+JUNIO!AC146+JULIO!AC146+AGOSTO!AC146+SEPTIEMBRE!AC146+OCTUBRE!AC146+NOVIEMBRE!AC146+DICIEMBRE!AC146</f>
        <v>0</v>
      </c>
      <c r="AD146" s="96">
        <f>+ENERO!AD146+FEBRERO!AD146+MARZO!AD146+ABRIL!AD146+MAYO!AD146+JUNIO!AD146+JULIO!AD146+AGOSTO!AD146+SEPTIEMBRE!AD146+OCTUBRE!AD146+NOVIEMBRE!AD146+DICIEMBRE!AD146</f>
        <v>0</v>
      </c>
      <c r="AE146" s="96">
        <f>+ENERO!AE146+FEBRERO!AE146+MARZO!AE146+ABRIL!AE146+MAYO!AE146+JUNIO!AE146+JULIO!AE146+AGOSTO!AE146+SEPTIEMBRE!AE146+OCTUBRE!AE146+NOVIEMBRE!AE146+DICIEMBRE!AE146</f>
        <v>0</v>
      </c>
      <c r="AF146" s="96">
        <f>+ENERO!AF146+FEBRERO!AF146+MARZO!AF146+ABRIL!AF146+MAYO!AF146+JUNIO!AF146+JULIO!AF146+AGOSTO!AF146+SEPTIEMBRE!AF146+OCTUBRE!AF146+NOVIEMBRE!AF146+DICIEMBRE!AF146</f>
        <v>0</v>
      </c>
      <c r="AG146" s="96">
        <f>+ENERO!AG146+FEBRERO!AG146+MARZO!AG146+ABRIL!AG146+MAYO!AG146+JUNIO!AG146+JULIO!AG146+AGOSTO!AG146+SEPTIEMBRE!AG146+OCTUBRE!AG146+NOVIEMBRE!AG146+DICIEMBRE!AG146</f>
        <v>0</v>
      </c>
      <c r="AH146" s="96">
        <f>+ENERO!AH146+FEBRERO!AH146+MARZO!AH146+ABRIL!AH146+MAYO!AH146+JUNIO!AH146+JULIO!AH146+AGOSTO!AH146+SEPTIEMBRE!AH146+OCTUBRE!AH146+NOVIEMBRE!AH146+DICIEMBRE!AH146</f>
        <v>0</v>
      </c>
      <c r="AI146" s="96">
        <f>+ENERO!AI146+FEBRERO!AI146+MARZO!AI146+ABRIL!AI146+MAYO!AI146+JUNIO!AI146+JULIO!AI146+AGOSTO!AI146+SEPTIEMBRE!AI146+OCTUBRE!AI146+NOVIEMBRE!AI146+DICIEMBRE!AI146</f>
        <v>0</v>
      </c>
      <c r="AJ146" s="96">
        <f>+ENERO!AJ146+FEBRERO!AJ146+MARZO!AJ146+ABRIL!AJ146+MAYO!AJ146+JUNIO!AJ146+JULIO!AJ146+AGOSTO!AJ146+SEPTIEMBRE!AJ146+OCTUBRE!AJ146+NOVIEMBRE!AJ146+DICIEMBRE!AJ146</f>
        <v>0</v>
      </c>
      <c r="AK146" s="96">
        <f>+ENERO!AK146+FEBRERO!AK146+MARZO!AK146+ABRIL!AK146+MAYO!AK146+JUNIO!AK146+JULIO!AK146+AGOSTO!AK146+SEPTIEMBRE!AK146+OCTUBRE!AK146+NOVIEMBRE!AK146+DICIEMBRE!AK146</f>
        <v>0</v>
      </c>
      <c r="AL146" s="96">
        <f>+ENERO!AL146+FEBRERO!AL146+MARZO!AL146+ABRIL!AL146+MAYO!AL146+JUNIO!AL146+JULIO!AL146+AGOSTO!AL146+SEPTIEMBRE!AL146+OCTUBRE!AL146+NOVIEMBRE!AL146+DICIEMBRE!AL146</f>
        <v>0</v>
      </c>
      <c r="AM146" s="96">
        <f>+ENERO!AM146+FEBRERO!AM146+MARZO!AM146+ABRIL!AM146+MAYO!AM146+JUNIO!AM146+JULIO!AM146+AGOSTO!AM146+SEPTIEMBRE!AM146+OCTUBRE!AM146+NOVIEMBRE!AM146+DICIEMBRE!AM146</f>
        <v>0</v>
      </c>
      <c r="AN146" s="96">
        <f>+ENERO!AN146+FEBRERO!AN146+MARZO!AN146+ABRIL!AN146+MAYO!AN146+JUNIO!AN146+JULIO!AN146+AGOSTO!AN146+SEPTIEMBRE!AN146+OCTUBRE!AN146+NOVIEMBRE!AN146+DICIEMBRE!AN146</f>
        <v>0</v>
      </c>
      <c r="AO146" s="96">
        <f>+ENERO!AO146+FEBRERO!AO146+MARZO!AO146+ABRIL!AO146+MAYO!AO146+JUNIO!AO146+JULIO!AO146+AGOSTO!AO146+SEPTIEMBRE!AO146+OCTUBRE!AO146+NOVIEMBRE!AO146+DICIEMBRE!AO146</f>
        <v>0</v>
      </c>
      <c r="AP146" s="96">
        <f>+ENERO!AP146+FEBRERO!AP146+MARZO!AP146+ABRIL!AP146+MAYO!AP146+JUNIO!AP146+JULIO!AP146+AGOSTO!AP146+SEPTIEMBRE!AP146+OCTUBRE!AP146+NOVIEMBRE!AP146+DICIEMBRE!AP146</f>
        <v>0</v>
      </c>
      <c r="AQ146" s="96">
        <f>+ENERO!AQ146+FEBRERO!AQ146+MARZO!AQ146+ABRIL!AQ146+MAYO!AQ146+JUNIO!AQ146+JULIO!AQ146+AGOSTO!AQ146+SEPTIEMBRE!AQ146+OCTUBRE!AQ146+NOVIEMBRE!AQ146+DICIEMBRE!AQ146</f>
        <v>0</v>
      </c>
      <c r="AR146" s="96">
        <f>+ENERO!AR146+FEBRERO!AR146+MARZO!AR146+ABRIL!AR146+MAYO!AR146+JUNIO!AR146+JULIO!AR146+AGOSTO!AR146+SEPTIEMBRE!AR146+OCTUBRE!AR146+NOVIEMBRE!AR146+DICIEMBRE!AR146</f>
        <v>0</v>
      </c>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638"/>
      <c r="B147" s="622" t="s">
        <v>245</v>
      </c>
      <c r="C147" s="623"/>
      <c r="D147" s="111">
        <f t="shared" si="33"/>
        <v>1</v>
      </c>
      <c r="E147" s="111">
        <f t="shared" si="35"/>
        <v>0</v>
      </c>
      <c r="F147" s="111">
        <f t="shared" si="35"/>
        <v>1</v>
      </c>
      <c r="G147" s="96">
        <f>+ENERO!G147+FEBRERO!G147+MARZO!G147+ABRIL!G147+MAYO!G147+JUNIO!G147+JULIO!G147+AGOSTO!G147+SEPTIEMBRE!G147+OCTUBRE!G147+NOVIEMBRE!G147+DICIEMBRE!G147</f>
        <v>0</v>
      </c>
      <c r="H147" s="96">
        <f>+ENERO!H147+FEBRERO!H147+MARZO!H147+ABRIL!H147+MAYO!H147+JUNIO!H147+JULIO!H147+AGOSTO!H147+SEPTIEMBRE!H147+OCTUBRE!H147+NOVIEMBRE!H147+DICIEMBRE!H147</f>
        <v>0</v>
      </c>
      <c r="I147" s="96">
        <f>+ENERO!I147+FEBRERO!I147+MARZO!I147+ABRIL!I147+MAYO!I147+JUNIO!I147+JULIO!I147+AGOSTO!I147+SEPTIEMBRE!I147+OCTUBRE!I147+NOVIEMBRE!I147+DICIEMBRE!I147</f>
        <v>0</v>
      </c>
      <c r="J147" s="96">
        <f>+ENERO!J147+FEBRERO!J147+MARZO!J147+ABRIL!J147+MAYO!J147+JUNIO!J147+JULIO!J147+AGOSTO!J147+SEPTIEMBRE!J147+OCTUBRE!J147+NOVIEMBRE!J147+DICIEMBRE!J147</f>
        <v>0</v>
      </c>
      <c r="K147" s="96">
        <f>+ENERO!K147+FEBRERO!K147+MARZO!K147+ABRIL!K147+MAYO!K147+JUNIO!K147+JULIO!K147+AGOSTO!K147+SEPTIEMBRE!K147+OCTUBRE!K147+NOVIEMBRE!K147+DICIEMBRE!K147</f>
        <v>0</v>
      </c>
      <c r="L147" s="96">
        <f>+ENERO!L147+FEBRERO!L147+MARZO!L147+ABRIL!L147+MAYO!L147+JUNIO!L147+JULIO!L147+AGOSTO!L147+SEPTIEMBRE!L147+OCTUBRE!L147+NOVIEMBRE!L147+DICIEMBRE!L147</f>
        <v>1</v>
      </c>
      <c r="M147" s="96">
        <f>+ENERO!M147+FEBRERO!M147+MARZO!M147+ABRIL!M147+MAYO!M147+JUNIO!M147+JULIO!M147+AGOSTO!M147+SEPTIEMBRE!M147+OCTUBRE!M147+NOVIEMBRE!M147+DICIEMBRE!M147</f>
        <v>0</v>
      </c>
      <c r="N147" s="96">
        <f>+ENERO!N147+FEBRERO!N147+MARZO!N147+ABRIL!N147+MAYO!N147+JUNIO!N147+JULIO!N147+AGOSTO!N147+SEPTIEMBRE!N147+OCTUBRE!N147+NOVIEMBRE!N147+DICIEMBRE!N147</f>
        <v>0</v>
      </c>
      <c r="O147" s="96">
        <f>+ENERO!O147+FEBRERO!O147+MARZO!O147+ABRIL!O147+MAYO!O147+JUNIO!O147+JULIO!O147+AGOSTO!O147+SEPTIEMBRE!O147+OCTUBRE!O147+NOVIEMBRE!O147+DICIEMBRE!O147</f>
        <v>0</v>
      </c>
      <c r="P147" s="96">
        <f>+ENERO!P147+FEBRERO!P147+MARZO!P147+ABRIL!P147+MAYO!P147+JUNIO!P147+JULIO!P147+AGOSTO!P147+SEPTIEMBRE!P147+OCTUBRE!P147+NOVIEMBRE!P147+DICIEMBRE!P147</f>
        <v>0</v>
      </c>
      <c r="Q147" s="96">
        <f>+ENERO!Q147+FEBRERO!Q147+MARZO!Q147+ABRIL!Q147+MAYO!Q147+JUNIO!Q147+JULIO!Q147+AGOSTO!Q147+SEPTIEMBRE!Q147+OCTUBRE!Q147+NOVIEMBRE!Q147+DICIEMBRE!Q147</f>
        <v>0</v>
      </c>
      <c r="R147" s="96">
        <f>+ENERO!R147+FEBRERO!R147+MARZO!R147+ABRIL!R147+MAYO!R147+JUNIO!R147+JULIO!R147+AGOSTO!R147+SEPTIEMBRE!R147+OCTUBRE!R147+NOVIEMBRE!R147+DICIEMBRE!R147</f>
        <v>0</v>
      </c>
      <c r="S147" s="96">
        <f>+ENERO!S147+FEBRERO!S147+MARZO!S147+ABRIL!S147+MAYO!S147+JUNIO!S147+JULIO!S147+AGOSTO!S147+SEPTIEMBRE!S147+OCTUBRE!S147+NOVIEMBRE!S147+DICIEMBRE!S147</f>
        <v>0</v>
      </c>
      <c r="T147" s="96">
        <f>+ENERO!T147+FEBRERO!T147+MARZO!T147+ABRIL!T147+MAYO!T147+JUNIO!T147+JULIO!T147+AGOSTO!T147+SEPTIEMBRE!T147+OCTUBRE!T147+NOVIEMBRE!T147+DICIEMBRE!T147</f>
        <v>0</v>
      </c>
      <c r="U147" s="96">
        <f>+ENERO!U147+FEBRERO!U147+MARZO!U147+ABRIL!U147+MAYO!U147+JUNIO!U147+JULIO!U147+AGOSTO!U147+SEPTIEMBRE!U147+OCTUBRE!U147+NOVIEMBRE!U147+DICIEMBRE!U147</f>
        <v>0</v>
      </c>
      <c r="V147" s="96">
        <f>+ENERO!V147+FEBRERO!V147+MARZO!V147+ABRIL!V147+MAYO!V147+JUNIO!V147+JULIO!V147+AGOSTO!V147+SEPTIEMBRE!V147+OCTUBRE!V147+NOVIEMBRE!V147+DICIEMBRE!V147</f>
        <v>0</v>
      </c>
      <c r="W147" s="96">
        <f>+ENERO!W147+FEBRERO!W147+MARZO!W147+ABRIL!W147+MAYO!W147+JUNIO!W147+JULIO!W147+AGOSTO!W147+SEPTIEMBRE!W147+OCTUBRE!W147+NOVIEMBRE!W147+DICIEMBRE!W147</f>
        <v>0</v>
      </c>
      <c r="X147" s="96">
        <f>+ENERO!X147+FEBRERO!X147+MARZO!X147+ABRIL!X147+MAYO!X147+JUNIO!X147+JULIO!X147+AGOSTO!X147+SEPTIEMBRE!X147+OCTUBRE!X147+NOVIEMBRE!X147+DICIEMBRE!X147</f>
        <v>0</v>
      </c>
      <c r="Y147" s="96">
        <f>+ENERO!Y147+FEBRERO!Y147+MARZO!Y147+ABRIL!Y147+MAYO!Y147+JUNIO!Y147+JULIO!Y147+AGOSTO!Y147+SEPTIEMBRE!Y147+OCTUBRE!Y147+NOVIEMBRE!Y147+DICIEMBRE!Y147</f>
        <v>0</v>
      </c>
      <c r="Z147" s="96">
        <f>+ENERO!Z147+FEBRERO!Z147+MARZO!Z147+ABRIL!Z147+MAYO!Z147+JUNIO!Z147+JULIO!Z147+AGOSTO!Z147+SEPTIEMBRE!Z147+OCTUBRE!Z147+NOVIEMBRE!Z147+DICIEMBRE!Z147</f>
        <v>0</v>
      </c>
      <c r="AA147" s="96">
        <f>+ENERO!AA147+FEBRERO!AA147+MARZO!AA147+ABRIL!AA147+MAYO!AA147+JUNIO!AA147+JULIO!AA147+AGOSTO!AA147+SEPTIEMBRE!AA147+OCTUBRE!AA147+NOVIEMBRE!AA147+DICIEMBRE!AA147</f>
        <v>0</v>
      </c>
      <c r="AB147" s="96">
        <f>+ENERO!AB147+FEBRERO!AB147+MARZO!AB147+ABRIL!AB147+MAYO!AB147+JUNIO!AB147+JULIO!AB147+AGOSTO!AB147+SEPTIEMBRE!AB147+OCTUBRE!AB147+NOVIEMBRE!AB147+DICIEMBRE!AB147</f>
        <v>0</v>
      </c>
      <c r="AC147" s="96">
        <f>+ENERO!AC147+FEBRERO!AC147+MARZO!AC147+ABRIL!AC147+MAYO!AC147+JUNIO!AC147+JULIO!AC147+AGOSTO!AC147+SEPTIEMBRE!AC147+OCTUBRE!AC147+NOVIEMBRE!AC147+DICIEMBRE!AC147</f>
        <v>0</v>
      </c>
      <c r="AD147" s="96">
        <f>+ENERO!AD147+FEBRERO!AD147+MARZO!AD147+ABRIL!AD147+MAYO!AD147+JUNIO!AD147+JULIO!AD147+AGOSTO!AD147+SEPTIEMBRE!AD147+OCTUBRE!AD147+NOVIEMBRE!AD147+DICIEMBRE!AD147</f>
        <v>0</v>
      </c>
      <c r="AE147" s="96">
        <f>+ENERO!AE147+FEBRERO!AE147+MARZO!AE147+ABRIL!AE147+MAYO!AE147+JUNIO!AE147+JULIO!AE147+AGOSTO!AE147+SEPTIEMBRE!AE147+OCTUBRE!AE147+NOVIEMBRE!AE147+DICIEMBRE!AE147</f>
        <v>0</v>
      </c>
      <c r="AF147" s="96">
        <f>+ENERO!AF147+FEBRERO!AF147+MARZO!AF147+ABRIL!AF147+MAYO!AF147+JUNIO!AF147+JULIO!AF147+AGOSTO!AF147+SEPTIEMBRE!AF147+OCTUBRE!AF147+NOVIEMBRE!AF147+DICIEMBRE!AF147</f>
        <v>0</v>
      </c>
      <c r="AG147" s="96">
        <f>+ENERO!AG147+FEBRERO!AG147+MARZO!AG147+ABRIL!AG147+MAYO!AG147+JUNIO!AG147+JULIO!AG147+AGOSTO!AG147+SEPTIEMBRE!AG147+OCTUBRE!AG147+NOVIEMBRE!AG147+DICIEMBRE!AG147</f>
        <v>0</v>
      </c>
      <c r="AH147" s="96">
        <f>+ENERO!AH147+FEBRERO!AH147+MARZO!AH147+ABRIL!AH147+MAYO!AH147+JUNIO!AH147+JULIO!AH147+AGOSTO!AH147+SEPTIEMBRE!AH147+OCTUBRE!AH147+NOVIEMBRE!AH147+DICIEMBRE!AH147</f>
        <v>0</v>
      </c>
      <c r="AI147" s="96">
        <f>+ENERO!AI147+FEBRERO!AI147+MARZO!AI147+ABRIL!AI147+MAYO!AI147+JUNIO!AI147+JULIO!AI147+AGOSTO!AI147+SEPTIEMBRE!AI147+OCTUBRE!AI147+NOVIEMBRE!AI147+DICIEMBRE!AI147</f>
        <v>0</v>
      </c>
      <c r="AJ147" s="96">
        <f>+ENERO!AJ147+FEBRERO!AJ147+MARZO!AJ147+ABRIL!AJ147+MAYO!AJ147+JUNIO!AJ147+JULIO!AJ147+AGOSTO!AJ147+SEPTIEMBRE!AJ147+OCTUBRE!AJ147+NOVIEMBRE!AJ147+DICIEMBRE!AJ147</f>
        <v>0</v>
      </c>
      <c r="AK147" s="96">
        <f>+ENERO!AK147+FEBRERO!AK147+MARZO!AK147+ABRIL!AK147+MAYO!AK147+JUNIO!AK147+JULIO!AK147+AGOSTO!AK147+SEPTIEMBRE!AK147+OCTUBRE!AK147+NOVIEMBRE!AK147+DICIEMBRE!AK147</f>
        <v>0</v>
      </c>
      <c r="AL147" s="96">
        <f>+ENERO!AL147+FEBRERO!AL147+MARZO!AL147+ABRIL!AL147+MAYO!AL147+JUNIO!AL147+JULIO!AL147+AGOSTO!AL147+SEPTIEMBRE!AL147+OCTUBRE!AL147+NOVIEMBRE!AL147+DICIEMBRE!AL147</f>
        <v>0</v>
      </c>
      <c r="AM147" s="96">
        <f>+ENERO!AM147+FEBRERO!AM147+MARZO!AM147+ABRIL!AM147+MAYO!AM147+JUNIO!AM147+JULIO!AM147+AGOSTO!AM147+SEPTIEMBRE!AM147+OCTUBRE!AM147+NOVIEMBRE!AM147+DICIEMBRE!AM147</f>
        <v>0</v>
      </c>
      <c r="AN147" s="96">
        <f>+ENERO!AN147+FEBRERO!AN147+MARZO!AN147+ABRIL!AN147+MAYO!AN147+JUNIO!AN147+JULIO!AN147+AGOSTO!AN147+SEPTIEMBRE!AN147+OCTUBRE!AN147+NOVIEMBRE!AN147+DICIEMBRE!AN147</f>
        <v>0</v>
      </c>
      <c r="AO147" s="96">
        <f>+ENERO!AO147+FEBRERO!AO147+MARZO!AO147+ABRIL!AO147+MAYO!AO147+JUNIO!AO147+JULIO!AO147+AGOSTO!AO147+SEPTIEMBRE!AO147+OCTUBRE!AO147+NOVIEMBRE!AO147+DICIEMBRE!AO147</f>
        <v>0</v>
      </c>
      <c r="AP147" s="96">
        <f>+ENERO!AP147+FEBRERO!AP147+MARZO!AP147+ABRIL!AP147+MAYO!AP147+JUNIO!AP147+JULIO!AP147+AGOSTO!AP147+SEPTIEMBRE!AP147+OCTUBRE!AP147+NOVIEMBRE!AP147+DICIEMBRE!AP147</f>
        <v>0</v>
      </c>
      <c r="AQ147" s="96">
        <f>+ENERO!AQ147+FEBRERO!AQ147+MARZO!AQ147+ABRIL!AQ147+MAYO!AQ147+JUNIO!AQ147+JULIO!AQ147+AGOSTO!AQ147+SEPTIEMBRE!AQ147+OCTUBRE!AQ147+NOVIEMBRE!AQ147+DICIEMBRE!AQ147</f>
        <v>0</v>
      </c>
      <c r="AR147" s="96">
        <f>+ENERO!AR147+FEBRERO!AR147+MARZO!AR147+ABRIL!AR147+MAYO!AR147+JUNIO!AR147+JULIO!AR147+AGOSTO!AR147+SEPTIEMBRE!AR147+OCTUBRE!AR147+NOVIEMBRE!AR147+DICIEMBRE!AR147</f>
        <v>0</v>
      </c>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638"/>
      <c r="B148" s="640" t="s">
        <v>246</v>
      </c>
      <c r="C148" s="625"/>
      <c r="D148" s="144">
        <f t="shared" si="33"/>
        <v>157</v>
      </c>
      <c r="E148" s="144">
        <f t="shared" si="35"/>
        <v>87</v>
      </c>
      <c r="F148" s="144">
        <f t="shared" si="35"/>
        <v>70</v>
      </c>
      <c r="G148" s="96">
        <f>+ENERO!G148+FEBRERO!G148+MARZO!G148+ABRIL!G148+MAYO!G148+JUNIO!G148+JULIO!G148+AGOSTO!G148+SEPTIEMBRE!G148+OCTUBRE!G148+NOVIEMBRE!G148+DICIEMBRE!G148</f>
        <v>8</v>
      </c>
      <c r="H148" s="96">
        <f>+ENERO!H148+FEBRERO!H148+MARZO!H148+ABRIL!H148+MAYO!H148+JUNIO!H148+JULIO!H148+AGOSTO!H148+SEPTIEMBRE!H148+OCTUBRE!H148+NOVIEMBRE!H148+DICIEMBRE!H148</f>
        <v>10</v>
      </c>
      <c r="I148" s="96">
        <f>+ENERO!I148+FEBRERO!I148+MARZO!I148+ABRIL!I148+MAYO!I148+JUNIO!I148+JULIO!I148+AGOSTO!I148+SEPTIEMBRE!I148+OCTUBRE!I148+NOVIEMBRE!I148+DICIEMBRE!I148</f>
        <v>47</v>
      </c>
      <c r="J148" s="96">
        <f>+ENERO!J148+FEBRERO!J148+MARZO!J148+ABRIL!J148+MAYO!J148+JUNIO!J148+JULIO!J148+AGOSTO!J148+SEPTIEMBRE!J148+OCTUBRE!J148+NOVIEMBRE!J148+DICIEMBRE!J148</f>
        <v>26</v>
      </c>
      <c r="K148" s="96">
        <f>+ENERO!K148+FEBRERO!K148+MARZO!K148+ABRIL!K148+MAYO!K148+JUNIO!K148+JULIO!K148+AGOSTO!K148+SEPTIEMBRE!K148+OCTUBRE!K148+NOVIEMBRE!K148+DICIEMBRE!K148</f>
        <v>24</v>
      </c>
      <c r="L148" s="96">
        <f>+ENERO!L148+FEBRERO!L148+MARZO!L148+ABRIL!L148+MAYO!L148+JUNIO!L148+JULIO!L148+AGOSTO!L148+SEPTIEMBRE!L148+OCTUBRE!L148+NOVIEMBRE!L148+DICIEMBRE!L148</f>
        <v>24</v>
      </c>
      <c r="M148" s="96">
        <f>+ENERO!M148+FEBRERO!M148+MARZO!M148+ABRIL!M148+MAYO!M148+JUNIO!M148+JULIO!M148+AGOSTO!M148+SEPTIEMBRE!M148+OCTUBRE!M148+NOVIEMBRE!M148+DICIEMBRE!M148</f>
        <v>8</v>
      </c>
      <c r="N148" s="96">
        <f>+ENERO!N148+FEBRERO!N148+MARZO!N148+ABRIL!N148+MAYO!N148+JUNIO!N148+JULIO!N148+AGOSTO!N148+SEPTIEMBRE!N148+OCTUBRE!N148+NOVIEMBRE!N148+DICIEMBRE!N148</f>
        <v>10</v>
      </c>
      <c r="O148" s="96">
        <f>+ENERO!O148+FEBRERO!O148+MARZO!O148+ABRIL!O148+MAYO!O148+JUNIO!O148+JULIO!O148+AGOSTO!O148+SEPTIEMBRE!O148+OCTUBRE!O148+NOVIEMBRE!O148+DICIEMBRE!O148</f>
        <v>0</v>
      </c>
      <c r="P148" s="96">
        <f>+ENERO!P148+FEBRERO!P148+MARZO!P148+ABRIL!P148+MAYO!P148+JUNIO!P148+JULIO!P148+AGOSTO!P148+SEPTIEMBRE!P148+OCTUBRE!P148+NOVIEMBRE!P148+DICIEMBRE!P148</f>
        <v>0</v>
      </c>
      <c r="Q148" s="96">
        <f>+ENERO!Q148+FEBRERO!Q148+MARZO!Q148+ABRIL!Q148+MAYO!Q148+JUNIO!Q148+JULIO!Q148+AGOSTO!Q148+SEPTIEMBRE!Q148+OCTUBRE!Q148+NOVIEMBRE!Q148+DICIEMBRE!Q148</f>
        <v>0</v>
      </c>
      <c r="R148" s="96">
        <f>+ENERO!R148+FEBRERO!R148+MARZO!R148+ABRIL!R148+MAYO!R148+JUNIO!R148+JULIO!R148+AGOSTO!R148+SEPTIEMBRE!R148+OCTUBRE!R148+NOVIEMBRE!R148+DICIEMBRE!R148</f>
        <v>0</v>
      </c>
      <c r="S148" s="96">
        <f>+ENERO!S148+FEBRERO!S148+MARZO!S148+ABRIL!S148+MAYO!S148+JUNIO!S148+JULIO!S148+AGOSTO!S148+SEPTIEMBRE!S148+OCTUBRE!S148+NOVIEMBRE!S148+DICIEMBRE!S148</f>
        <v>0</v>
      </c>
      <c r="T148" s="96">
        <f>+ENERO!T148+FEBRERO!T148+MARZO!T148+ABRIL!T148+MAYO!T148+JUNIO!T148+JULIO!T148+AGOSTO!T148+SEPTIEMBRE!T148+OCTUBRE!T148+NOVIEMBRE!T148+DICIEMBRE!T148</f>
        <v>0</v>
      </c>
      <c r="U148" s="96">
        <f>+ENERO!U148+FEBRERO!U148+MARZO!U148+ABRIL!U148+MAYO!U148+JUNIO!U148+JULIO!U148+AGOSTO!U148+SEPTIEMBRE!U148+OCTUBRE!U148+NOVIEMBRE!U148+DICIEMBRE!U148</f>
        <v>0</v>
      </c>
      <c r="V148" s="96">
        <f>+ENERO!V148+FEBRERO!V148+MARZO!V148+ABRIL!V148+MAYO!V148+JUNIO!V148+JULIO!V148+AGOSTO!V148+SEPTIEMBRE!V148+OCTUBRE!V148+NOVIEMBRE!V148+DICIEMBRE!V148</f>
        <v>0</v>
      </c>
      <c r="W148" s="96">
        <f>+ENERO!W148+FEBRERO!W148+MARZO!W148+ABRIL!W148+MAYO!W148+JUNIO!W148+JULIO!W148+AGOSTO!W148+SEPTIEMBRE!W148+OCTUBRE!W148+NOVIEMBRE!W148+DICIEMBRE!W148</f>
        <v>0</v>
      </c>
      <c r="X148" s="96">
        <f>+ENERO!X148+FEBRERO!X148+MARZO!X148+ABRIL!X148+MAYO!X148+JUNIO!X148+JULIO!X148+AGOSTO!X148+SEPTIEMBRE!X148+OCTUBRE!X148+NOVIEMBRE!X148+DICIEMBRE!X148</f>
        <v>0</v>
      </c>
      <c r="Y148" s="96">
        <f>+ENERO!Y148+FEBRERO!Y148+MARZO!Y148+ABRIL!Y148+MAYO!Y148+JUNIO!Y148+JULIO!Y148+AGOSTO!Y148+SEPTIEMBRE!Y148+OCTUBRE!Y148+NOVIEMBRE!Y148+DICIEMBRE!Y148</f>
        <v>0</v>
      </c>
      <c r="Z148" s="96">
        <f>+ENERO!Z148+FEBRERO!Z148+MARZO!Z148+ABRIL!Z148+MAYO!Z148+JUNIO!Z148+JULIO!Z148+AGOSTO!Z148+SEPTIEMBRE!Z148+OCTUBRE!Z148+NOVIEMBRE!Z148+DICIEMBRE!Z148</f>
        <v>0</v>
      </c>
      <c r="AA148" s="96">
        <f>+ENERO!AA148+FEBRERO!AA148+MARZO!AA148+ABRIL!AA148+MAYO!AA148+JUNIO!AA148+JULIO!AA148+AGOSTO!AA148+SEPTIEMBRE!AA148+OCTUBRE!AA148+NOVIEMBRE!AA148+DICIEMBRE!AA148</f>
        <v>0</v>
      </c>
      <c r="AB148" s="96">
        <f>+ENERO!AB148+FEBRERO!AB148+MARZO!AB148+ABRIL!AB148+MAYO!AB148+JUNIO!AB148+JULIO!AB148+AGOSTO!AB148+SEPTIEMBRE!AB148+OCTUBRE!AB148+NOVIEMBRE!AB148+DICIEMBRE!AB148</f>
        <v>0</v>
      </c>
      <c r="AC148" s="96">
        <f>+ENERO!AC148+FEBRERO!AC148+MARZO!AC148+ABRIL!AC148+MAYO!AC148+JUNIO!AC148+JULIO!AC148+AGOSTO!AC148+SEPTIEMBRE!AC148+OCTUBRE!AC148+NOVIEMBRE!AC148+DICIEMBRE!AC148</f>
        <v>0</v>
      </c>
      <c r="AD148" s="96">
        <f>+ENERO!AD148+FEBRERO!AD148+MARZO!AD148+ABRIL!AD148+MAYO!AD148+JUNIO!AD148+JULIO!AD148+AGOSTO!AD148+SEPTIEMBRE!AD148+OCTUBRE!AD148+NOVIEMBRE!AD148+DICIEMBRE!AD148</f>
        <v>0</v>
      </c>
      <c r="AE148" s="96">
        <f>+ENERO!AE148+FEBRERO!AE148+MARZO!AE148+ABRIL!AE148+MAYO!AE148+JUNIO!AE148+JULIO!AE148+AGOSTO!AE148+SEPTIEMBRE!AE148+OCTUBRE!AE148+NOVIEMBRE!AE148+DICIEMBRE!AE148</f>
        <v>0</v>
      </c>
      <c r="AF148" s="96">
        <f>+ENERO!AF148+FEBRERO!AF148+MARZO!AF148+ABRIL!AF148+MAYO!AF148+JUNIO!AF148+JULIO!AF148+AGOSTO!AF148+SEPTIEMBRE!AF148+OCTUBRE!AF148+NOVIEMBRE!AF148+DICIEMBRE!AF148</f>
        <v>0</v>
      </c>
      <c r="AG148" s="96">
        <f>+ENERO!AG148+FEBRERO!AG148+MARZO!AG148+ABRIL!AG148+MAYO!AG148+JUNIO!AG148+JULIO!AG148+AGOSTO!AG148+SEPTIEMBRE!AG148+OCTUBRE!AG148+NOVIEMBRE!AG148+DICIEMBRE!AG148</f>
        <v>0</v>
      </c>
      <c r="AH148" s="96">
        <f>+ENERO!AH148+FEBRERO!AH148+MARZO!AH148+ABRIL!AH148+MAYO!AH148+JUNIO!AH148+JULIO!AH148+AGOSTO!AH148+SEPTIEMBRE!AH148+OCTUBRE!AH148+NOVIEMBRE!AH148+DICIEMBRE!AH148</f>
        <v>0</v>
      </c>
      <c r="AI148" s="96">
        <f>+ENERO!AI148+FEBRERO!AI148+MARZO!AI148+ABRIL!AI148+MAYO!AI148+JUNIO!AI148+JULIO!AI148+AGOSTO!AI148+SEPTIEMBRE!AI148+OCTUBRE!AI148+NOVIEMBRE!AI148+DICIEMBRE!AI148</f>
        <v>0</v>
      </c>
      <c r="AJ148" s="96">
        <f>+ENERO!AJ148+FEBRERO!AJ148+MARZO!AJ148+ABRIL!AJ148+MAYO!AJ148+JUNIO!AJ148+JULIO!AJ148+AGOSTO!AJ148+SEPTIEMBRE!AJ148+OCTUBRE!AJ148+NOVIEMBRE!AJ148+DICIEMBRE!AJ148</f>
        <v>0</v>
      </c>
      <c r="AK148" s="96">
        <f>+ENERO!AK148+FEBRERO!AK148+MARZO!AK148+ABRIL!AK148+MAYO!AK148+JUNIO!AK148+JULIO!AK148+AGOSTO!AK148+SEPTIEMBRE!AK148+OCTUBRE!AK148+NOVIEMBRE!AK148+DICIEMBRE!AK148</f>
        <v>0</v>
      </c>
      <c r="AL148" s="96">
        <f>+ENERO!AL148+FEBRERO!AL148+MARZO!AL148+ABRIL!AL148+MAYO!AL148+JUNIO!AL148+JULIO!AL148+AGOSTO!AL148+SEPTIEMBRE!AL148+OCTUBRE!AL148+NOVIEMBRE!AL148+DICIEMBRE!AL148</f>
        <v>0</v>
      </c>
      <c r="AM148" s="96">
        <f>+ENERO!AM148+FEBRERO!AM148+MARZO!AM148+ABRIL!AM148+MAYO!AM148+JUNIO!AM148+JULIO!AM148+AGOSTO!AM148+SEPTIEMBRE!AM148+OCTUBRE!AM148+NOVIEMBRE!AM148+DICIEMBRE!AM148</f>
        <v>0</v>
      </c>
      <c r="AN148" s="96">
        <f>+ENERO!AN148+FEBRERO!AN148+MARZO!AN148+ABRIL!AN148+MAYO!AN148+JUNIO!AN148+JULIO!AN148+AGOSTO!AN148+SEPTIEMBRE!AN148+OCTUBRE!AN148+NOVIEMBRE!AN148+DICIEMBRE!AN148</f>
        <v>0</v>
      </c>
      <c r="AO148" s="96">
        <f>+ENERO!AO148+FEBRERO!AO148+MARZO!AO148+ABRIL!AO148+MAYO!AO148+JUNIO!AO148+JULIO!AO148+AGOSTO!AO148+SEPTIEMBRE!AO148+OCTUBRE!AO148+NOVIEMBRE!AO148+DICIEMBRE!AO148</f>
        <v>0</v>
      </c>
      <c r="AP148" s="96">
        <f>+ENERO!AP148+FEBRERO!AP148+MARZO!AP148+ABRIL!AP148+MAYO!AP148+JUNIO!AP148+JULIO!AP148+AGOSTO!AP148+SEPTIEMBRE!AP148+OCTUBRE!AP148+NOVIEMBRE!AP148+DICIEMBRE!AP148</f>
        <v>0</v>
      </c>
      <c r="AQ148" s="96">
        <f>+ENERO!AQ148+FEBRERO!AQ148+MARZO!AQ148+ABRIL!AQ148+MAYO!AQ148+JUNIO!AQ148+JULIO!AQ148+AGOSTO!AQ148+SEPTIEMBRE!AQ148+OCTUBRE!AQ148+NOVIEMBRE!AQ148+DICIEMBRE!AQ148</f>
        <v>0</v>
      </c>
      <c r="AR148" s="96">
        <f>+ENERO!AR148+FEBRERO!AR148+MARZO!AR148+ABRIL!AR148+MAYO!AR148+JUNIO!AR148+JULIO!AR148+AGOSTO!AR148+SEPTIEMBRE!AR148+OCTUBRE!AR148+NOVIEMBRE!AR148+DICIEMBRE!AR148</f>
        <v>0</v>
      </c>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636" t="s">
        <v>122</v>
      </c>
      <c r="B149" s="636"/>
      <c r="C149" s="637"/>
      <c r="D149" s="143">
        <f t="shared" si="33"/>
        <v>54</v>
      </c>
      <c r="E149" s="143">
        <f t="shared" si="34"/>
        <v>16</v>
      </c>
      <c r="F149" s="143">
        <f t="shared" si="34"/>
        <v>38</v>
      </c>
      <c r="G149" s="96">
        <f>+ENERO!G149+FEBRERO!G149+MARZO!G149+ABRIL!G149+MAYO!G149+JUNIO!G149+JULIO!G149+AGOSTO!G149+SEPTIEMBRE!G149+OCTUBRE!G149+NOVIEMBRE!G149+DICIEMBRE!G149</f>
        <v>1</v>
      </c>
      <c r="H149" s="96">
        <f>+ENERO!H149+FEBRERO!H149+MARZO!H149+ABRIL!H149+MAYO!H149+JUNIO!H149+JULIO!H149+AGOSTO!H149+SEPTIEMBRE!H149+OCTUBRE!H149+NOVIEMBRE!H149+DICIEMBRE!H149</f>
        <v>0</v>
      </c>
      <c r="I149" s="96">
        <f>+ENERO!I149+FEBRERO!I149+MARZO!I149+ABRIL!I149+MAYO!I149+JUNIO!I149+JULIO!I149+AGOSTO!I149+SEPTIEMBRE!I149+OCTUBRE!I149+NOVIEMBRE!I149+DICIEMBRE!I149</f>
        <v>3</v>
      </c>
      <c r="J149" s="96">
        <f>+ENERO!J149+FEBRERO!J149+MARZO!J149+ABRIL!J149+MAYO!J149+JUNIO!J149+JULIO!J149+AGOSTO!J149+SEPTIEMBRE!J149+OCTUBRE!J149+NOVIEMBRE!J149+DICIEMBRE!J149</f>
        <v>1</v>
      </c>
      <c r="K149" s="96">
        <f>+ENERO!K149+FEBRERO!K149+MARZO!K149+ABRIL!K149+MAYO!K149+JUNIO!K149+JULIO!K149+AGOSTO!K149+SEPTIEMBRE!K149+OCTUBRE!K149+NOVIEMBRE!K149+DICIEMBRE!K149</f>
        <v>1</v>
      </c>
      <c r="L149" s="96">
        <f>+ENERO!L149+FEBRERO!L149+MARZO!L149+ABRIL!L149+MAYO!L149+JUNIO!L149+JULIO!L149+AGOSTO!L149+SEPTIEMBRE!L149+OCTUBRE!L149+NOVIEMBRE!L149+DICIEMBRE!L149</f>
        <v>1</v>
      </c>
      <c r="M149" s="96">
        <f>+ENERO!M149+FEBRERO!M149+MARZO!M149+ABRIL!M149+MAYO!M149+JUNIO!M149+JULIO!M149+AGOSTO!M149+SEPTIEMBRE!M149+OCTUBRE!M149+NOVIEMBRE!M149+DICIEMBRE!M149</f>
        <v>3</v>
      </c>
      <c r="N149" s="96">
        <f>+ENERO!N149+FEBRERO!N149+MARZO!N149+ABRIL!N149+MAYO!N149+JUNIO!N149+JULIO!N149+AGOSTO!N149+SEPTIEMBRE!N149+OCTUBRE!N149+NOVIEMBRE!N149+DICIEMBRE!N149</f>
        <v>3</v>
      </c>
      <c r="O149" s="96">
        <f>+ENERO!O149+FEBRERO!O149+MARZO!O149+ABRIL!O149+MAYO!O149+JUNIO!O149+JULIO!O149+AGOSTO!O149+SEPTIEMBRE!O149+OCTUBRE!O149+NOVIEMBRE!O149+DICIEMBRE!O149</f>
        <v>1</v>
      </c>
      <c r="P149" s="96">
        <f>+ENERO!P149+FEBRERO!P149+MARZO!P149+ABRIL!P149+MAYO!P149+JUNIO!P149+JULIO!P149+AGOSTO!P149+SEPTIEMBRE!P149+OCTUBRE!P149+NOVIEMBRE!P149+DICIEMBRE!P149</f>
        <v>2</v>
      </c>
      <c r="Q149" s="96">
        <f>+ENERO!Q149+FEBRERO!Q149+MARZO!Q149+ABRIL!Q149+MAYO!Q149+JUNIO!Q149+JULIO!Q149+AGOSTO!Q149+SEPTIEMBRE!Q149+OCTUBRE!Q149+NOVIEMBRE!Q149+DICIEMBRE!Q149</f>
        <v>4</v>
      </c>
      <c r="R149" s="96">
        <f>+ENERO!R149+FEBRERO!R149+MARZO!R149+ABRIL!R149+MAYO!R149+JUNIO!R149+JULIO!R149+AGOSTO!R149+SEPTIEMBRE!R149+OCTUBRE!R149+NOVIEMBRE!R149+DICIEMBRE!R149</f>
        <v>3</v>
      </c>
      <c r="S149" s="96">
        <f>+ENERO!S149+FEBRERO!S149+MARZO!S149+ABRIL!S149+MAYO!S149+JUNIO!S149+JULIO!S149+AGOSTO!S149+SEPTIEMBRE!S149+OCTUBRE!S149+NOVIEMBRE!S149+DICIEMBRE!S149</f>
        <v>1</v>
      </c>
      <c r="T149" s="96">
        <f>+ENERO!T149+FEBRERO!T149+MARZO!T149+ABRIL!T149+MAYO!T149+JUNIO!T149+JULIO!T149+AGOSTO!T149+SEPTIEMBRE!T149+OCTUBRE!T149+NOVIEMBRE!T149+DICIEMBRE!T149</f>
        <v>6</v>
      </c>
      <c r="U149" s="96">
        <f>+ENERO!U149+FEBRERO!U149+MARZO!U149+ABRIL!U149+MAYO!U149+JUNIO!U149+JULIO!U149+AGOSTO!U149+SEPTIEMBRE!U149+OCTUBRE!U149+NOVIEMBRE!U149+DICIEMBRE!U149</f>
        <v>0</v>
      </c>
      <c r="V149" s="96">
        <f>+ENERO!V149+FEBRERO!V149+MARZO!V149+ABRIL!V149+MAYO!V149+JUNIO!V149+JULIO!V149+AGOSTO!V149+SEPTIEMBRE!V149+OCTUBRE!V149+NOVIEMBRE!V149+DICIEMBRE!V149</f>
        <v>0</v>
      </c>
      <c r="W149" s="96">
        <f>+ENERO!W149+FEBRERO!W149+MARZO!W149+ABRIL!W149+MAYO!W149+JUNIO!W149+JULIO!W149+AGOSTO!W149+SEPTIEMBRE!W149+OCTUBRE!W149+NOVIEMBRE!W149+DICIEMBRE!W149</f>
        <v>1</v>
      </c>
      <c r="X149" s="96">
        <f>+ENERO!X149+FEBRERO!X149+MARZO!X149+ABRIL!X149+MAYO!X149+JUNIO!X149+JULIO!X149+AGOSTO!X149+SEPTIEMBRE!X149+OCTUBRE!X149+NOVIEMBRE!X149+DICIEMBRE!X149</f>
        <v>4</v>
      </c>
      <c r="Y149" s="96">
        <f>+ENERO!Y149+FEBRERO!Y149+MARZO!Y149+ABRIL!Y149+MAYO!Y149+JUNIO!Y149+JULIO!Y149+AGOSTO!Y149+SEPTIEMBRE!Y149+OCTUBRE!Y149+NOVIEMBRE!Y149+DICIEMBRE!Y149</f>
        <v>1</v>
      </c>
      <c r="Z149" s="96">
        <f>+ENERO!Z149+FEBRERO!Z149+MARZO!Z149+ABRIL!Z149+MAYO!Z149+JUNIO!Z149+JULIO!Z149+AGOSTO!Z149+SEPTIEMBRE!Z149+OCTUBRE!Z149+NOVIEMBRE!Z149+DICIEMBRE!Z149</f>
        <v>4</v>
      </c>
      <c r="AA149" s="96">
        <f>+ENERO!AA149+FEBRERO!AA149+MARZO!AA149+ABRIL!AA149+MAYO!AA149+JUNIO!AA149+JULIO!AA149+AGOSTO!AA149+SEPTIEMBRE!AA149+OCTUBRE!AA149+NOVIEMBRE!AA149+DICIEMBRE!AA149</f>
        <v>0</v>
      </c>
      <c r="AB149" s="96">
        <f>+ENERO!AB149+FEBRERO!AB149+MARZO!AB149+ABRIL!AB149+MAYO!AB149+JUNIO!AB149+JULIO!AB149+AGOSTO!AB149+SEPTIEMBRE!AB149+OCTUBRE!AB149+NOVIEMBRE!AB149+DICIEMBRE!AB149</f>
        <v>3</v>
      </c>
      <c r="AC149" s="96">
        <f>+ENERO!AC149+FEBRERO!AC149+MARZO!AC149+ABRIL!AC149+MAYO!AC149+JUNIO!AC149+JULIO!AC149+AGOSTO!AC149+SEPTIEMBRE!AC149+OCTUBRE!AC149+NOVIEMBRE!AC149+DICIEMBRE!AC149</f>
        <v>0</v>
      </c>
      <c r="AD149" s="96">
        <f>+ENERO!AD149+FEBRERO!AD149+MARZO!AD149+ABRIL!AD149+MAYO!AD149+JUNIO!AD149+JULIO!AD149+AGOSTO!AD149+SEPTIEMBRE!AD149+OCTUBRE!AD149+NOVIEMBRE!AD149+DICIEMBRE!AD149</f>
        <v>6</v>
      </c>
      <c r="AE149" s="96">
        <f>+ENERO!AE149+FEBRERO!AE149+MARZO!AE149+ABRIL!AE149+MAYO!AE149+JUNIO!AE149+JULIO!AE149+AGOSTO!AE149+SEPTIEMBRE!AE149+OCTUBRE!AE149+NOVIEMBRE!AE149+DICIEMBRE!AE149</f>
        <v>0</v>
      </c>
      <c r="AF149" s="96">
        <f>+ENERO!AF149+FEBRERO!AF149+MARZO!AF149+ABRIL!AF149+MAYO!AF149+JUNIO!AF149+JULIO!AF149+AGOSTO!AF149+SEPTIEMBRE!AF149+OCTUBRE!AF149+NOVIEMBRE!AF149+DICIEMBRE!AF149</f>
        <v>3</v>
      </c>
      <c r="AG149" s="96">
        <f>+ENERO!AG149+FEBRERO!AG149+MARZO!AG149+ABRIL!AG149+MAYO!AG149+JUNIO!AG149+JULIO!AG149+AGOSTO!AG149+SEPTIEMBRE!AG149+OCTUBRE!AG149+NOVIEMBRE!AG149+DICIEMBRE!AG149</f>
        <v>0</v>
      </c>
      <c r="AH149" s="96">
        <f>+ENERO!AH149+FEBRERO!AH149+MARZO!AH149+ABRIL!AH149+MAYO!AH149+JUNIO!AH149+JULIO!AH149+AGOSTO!AH149+SEPTIEMBRE!AH149+OCTUBRE!AH149+NOVIEMBRE!AH149+DICIEMBRE!AH149</f>
        <v>2</v>
      </c>
      <c r="AI149" s="96">
        <f>+ENERO!AI149+FEBRERO!AI149+MARZO!AI149+ABRIL!AI149+MAYO!AI149+JUNIO!AI149+JULIO!AI149+AGOSTO!AI149+SEPTIEMBRE!AI149+OCTUBRE!AI149+NOVIEMBRE!AI149+DICIEMBRE!AI149</f>
        <v>0</v>
      </c>
      <c r="AJ149" s="96">
        <f>+ENERO!AJ149+FEBRERO!AJ149+MARZO!AJ149+ABRIL!AJ149+MAYO!AJ149+JUNIO!AJ149+JULIO!AJ149+AGOSTO!AJ149+SEPTIEMBRE!AJ149+OCTUBRE!AJ149+NOVIEMBRE!AJ149+DICIEMBRE!AJ149</f>
        <v>0</v>
      </c>
      <c r="AK149" s="96">
        <f>+ENERO!AK149+FEBRERO!AK149+MARZO!AK149+ABRIL!AK149+MAYO!AK149+JUNIO!AK149+JULIO!AK149+AGOSTO!AK149+SEPTIEMBRE!AK149+OCTUBRE!AK149+NOVIEMBRE!AK149+DICIEMBRE!AK149</f>
        <v>0</v>
      </c>
      <c r="AL149" s="96">
        <f>+ENERO!AL149+FEBRERO!AL149+MARZO!AL149+ABRIL!AL149+MAYO!AL149+JUNIO!AL149+JULIO!AL149+AGOSTO!AL149+SEPTIEMBRE!AL149+OCTUBRE!AL149+NOVIEMBRE!AL149+DICIEMBRE!AL149</f>
        <v>0</v>
      </c>
      <c r="AM149" s="96">
        <f>+ENERO!AM149+FEBRERO!AM149+MARZO!AM149+ABRIL!AM149+MAYO!AM149+JUNIO!AM149+JULIO!AM149+AGOSTO!AM149+SEPTIEMBRE!AM149+OCTUBRE!AM149+NOVIEMBRE!AM149+DICIEMBRE!AM149</f>
        <v>0</v>
      </c>
      <c r="AN149" s="96">
        <f>+ENERO!AN149+FEBRERO!AN149+MARZO!AN149+ABRIL!AN149+MAYO!AN149+JUNIO!AN149+JULIO!AN149+AGOSTO!AN149+SEPTIEMBRE!AN149+OCTUBRE!AN149+NOVIEMBRE!AN149+DICIEMBRE!AN149</f>
        <v>0</v>
      </c>
      <c r="AO149" s="96">
        <f>+ENERO!AO149+FEBRERO!AO149+MARZO!AO149+ABRIL!AO149+MAYO!AO149+JUNIO!AO149+JULIO!AO149+AGOSTO!AO149+SEPTIEMBRE!AO149+OCTUBRE!AO149+NOVIEMBRE!AO149+DICIEMBRE!AO149</f>
        <v>0</v>
      </c>
      <c r="AP149" s="96">
        <f>+ENERO!AP149+FEBRERO!AP149+MARZO!AP149+ABRIL!AP149+MAYO!AP149+JUNIO!AP149+JULIO!AP149+AGOSTO!AP149+SEPTIEMBRE!AP149+OCTUBRE!AP149+NOVIEMBRE!AP149+DICIEMBRE!AP149</f>
        <v>0</v>
      </c>
      <c r="AQ149" s="96">
        <f>+ENERO!AQ149+FEBRERO!AQ149+MARZO!AQ149+ABRIL!AQ149+MAYO!AQ149+JUNIO!AQ149+JULIO!AQ149+AGOSTO!AQ149+SEPTIEMBRE!AQ149+OCTUBRE!AQ149+NOVIEMBRE!AQ149+DICIEMBRE!AQ149</f>
        <v>0</v>
      </c>
      <c r="AR149" s="96">
        <f>+ENERO!AR149+FEBRERO!AR149+MARZO!AR149+ABRIL!AR149+MAYO!AR149+JUNIO!AR149+JULIO!AR149+AGOSTO!AR149+SEPTIEMBRE!AR149+OCTUBRE!AR149+NOVIEMBRE!AR149+DICIEMBRE!AR149</f>
        <v>0</v>
      </c>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631" t="s">
        <v>123</v>
      </c>
      <c r="B150" s="631"/>
      <c r="C150" s="623"/>
      <c r="D150" s="111">
        <f t="shared" si="33"/>
        <v>0</v>
      </c>
      <c r="E150" s="111">
        <f t="shared" si="34"/>
        <v>0</v>
      </c>
      <c r="F150" s="111">
        <f t="shared" si="34"/>
        <v>0</v>
      </c>
      <c r="G150" s="96">
        <f>+ENERO!G150+FEBRERO!G150+MARZO!G150+ABRIL!G150+MAYO!G150+JUNIO!G150+JULIO!G150+AGOSTO!G150+SEPTIEMBRE!G150+OCTUBRE!G150+NOVIEMBRE!G150+DICIEMBRE!G150</f>
        <v>0</v>
      </c>
      <c r="H150" s="96">
        <f>+ENERO!H150+FEBRERO!H150+MARZO!H150+ABRIL!H150+MAYO!H150+JUNIO!H150+JULIO!H150+AGOSTO!H150+SEPTIEMBRE!H150+OCTUBRE!H150+NOVIEMBRE!H150+DICIEMBRE!H150</f>
        <v>0</v>
      </c>
      <c r="I150" s="96">
        <f>+ENERO!I150+FEBRERO!I150+MARZO!I150+ABRIL!I150+MAYO!I150+JUNIO!I150+JULIO!I150+AGOSTO!I150+SEPTIEMBRE!I150+OCTUBRE!I150+NOVIEMBRE!I150+DICIEMBRE!I150</f>
        <v>0</v>
      </c>
      <c r="J150" s="96">
        <f>+ENERO!J150+FEBRERO!J150+MARZO!J150+ABRIL!J150+MAYO!J150+JUNIO!J150+JULIO!J150+AGOSTO!J150+SEPTIEMBRE!J150+OCTUBRE!J150+NOVIEMBRE!J150+DICIEMBRE!J150</f>
        <v>0</v>
      </c>
      <c r="K150" s="96">
        <f>+ENERO!K150+FEBRERO!K150+MARZO!K150+ABRIL!K150+MAYO!K150+JUNIO!K150+JULIO!K150+AGOSTO!K150+SEPTIEMBRE!K150+OCTUBRE!K150+NOVIEMBRE!K150+DICIEMBRE!K150</f>
        <v>0</v>
      </c>
      <c r="L150" s="96">
        <f>+ENERO!L150+FEBRERO!L150+MARZO!L150+ABRIL!L150+MAYO!L150+JUNIO!L150+JULIO!L150+AGOSTO!L150+SEPTIEMBRE!L150+OCTUBRE!L150+NOVIEMBRE!L150+DICIEMBRE!L150</f>
        <v>0</v>
      </c>
      <c r="M150" s="96">
        <f>+ENERO!M150+FEBRERO!M150+MARZO!M150+ABRIL!M150+MAYO!M150+JUNIO!M150+JULIO!M150+AGOSTO!M150+SEPTIEMBRE!M150+OCTUBRE!M150+NOVIEMBRE!M150+DICIEMBRE!M150</f>
        <v>0</v>
      </c>
      <c r="N150" s="96">
        <f>+ENERO!N150+FEBRERO!N150+MARZO!N150+ABRIL!N150+MAYO!N150+JUNIO!N150+JULIO!N150+AGOSTO!N150+SEPTIEMBRE!N150+OCTUBRE!N150+NOVIEMBRE!N150+DICIEMBRE!N150</f>
        <v>0</v>
      </c>
      <c r="O150" s="96">
        <f>+ENERO!O150+FEBRERO!O150+MARZO!O150+ABRIL!O150+MAYO!O150+JUNIO!O150+JULIO!O150+AGOSTO!O150+SEPTIEMBRE!O150+OCTUBRE!O150+NOVIEMBRE!O150+DICIEMBRE!O150</f>
        <v>0</v>
      </c>
      <c r="P150" s="96">
        <f>+ENERO!P150+FEBRERO!P150+MARZO!P150+ABRIL!P150+MAYO!P150+JUNIO!P150+JULIO!P150+AGOSTO!P150+SEPTIEMBRE!P150+OCTUBRE!P150+NOVIEMBRE!P150+DICIEMBRE!P150</f>
        <v>0</v>
      </c>
      <c r="Q150" s="96">
        <f>+ENERO!Q150+FEBRERO!Q150+MARZO!Q150+ABRIL!Q150+MAYO!Q150+JUNIO!Q150+JULIO!Q150+AGOSTO!Q150+SEPTIEMBRE!Q150+OCTUBRE!Q150+NOVIEMBRE!Q150+DICIEMBRE!Q150</f>
        <v>0</v>
      </c>
      <c r="R150" s="96">
        <f>+ENERO!R150+FEBRERO!R150+MARZO!R150+ABRIL!R150+MAYO!R150+JUNIO!R150+JULIO!R150+AGOSTO!R150+SEPTIEMBRE!R150+OCTUBRE!R150+NOVIEMBRE!R150+DICIEMBRE!R150</f>
        <v>0</v>
      </c>
      <c r="S150" s="96">
        <f>+ENERO!S150+FEBRERO!S150+MARZO!S150+ABRIL!S150+MAYO!S150+JUNIO!S150+JULIO!S150+AGOSTO!S150+SEPTIEMBRE!S150+OCTUBRE!S150+NOVIEMBRE!S150+DICIEMBRE!S150</f>
        <v>0</v>
      </c>
      <c r="T150" s="96">
        <f>+ENERO!T150+FEBRERO!T150+MARZO!T150+ABRIL!T150+MAYO!T150+JUNIO!T150+JULIO!T150+AGOSTO!T150+SEPTIEMBRE!T150+OCTUBRE!T150+NOVIEMBRE!T150+DICIEMBRE!T150</f>
        <v>0</v>
      </c>
      <c r="U150" s="96">
        <f>+ENERO!U150+FEBRERO!U150+MARZO!U150+ABRIL!U150+MAYO!U150+JUNIO!U150+JULIO!U150+AGOSTO!U150+SEPTIEMBRE!U150+OCTUBRE!U150+NOVIEMBRE!U150+DICIEMBRE!U150</f>
        <v>0</v>
      </c>
      <c r="V150" s="96">
        <f>+ENERO!V150+FEBRERO!V150+MARZO!V150+ABRIL!V150+MAYO!V150+JUNIO!V150+JULIO!V150+AGOSTO!V150+SEPTIEMBRE!V150+OCTUBRE!V150+NOVIEMBRE!V150+DICIEMBRE!V150</f>
        <v>0</v>
      </c>
      <c r="W150" s="96">
        <f>+ENERO!W150+FEBRERO!W150+MARZO!W150+ABRIL!W150+MAYO!W150+JUNIO!W150+JULIO!W150+AGOSTO!W150+SEPTIEMBRE!W150+OCTUBRE!W150+NOVIEMBRE!W150+DICIEMBRE!W150</f>
        <v>0</v>
      </c>
      <c r="X150" s="96">
        <f>+ENERO!X150+FEBRERO!X150+MARZO!X150+ABRIL!X150+MAYO!X150+JUNIO!X150+JULIO!X150+AGOSTO!X150+SEPTIEMBRE!X150+OCTUBRE!X150+NOVIEMBRE!X150+DICIEMBRE!X150</f>
        <v>0</v>
      </c>
      <c r="Y150" s="96">
        <f>+ENERO!Y150+FEBRERO!Y150+MARZO!Y150+ABRIL!Y150+MAYO!Y150+JUNIO!Y150+JULIO!Y150+AGOSTO!Y150+SEPTIEMBRE!Y150+OCTUBRE!Y150+NOVIEMBRE!Y150+DICIEMBRE!Y150</f>
        <v>0</v>
      </c>
      <c r="Z150" s="96">
        <f>+ENERO!Z150+FEBRERO!Z150+MARZO!Z150+ABRIL!Z150+MAYO!Z150+JUNIO!Z150+JULIO!Z150+AGOSTO!Z150+SEPTIEMBRE!Z150+OCTUBRE!Z150+NOVIEMBRE!Z150+DICIEMBRE!Z150</f>
        <v>0</v>
      </c>
      <c r="AA150" s="96">
        <f>+ENERO!AA150+FEBRERO!AA150+MARZO!AA150+ABRIL!AA150+MAYO!AA150+JUNIO!AA150+JULIO!AA150+AGOSTO!AA150+SEPTIEMBRE!AA150+OCTUBRE!AA150+NOVIEMBRE!AA150+DICIEMBRE!AA150</f>
        <v>0</v>
      </c>
      <c r="AB150" s="96">
        <f>+ENERO!AB150+FEBRERO!AB150+MARZO!AB150+ABRIL!AB150+MAYO!AB150+JUNIO!AB150+JULIO!AB150+AGOSTO!AB150+SEPTIEMBRE!AB150+OCTUBRE!AB150+NOVIEMBRE!AB150+DICIEMBRE!AB150</f>
        <v>0</v>
      </c>
      <c r="AC150" s="96">
        <f>+ENERO!AC150+FEBRERO!AC150+MARZO!AC150+ABRIL!AC150+MAYO!AC150+JUNIO!AC150+JULIO!AC150+AGOSTO!AC150+SEPTIEMBRE!AC150+OCTUBRE!AC150+NOVIEMBRE!AC150+DICIEMBRE!AC150</f>
        <v>0</v>
      </c>
      <c r="AD150" s="96">
        <f>+ENERO!AD150+FEBRERO!AD150+MARZO!AD150+ABRIL!AD150+MAYO!AD150+JUNIO!AD150+JULIO!AD150+AGOSTO!AD150+SEPTIEMBRE!AD150+OCTUBRE!AD150+NOVIEMBRE!AD150+DICIEMBRE!AD150</f>
        <v>0</v>
      </c>
      <c r="AE150" s="96">
        <f>+ENERO!AE150+FEBRERO!AE150+MARZO!AE150+ABRIL!AE150+MAYO!AE150+JUNIO!AE150+JULIO!AE150+AGOSTO!AE150+SEPTIEMBRE!AE150+OCTUBRE!AE150+NOVIEMBRE!AE150+DICIEMBRE!AE150</f>
        <v>0</v>
      </c>
      <c r="AF150" s="96">
        <f>+ENERO!AF150+FEBRERO!AF150+MARZO!AF150+ABRIL!AF150+MAYO!AF150+JUNIO!AF150+JULIO!AF150+AGOSTO!AF150+SEPTIEMBRE!AF150+OCTUBRE!AF150+NOVIEMBRE!AF150+DICIEMBRE!AF150</f>
        <v>0</v>
      </c>
      <c r="AG150" s="96">
        <f>+ENERO!AG150+FEBRERO!AG150+MARZO!AG150+ABRIL!AG150+MAYO!AG150+JUNIO!AG150+JULIO!AG150+AGOSTO!AG150+SEPTIEMBRE!AG150+OCTUBRE!AG150+NOVIEMBRE!AG150+DICIEMBRE!AG150</f>
        <v>0</v>
      </c>
      <c r="AH150" s="96">
        <f>+ENERO!AH150+FEBRERO!AH150+MARZO!AH150+ABRIL!AH150+MAYO!AH150+JUNIO!AH150+JULIO!AH150+AGOSTO!AH150+SEPTIEMBRE!AH150+OCTUBRE!AH150+NOVIEMBRE!AH150+DICIEMBRE!AH150</f>
        <v>0</v>
      </c>
      <c r="AI150" s="96">
        <f>+ENERO!AI150+FEBRERO!AI150+MARZO!AI150+ABRIL!AI150+MAYO!AI150+JUNIO!AI150+JULIO!AI150+AGOSTO!AI150+SEPTIEMBRE!AI150+OCTUBRE!AI150+NOVIEMBRE!AI150+DICIEMBRE!AI150</f>
        <v>0</v>
      </c>
      <c r="AJ150" s="96">
        <f>+ENERO!AJ150+FEBRERO!AJ150+MARZO!AJ150+ABRIL!AJ150+MAYO!AJ150+JUNIO!AJ150+JULIO!AJ150+AGOSTO!AJ150+SEPTIEMBRE!AJ150+OCTUBRE!AJ150+NOVIEMBRE!AJ150+DICIEMBRE!AJ150</f>
        <v>0</v>
      </c>
      <c r="AK150" s="96">
        <f>+ENERO!AK150+FEBRERO!AK150+MARZO!AK150+ABRIL!AK150+MAYO!AK150+JUNIO!AK150+JULIO!AK150+AGOSTO!AK150+SEPTIEMBRE!AK150+OCTUBRE!AK150+NOVIEMBRE!AK150+DICIEMBRE!AK150</f>
        <v>0</v>
      </c>
      <c r="AL150" s="96">
        <f>+ENERO!AL150+FEBRERO!AL150+MARZO!AL150+ABRIL!AL150+MAYO!AL150+JUNIO!AL150+JULIO!AL150+AGOSTO!AL150+SEPTIEMBRE!AL150+OCTUBRE!AL150+NOVIEMBRE!AL150+DICIEMBRE!AL150</f>
        <v>0</v>
      </c>
      <c r="AM150" s="96">
        <f>+ENERO!AM150+FEBRERO!AM150+MARZO!AM150+ABRIL!AM150+MAYO!AM150+JUNIO!AM150+JULIO!AM150+AGOSTO!AM150+SEPTIEMBRE!AM150+OCTUBRE!AM150+NOVIEMBRE!AM150+DICIEMBRE!AM150</f>
        <v>0</v>
      </c>
      <c r="AN150" s="96">
        <f>+ENERO!AN150+FEBRERO!AN150+MARZO!AN150+ABRIL!AN150+MAYO!AN150+JUNIO!AN150+JULIO!AN150+AGOSTO!AN150+SEPTIEMBRE!AN150+OCTUBRE!AN150+NOVIEMBRE!AN150+DICIEMBRE!AN150</f>
        <v>0</v>
      </c>
      <c r="AO150" s="96">
        <f>+ENERO!AO150+FEBRERO!AO150+MARZO!AO150+ABRIL!AO150+MAYO!AO150+JUNIO!AO150+JULIO!AO150+AGOSTO!AO150+SEPTIEMBRE!AO150+OCTUBRE!AO150+NOVIEMBRE!AO150+DICIEMBRE!AO150</f>
        <v>0</v>
      </c>
      <c r="AP150" s="96">
        <f>+ENERO!AP150+FEBRERO!AP150+MARZO!AP150+ABRIL!AP150+MAYO!AP150+JUNIO!AP150+JULIO!AP150+AGOSTO!AP150+SEPTIEMBRE!AP150+OCTUBRE!AP150+NOVIEMBRE!AP150+DICIEMBRE!AP150</f>
        <v>0</v>
      </c>
      <c r="AQ150" s="96">
        <f>+ENERO!AQ150+FEBRERO!AQ150+MARZO!AQ150+ABRIL!AQ150+MAYO!AQ150+JUNIO!AQ150+JULIO!AQ150+AGOSTO!AQ150+SEPTIEMBRE!AQ150+OCTUBRE!AQ150+NOVIEMBRE!AQ150+DICIEMBRE!AQ150</f>
        <v>0</v>
      </c>
      <c r="AR150" s="96">
        <f>+ENERO!AR150+FEBRERO!AR150+MARZO!AR150+ABRIL!AR150+MAYO!AR150+JUNIO!AR150+JULIO!AR150+AGOSTO!AR150+SEPTIEMBRE!AR150+OCTUBRE!AR150+NOVIEMBRE!AR150+DICIEMBRE!AR150</f>
        <v>0</v>
      </c>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652" t="s">
        <v>124</v>
      </c>
      <c r="B151" s="653"/>
      <c r="C151" s="654"/>
      <c r="D151" s="111">
        <f t="shared" si="33"/>
        <v>2</v>
      </c>
      <c r="E151" s="111">
        <f t="shared" si="34"/>
        <v>1</v>
      </c>
      <c r="F151" s="111">
        <f t="shared" si="34"/>
        <v>1</v>
      </c>
      <c r="G151" s="96">
        <f>+ENERO!G151+FEBRERO!G151+MARZO!G151+ABRIL!G151+MAYO!G151+JUNIO!G151+JULIO!G151+AGOSTO!G151+SEPTIEMBRE!G151+OCTUBRE!G151+NOVIEMBRE!G151+DICIEMBRE!G151</f>
        <v>0</v>
      </c>
      <c r="H151" s="96">
        <f>+ENERO!H151+FEBRERO!H151+MARZO!H151+ABRIL!H151+MAYO!H151+JUNIO!H151+JULIO!H151+AGOSTO!H151+SEPTIEMBRE!H151+OCTUBRE!H151+NOVIEMBRE!H151+DICIEMBRE!H151</f>
        <v>0</v>
      </c>
      <c r="I151" s="96">
        <f>+ENERO!I151+FEBRERO!I151+MARZO!I151+ABRIL!I151+MAYO!I151+JUNIO!I151+JULIO!I151+AGOSTO!I151+SEPTIEMBRE!I151+OCTUBRE!I151+NOVIEMBRE!I151+DICIEMBRE!I151</f>
        <v>0</v>
      </c>
      <c r="J151" s="96">
        <f>+ENERO!J151+FEBRERO!J151+MARZO!J151+ABRIL!J151+MAYO!J151+JUNIO!J151+JULIO!J151+AGOSTO!J151+SEPTIEMBRE!J151+OCTUBRE!J151+NOVIEMBRE!J151+DICIEMBRE!J151</f>
        <v>0</v>
      </c>
      <c r="K151" s="96">
        <f>+ENERO!K151+FEBRERO!K151+MARZO!K151+ABRIL!K151+MAYO!K151+JUNIO!K151+JULIO!K151+AGOSTO!K151+SEPTIEMBRE!K151+OCTUBRE!K151+NOVIEMBRE!K151+DICIEMBRE!K151</f>
        <v>0</v>
      </c>
      <c r="L151" s="96">
        <f>+ENERO!L151+FEBRERO!L151+MARZO!L151+ABRIL!L151+MAYO!L151+JUNIO!L151+JULIO!L151+AGOSTO!L151+SEPTIEMBRE!L151+OCTUBRE!L151+NOVIEMBRE!L151+DICIEMBRE!L151</f>
        <v>0</v>
      </c>
      <c r="M151" s="96">
        <f>+ENERO!M151+FEBRERO!M151+MARZO!M151+ABRIL!M151+MAYO!M151+JUNIO!M151+JULIO!M151+AGOSTO!M151+SEPTIEMBRE!M151+OCTUBRE!M151+NOVIEMBRE!M151+DICIEMBRE!M151</f>
        <v>0</v>
      </c>
      <c r="N151" s="96">
        <f>+ENERO!N151+FEBRERO!N151+MARZO!N151+ABRIL!N151+MAYO!N151+JUNIO!N151+JULIO!N151+AGOSTO!N151+SEPTIEMBRE!N151+OCTUBRE!N151+NOVIEMBRE!N151+DICIEMBRE!N151</f>
        <v>0</v>
      </c>
      <c r="O151" s="96">
        <f>+ENERO!O151+FEBRERO!O151+MARZO!O151+ABRIL!O151+MAYO!O151+JUNIO!O151+JULIO!O151+AGOSTO!O151+SEPTIEMBRE!O151+OCTUBRE!O151+NOVIEMBRE!O151+DICIEMBRE!O151</f>
        <v>0</v>
      </c>
      <c r="P151" s="96">
        <f>+ENERO!P151+FEBRERO!P151+MARZO!P151+ABRIL!P151+MAYO!P151+JUNIO!P151+JULIO!P151+AGOSTO!P151+SEPTIEMBRE!P151+OCTUBRE!P151+NOVIEMBRE!P151+DICIEMBRE!P151</f>
        <v>0</v>
      </c>
      <c r="Q151" s="96">
        <f>+ENERO!Q151+FEBRERO!Q151+MARZO!Q151+ABRIL!Q151+MAYO!Q151+JUNIO!Q151+JULIO!Q151+AGOSTO!Q151+SEPTIEMBRE!Q151+OCTUBRE!Q151+NOVIEMBRE!Q151+DICIEMBRE!Q151</f>
        <v>0</v>
      </c>
      <c r="R151" s="96">
        <f>+ENERO!R151+FEBRERO!R151+MARZO!R151+ABRIL!R151+MAYO!R151+JUNIO!R151+JULIO!R151+AGOSTO!R151+SEPTIEMBRE!R151+OCTUBRE!R151+NOVIEMBRE!R151+DICIEMBRE!R151</f>
        <v>0</v>
      </c>
      <c r="S151" s="96">
        <f>+ENERO!S151+FEBRERO!S151+MARZO!S151+ABRIL!S151+MAYO!S151+JUNIO!S151+JULIO!S151+AGOSTO!S151+SEPTIEMBRE!S151+OCTUBRE!S151+NOVIEMBRE!S151+DICIEMBRE!S151</f>
        <v>0</v>
      </c>
      <c r="T151" s="96">
        <f>+ENERO!T151+FEBRERO!T151+MARZO!T151+ABRIL!T151+MAYO!T151+JUNIO!T151+JULIO!T151+AGOSTO!T151+SEPTIEMBRE!T151+OCTUBRE!T151+NOVIEMBRE!T151+DICIEMBRE!T151</f>
        <v>0</v>
      </c>
      <c r="U151" s="96">
        <f>+ENERO!U151+FEBRERO!U151+MARZO!U151+ABRIL!U151+MAYO!U151+JUNIO!U151+JULIO!U151+AGOSTO!U151+SEPTIEMBRE!U151+OCTUBRE!U151+NOVIEMBRE!U151+DICIEMBRE!U151</f>
        <v>0</v>
      </c>
      <c r="V151" s="96">
        <f>+ENERO!V151+FEBRERO!V151+MARZO!V151+ABRIL!V151+MAYO!V151+JUNIO!V151+JULIO!V151+AGOSTO!V151+SEPTIEMBRE!V151+OCTUBRE!V151+NOVIEMBRE!V151+DICIEMBRE!V151</f>
        <v>0</v>
      </c>
      <c r="W151" s="96">
        <f>+ENERO!W151+FEBRERO!W151+MARZO!W151+ABRIL!W151+MAYO!W151+JUNIO!W151+JULIO!W151+AGOSTO!W151+SEPTIEMBRE!W151+OCTUBRE!W151+NOVIEMBRE!W151+DICIEMBRE!W151</f>
        <v>0</v>
      </c>
      <c r="X151" s="96">
        <f>+ENERO!X151+FEBRERO!X151+MARZO!X151+ABRIL!X151+MAYO!X151+JUNIO!X151+JULIO!X151+AGOSTO!X151+SEPTIEMBRE!X151+OCTUBRE!X151+NOVIEMBRE!X151+DICIEMBRE!X151</f>
        <v>0</v>
      </c>
      <c r="Y151" s="96">
        <f>+ENERO!Y151+FEBRERO!Y151+MARZO!Y151+ABRIL!Y151+MAYO!Y151+JUNIO!Y151+JULIO!Y151+AGOSTO!Y151+SEPTIEMBRE!Y151+OCTUBRE!Y151+NOVIEMBRE!Y151+DICIEMBRE!Y151</f>
        <v>0</v>
      </c>
      <c r="Z151" s="96">
        <f>+ENERO!Z151+FEBRERO!Z151+MARZO!Z151+ABRIL!Z151+MAYO!Z151+JUNIO!Z151+JULIO!Z151+AGOSTO!Z151+SEPTIEMBRE!Z151+OCTUBRE!Z151+NOVIEMBRE!Z151+DICIEMBRE!Z151</f>
        <v>0</v>
      </c>
      <c r="AA151" s="96">
        <f>+ENERO!AA151+FEBRERO!AA151+MARZO!AA151+ABRIL!AA151+MAYO!AA151+JUNIO!AA151+JULIO!AA151+AGOSTO!AA151+SEPTIEMBRE!AA151+OCTUBRE!AA151+NOVIEMBRE!AA151+DICIEMBRE!AA151</f>
        <v>0</v>
      </c>
      <c r="AB151" s="96">
        <f>+ENERO!AB151+FEBRERO!AB151+MARZO!AB151+ABRIL!AB151+MAYO!AB151+JUNIO!AB151+JULIO!AB151+AGOSTO!AB151+SEPTIEMBRE!AB151+OCTUBRE!AB151+NOVIEMBRE!AB151+DICIEMBRE!AB151</f>
        <v>0</v>
      </c>
      <c r="AC151" s="96">
        <f>+ENERO!AC151+FEBRERO!AC151+MARZO!AC151+ABRIL!AC151+MAYO!AC151+JUNIO!AC151+JULIO!AC151+AGOSTO!AC151+SEPTIEMBRE!AC151+OCTUBRE!AC151+NOVIEMBRE!AC151+DICIEMBRE!AC151</f>
        <v>0</v>
      </c>
      <c r="AD151" s="96">
        <f>+ENERO!AD151+FEBRERO!AD151+MARZO!AD151+ABRIL!AD151+MAYO!AD151+JUNIO!AD151+JULIO!AD151+AGOSTO!AD151+SEPTIEMBRE!AD151+OCTUBRE!AD151+NOVIEMBRE!AD151+DICIEMBRE!AD151</f>
        <v>0</v>
      </c>
      <c r="AE151" s="96">
        <f>+ENERO!AE151+FEBRERO!AE151+MARZO!AE151+ABRIL!AE151+MAYO!AE151+JUNIO!AE151+JULIO!AE151+AGOSTO!AE151+SEPTIEMBRE!AE151+OCTUBRE!AE151+NOVIEMBRE!AE151+DICIEMBRE!AE151</f>
        <v>0</v>
      </c>
      <c r="AF151" s="96">
        <f>+ENERO!AF151+FEBRERO!AF151+MARZO!AF151+ABRIL!AF151+MAYO!AF151+JUNIO!AF151+JULIO!AF151+AGOSTO!AF151+SEPTIEMBRE!AF151+OCTUBRE!AF151+NOVIEMBRE!AF151+DICIEMBRE!AF151</f>
        <v>1</v>
      </c>
      <c r="AG151" s="96">
        <f>+ENERO!AG151+FEBRERO!AG151+MARZO!AG151+ABRIL!AG151+MAYO!AG151+JUNIO!AG151+JULIO!AG151+AGOSTO!AG151+SEPTIEMBRE!AG151+OCTUBRE!AG151+NOVIEMBRE!AG151+DICIEMBRE!AG151</f>
        <v>1</v>
      </c>
      <c r="AH151" s="96">
        <f>+ENERO!AH151+FEBRERO!AH151+MARZO!AH151+ABRIL!AH151+MAYO!AH151+JUNIO!AH151+JULIO!AH151+AGOSTO!AH151+SEPTIEMBRE!AH151+OCTUBRE!AH151+NOVIEMBRE!AH151+DICIEMBRE!AH151</f>
        <v>0</v>
      </c>
      <c r="AI151" s="96">
        <f>+ENERO!AI151+FEBRERO!AI151+MARZO!AI151+ABRIL!AI151+MAYO!AI151+JUNIO!AI151+JULIO!AI151+AGOSTO!AI151+SEPTIEMBRE!AI151+OCTUBRE!AI151+NOVIEMBRE!AI151+DICIEMBRE!AI151</f>
        <v>0</v>
      </c>
      <c r="AJ151" s="96">
        <f>+ENERO!AJ151+FEBRERO!AJ151+MARZO!AJ151+ABRIL!AJ151+MAYO!AJ151+JUNIO!AJ151+JULIO!AJ151+AGOSTO!AJ151+SEPTIEMBRE!AJ151+OCTUBRE!AJ151+NOVIEMBRE!AJ151+DICIEMBRE!AJ151</f>
        <v>0</v>
      </c>
      <c r="AK151" s="96">
        <f>+ENERO!AK151+FEBRERO!AK151+MARZO!AK151+ABRIL!AK151+MAYO!AK151+JUNIO!AK151+JULIO!AK151+AGOSTO!AK151+SEPTIEMBRE!AK151+OCTUBRE!AK151+NOVIEMBRE!AK151+DICIEMBRE!AK151</f>
        <v>0</v>
      </c>
      <c r="AL151" s="96">
        <f>+ENERO!AL151+FEBRERO!AL151+MARZO!AL151+ABRIL!AL151+MAYO!AL151+JUNIO!AL151+JULIO!AL151+AGOSTO!AL151+SEPTIEMBRE!AL151+OCTUBRE!AL151+NOVIEMBRE!AL151+DICIEMBRE!AL151</f>
        <v>0</v>
      </c>
      <c r="AM151" s="96">
        <f>+ENERO!AM151+FEBRERO!AM151+MARZO!AM151+ABRIL!AM151+MAYO!AM151+JUNIO!AM151+JULIO!AM151+AGOSTO!AM151+SEPTIEMBRE!AM151+OCTUBRE!AM151+NOVIEMBRE!AM151+DICIEMBRE!AM151</f>
        <v>0</v>
      </c>
      <c r="AN151" s="96">
        <f>+ENERO!AN151+FEBRERO!AN151+MARZO!AN151+ABRIL!AN151+MAYO!AN151+JUNIO!AN151+JULIO!AN151+AGOSTO!AN151+SEPTIEMBRE!AN151+OCTUBRE!AN151+NOVIEMBRE!AN151+DICIEMBRE!AN151</f>
        <v>0</v>
      </c>
      <c r="AO151" s="96">
        <f>+ENERO!AO151+FEBRERO!AO151+MARZO!AO151+ABRIL!AO151+MAYO!AO151+JUNIO!AO151+JULIO!AO151+AGOSTO!AO151+SEPTIEMBRE!AO151+OCTUBRE!AO151+NOVIEMBRE!AO151+DICIEMBRE!AO151</f>
        <v>0</v>
      </c>
      <c r="AP151" s="96">
        <f>+ENERO!AP151+FEBRERO!AP151+MARZO!AP151+ABRIL!AP151+MAYO!AP151+JUNIO!AP151+JULIO!AP151+AGOSTO!AP151+SEPTIEMBRE!AP151+OCTUBRE!AP151+NOVIEMBRE!AP151+DICIEMBRE!AP151</f>
        <v>0</v>
      </c>
      <c r="AQ151" s="96">
        <f>+ENERO!AQ151+FEBRERO!AQ151+MARZO!AQ151+ABRIL!AQ151+MAYO!AQ151+JUNIO!AQ151+JULIO!AQ151+AGOSTO!AQ151+SEPTIEMBRE!AQ151+OCTUBRE!AQ151+NOVIEMBRE!AQ151+DICIEMBRE!AQ151</f>
        <v>0</v>
      </c>
      <c r="AR151" s="96">
        <f>+ENERO!AR151+FEBRERO!AR151+MARZO!AR151+ABRIL!AR151+MAYO!AR151+JUNIO!AR151+JULIO!AR151+AGOSTO!AR151+SEPTIEMBRE!AR151+OCTUBRE!AR151+NOVIEMBRE!AR151+DICIEMBRE!AR151</f>
        <v>0</v>
      </c>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562" t="s">
        <v>125</v>
      </c>
      <c r="B152" s="655"/>
      <c r="C152" s="563"/>
      <c r="D152" s="111">
        <f t="shared" si="33"/>
        <v>4</v>
      </c>
      <c r="E152" s="111">
        <f t="shared" si="34"/>
        <v>3</v>
      </c>
      <c r="F152" s="111">
        <f t="shared" si="34"/>
        <v>1</v>
      </c>
      <c r="G152" s="96">
        <f>+ENERO!G152+FEBRERO!G152+MARZO!G152+ABRIL!G152+MAYO!G152+JUNIO!G152+JULIO!G152+AGOSTO!G152+SEPTIEMBRE!G152+OCTUBRE!G152+NOVIEMBRE!G152+DICIEMBRE!G152</f>
        <v>0</v>
      </c>
      <c r="H152" s="96">
        <f>+ENERO!H152+FEBRERO!H152+MARZO!H152+ABRIL!H152+MAYO!H152+JUNIO!H152+JULIO!H152+AGOSTO!H152+SEPTIEMBRE!H152+OCTUBRE!H152+NOVIEMBRE!H152+DICIEMBRE!H152</f>
        <v>0</v>
      </c>
      <c r="I152" s="96">
        <f>+ENERO!I152+FEBRERO!I152+MARZO!I152+ABRIL!I152+MAYO!I152+JUNIO!I152+JULIO!I152+AGOSTO!I152+SEPTIEMBRE!I152+OCTUBRE!I152+NOVIEMBRE!I152+DICIEMBRE!I152</f>
        <v>0</v>
      </c>
      <c r="J152" s="96">
        <f>+ENERO!J152+FEBRERO!J152+MARZO!J152+ABRIL!J152+MAYO!J152+JUNIO!J152+JULIO!J152+AGOSTO!J152+SEPTIEMBRE!J152+OCTUBRE!J152+NOVIEMBRE!J152+DICIEMBRE!J152</f>
        <v>0</v>
      </c>
      <c r="K152" s="96">
        <f>+ENERO!K152+FEBRERO!K152+MARZO!K152+ABRIL!K152+MAYO!K152+JUNIO!K152+JULIO!K152+AGOSTO!K152+SEPTIEMBRE!K152+OCTUBRE!K152+NOVIEMBRE!K152+DICIEMBRE!K152</f>
        <v>1</v>
      </c>
      <c r="L152" s="96">
        <f>+ENERO!L152+FEBRERO!L152+MARZO!L152+ABRIL!L152+MAYO!L152+JUNIO!L152+JULIO!L152+AGOSTO!L152+SEPTIEMBRE!L152+OCTUBRE!L152+NOVIEMBRE!L152+DICIEMBRE!L152</f>
        <v>0</v>
      </c>
      <c r="M152" s="96">
        <f>+ENERO!M152+FEBRERO!M152+MARZO!M152+ABRIL!M152+MAYO!M152+JUNIO!M152+JULIO!M152+AGOSTO!M152+SEPTIEMBRE!M152+OCTUBRE!M152+NOVIEMBRE!M152+DICIEMBRE!M152</f>
        <v>0</v>
      </c>
      <c r="N152" s="96">
        <f>+ENERO!N152+FEBRERO!N152+MARZO!N152+ABRIL!N152+MAYO!N152+JUNIO!N152+JULIO!N152+AGOSTO!N152+SEPTIEMBRE!N152+OCTUBRE!N152+NOVIEMBRE!N152+DICIEMBRE!N152</f>
        <v>0</v>
      </c>
      <c r="O152" s="96">
        <f>+ENERO!O152+FEBRERO!O152+MARZO!O152+ABRIL!O152+MAYO!O152+JUNIO!O152+JULIO!O152+AGOSTO!O152+SEPTIEMBRE!O152+OCTUBRE!O152+NOVIEMBRE!O152+DICIEMBRE!O152</f>
        <v>1</v>
      </c>
      <c r="P152" s="96">
        <f>+ENERO!P152+FEBRERO!P152+MARZO!P152+ABRIL!P152+MAYO!P152+JUNIO!P152+JULIO!P152+AGOSTO!P152+SEPTIEMBRE!P152+OCTUBRE!P152+NOVIEMBRE!P152+DICIEMBRE!P152</f>
        <v>1</v>
      </c>
      <c r="Q152" s="96">
        <f>+ENERO!Q152+FEBRERO!Q152+MARZO!Q152+ABRIL!Q152+MAYO!Q152+JUNIO!Q152+JULIO!Q152+AGOSTO!Q152+SEPTIEMBRE!Q152+OCTUBRE!Q152+NOVIEMBRE!Q152+DICIEMBRE!Q152</f>
        <v>1</v>
      </c>
      <c r="R152" s="96">
        <f>+ENERO!R152+FEBRERO!R152+MARZO!R152+ABRIL!R152+MAYO!R152+JUNIO!R152+JULIO!R152+AGOSTO!R152+SEPTIEMBRE!R152+OCTUBRE!R152+NOVIEMBRE!R152+DICIEMBRE!R152</f>
        <v>0</v>
      </c>
      <c r="S152" s="96">
        <f>+ENERO!S152+FEBRERO!S152+MARZO!S152+ABRIL!S152+MAYO!S152+JUNIO!S152+JULIO!S152+AGOSTO!S152+SEPTIEMBRE!S152+OCTUBRE!S152+NOVIEMBRE!S152+DICIEMBRE!S152</f>
        <v>0</v>
      </c>
      <c r="T152" s="96">
        <f>+ENERO!T152+FEBRERO!T152+MARZO!T152+ABRIL!T152+MAYO!T152+JUNIO!T152+JULIO!T152+AGOSTO!T152+SEPTIEMBRE!T152+OCTUBRE!T152+NOVIEMBRE!T152+DICIEMBRE!T152</f>
        <v>0</v>
      </c>
      <c r="U152" s="96">
        <f>+ENERO!U152+FEBRERO!U152+MARZO!U152+ABRIL!U152+MAYO!U152+JUNIO!U152+JULIO!U152+AGOSTO!U152+SEPTIEMBRE!U152+OCTUBRE!U152+NOVIEMBRE!U152+DICIEMBRE!U152</f>
        <v>0</v>
      </c>
      <c r="V152" s="96">
        <f>+ENERO!V152+FEBRERO!V152+MARZO!V152+ABRIL!V152+MAYO!V152+JUNIO!V152+JULIO!V152+AGOSTO!V152+SEPTIEMBRE!V152+OCTUBRE!V152+NOVIEMBRE!V152+DICIEMBRE!V152</f>
        <v>0</v>
      </c>
      <c r="W152" s="96">
        <f>+ENERO!W152+FEBRERO!W152+MARZO!W152+ABRIL!W152+MAYO!W152+JUNIO!W152+JULIO!W152+AGOSTO!W152+SEPTIEMBRE!W152+OCTUBRE!W152+NOVIEMBRE!W152+DICIEMBRE!W152</f>
        <v>0</v>
      </c>
      <c r="X152" s="96">
        <f>+ENERO!X152+FEBRERO!X152+MARZO!X152+ABRIL!X152+MAYO!X152+JUNIO!X152+JULIO!X152+AGOSTO!X152+SEPTIEMBRE!X152+OCTUBRE!X152+NOVIEMBRE!X152+DICIEMBRE!X152</f>
        <v>0</v>
      </c>
      <c r="Y152" s="96">
        <f>+ENERO!Y152+FEBRERO!Y152+MARZO!Y152+ABRIL!Y152+MAYO!Y152+JUNIO!Y152+JULIO!Y152+AGOSTO!Y152+SEPTIEMBRE!Y152+OCTUBRE!Y152+NOVIEMBRE!Y152+DICIEMBRE!Y152</f>
        <v>0</v>
      </c>
      <c r="Z152" s="96">
        <f>+ENERO!Z152+FEBRERO!Z152+MARZO!Z152+ABRIL!Z152+MAYO!Z152+JUNIO!Z152+JULIO!Z152+AGOSTO!Z152+SEPTIEMBRE!Z152+OCTUBRE!Z152+NOVIEMBRE!Z152+DICIEMBRE!Z152</f>
        <v>0</v>
      </c>
      <c r="AA152" s="96">
        <f>+ENERO!AA152+FEBRERO!AA152+MARZO!AA152+ABRIL!AA152+MAYO!AA152+JUNIO!AA152+JULIO!AA152+AGOSTO!AA152+SEPTIEMBRE!AA152+OCTUBRE!AA152+NOVIEMBRE!AA152+DICIEMBRE!AA152</f>
        <v>0</v>
      </c>
      <c r="AB152" s="96">
        <f>+ENERO!AB152+FEBRERO!AB152+MARZO!AB152+ABRIL!AB152+MAYO!AB152+JUNIO!AB152+JULIO!AB152+AGOSTO!AB152+SEPTIEMBRE!AB152+OCTUBRE!AB152+NOVIEMBRE!AB152+DICIEMBRE!AB152</f>
        <v>0</v>
      </c>
      <c r="AC152" s="96">
        <f>+ENERO!AC152+FEBRERO!AC152+MARZO!AC152+ABRIL!AC152+MAYO!AC152+JUNIO!AC152+JULIO!AC152+AGOSTO!AC152+SEPTIEMBRE!AC152+OCTUBRE!AC152+NOVIEMBRE!AC152+DICIEMBRE!AC152</f>
        <v>0</v>
      </c>
      <c r="AD152" s="96">
        <f>+ENERO!AD152+FEBRERO!AD152+MARZO!AD152+ABRIL!AD152+MAYO!AD152+JUNIO!AD152+JULIO!AD152+AGOSTO!AD152+SEPTIEMBRE!AD152+OCTUBRE!AD152+NOVIEMBRE!AD152+DICIEMBRE!AD152</f>
        <v>0</v>
      </c>
      <c r="AE152" s="96">
        <f>+ENERO!AE152+FEBRERO!AE152+MARZO!AE152+ABRIL!AE152+MAYO!AE152+JUNIO!AE152+JULIO!AE152+AGOSTO!AE152+SEPTIEMBRE!AE152+OCTUBRE!AE152+NOVIEMBRE!AE152+DICIEMBRE!AE152</f>
        <v>0</v>
      </c>
      <c r="AF152" s="96">
        <f>+ENERO!AF152+FEBRERO!AF152+MARZO!AF152+ABRIL!AF152+MAYO!AF152+JUNIO!AF152+JULIO!AF152+AGOSTO!AF152+SEPTIEMBRE!AF152+OCTUBRE!AF152+NOVIEMBRE!AF152+DICIEMBRE!AF152</f>
        <v>0</v>
      </c>
      <c r="AG152" s="96">
        <f>+ENERO!AG152+FEBRERO!AG152+MARZO!AG152+ABRIL!AG152+MAYO!AG152+JUNIO!AG152+JULIO!AG152+AGOSTO!AG152+SEPTIEMBRE!AG152+OCTUBRE!AG152+NOVIEMBRE!AG152+DICIEMBRE!AG152</f>
        <v>0</v>
      </c>
      <c r="AH152" s="96">
        <f>+ENERO!AH152+FEBRERO!AH152+MARZO!AH152+ABRIL!AH152+MAYO!AH152+JUNIO!AH152+JULIO!AH152+AGOSTO!AH152+SEPTIEMBRE!AH152+OCTUBRE!AH152+NOVIEMBRE!AH152+DICIEMBRE!AH152</f>
        <v>0</v>
      </c>
      <c r="AI152" s="96">
        <f>+ENERO!AI152+FEBRERO!AI152+MARZO!AI152+ABRIL!AI152+MAYO!AI152+JUNIO!AI152+JULIO!AI152+AGOSTO!AI152+SEPTIEMBRE!AI152+OCTUBRE!AI152+NOVIEMBRE!AI152+DICIEMBRE!AI152</f>
        <v>0</v>
      </c>
      <c r="AJ152" s="96">
        <f>+ENERO!AJ152+FEBRERO!AJ152+MARZO!AJ152+ABRIL!AJ152+MAYO!AJ152+JUNIO!AJ152+JULIO!AJ152+AGOSTO!AJ152+SEPTIEMBRE!AJ152+OCTUBRE!AJ152+NOVIEMBRE!AJ152+DICIEMBRE!AJ152</f>
        <v>0</v>
      </c>
      <c r="AK152" s="96">
        <f>+ENERO!AK152+FEBRERO!AK152+MARZO!AK152+ABRIL!AK152+MAYO!AK152+JUNIO!AK152+JULIO!AK152+AGOSTO!AK152+SEPTIEMBRE!AK152+OCTUBRE!AK152+NOVIEMBRE!AK152+DICIEMBRE!AK152</f>
        <v>0</v>
      </c>
      <c r="AL152" s="96">
        <f>+ENERO!AL152+FEBRERO!AL152+MARZO!AL152+ABRIL!AL152+MAYO!AL152+JUNIO!AL152+JULIO!AL152+AGOSTO!AL152+SEPTIEMBRE!AL152+OCTUBRE!AL152+NOVIEMBRE!AL152+DICIEMBRE!AL152</f>
        <v>0</v>
      </c>
      <c r="AM152" s="96">
        <f>+ENERO!AM152+FEBRERO!AM152+MARZO!AM152+ABRIL!AM152+MAYO!AM152+JUNIO!AM152+JULIO!AM152+AGOSTO!AM152+SEPTIEMBRE!AM152+OCTUBRE!AM152+NOVIEMBRE!AM152+DICIEMBRE!AM152</f>
        <v>0</v>
      </c>
      <c r="AN152" s="96">
        <f>+ENERO!AN152+FEBRERO!AN152+MARZO!AN152+ABRIL!AN152+MAYO!AN152+JUNIO!AN152+JULIO!AN152+AGOSTO!AN152+SEPTIEMBRE!AN152+OCTUBRE!AN152+NOVIEMBRE!AN152+DICIEMBRE!AN152</f>
        <v>0</v>
      </c>
      <c r="AO152" s="96">
        <f>+ENERO!AO152+FEBRERO!AO152+MARZO!AO152+ABRIL!AO152+MAYO!AO152+JUNIO!AO152+JULIO!AO152+AGOSTO!AO152+SEPTIEMBRE!AO152+OCTUBRE!AO152+NOVIEMBRE!AO152+DICIEMBRE!AO152</f>
        <v>0</v>
      </c>
      <c r="AP152" s="96">
        <f>+ENERO!AP152+FEBRERO!AP152+MARZO!AP152+ABRIL!AP152+MAYO!AP152+JUNIO!AP152+JULIO!AP152+AGOSTO!AP152+SEPTIEMBRE!AP152+OCTUBRE!AP152+NOVIEMBRE!AP152+DICIEMBRE!AP152</f>
        <v>0</v>
      </c>
      <c r="AQ152" s="96">
        <f>+ENERO!AQ152+FEBRERO!AQ152+MARZO!AQ152+ABRIL!AQ152+MAYO!AQ152+JUNIO!AQ152+JULIO!AQ152+AGOSTO!AQ152+SEPTIEMBRE!AQ152+OCTUBRE!AQ152+NOVIEMBRE!AQ152+DICIEMBRE!AQ152</f>
        <v>0</v>
      </c>
      <c r="AR152" s="96">
        <f>+ENERO!AR152+FEBRERO!AR152+MARZO!AR152+ABRIL!AR152+MAYO!AR152+JUNIO!AR152+JULIO!AR152+AGOSTO!AR152+SEPTIEMBRE!AR152+OCTUBRE!AR152+NOVIEMBRE!AR152+DICIEMBRE!AR152</f>
        <v>0</v>
      </c>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562" t="s">
        <v>126</v>
      </c>
      <c r="B153" s="655"/>
      <c r="C153" s="563"/>
      <c r="D153" s="111">
        <f t="shared" si="33"/>
        <v>4</v>
      </c>
      <c r="E153" s="111">
        <f t="shared" si="34"/>
        <v>3</v>
      </c>
      <c r="F153" s="111">
        <f t="shared" si="34"/>
        <v>1</v>
      </c>
      <c r="G153" s="96">
        <f>+ENERO!G153+FEBRERO!G153+MARZO!G153+ABRIL!G153+MAYO!G153+JUNIO!G153+JULIO!G153+AGOSTO!G153+SEPTIEMBRE!G153+OCTUBRE!G153+NOVIEMBRE!G153+DICIEMBRE!G153</f>
        <v>0</v>
      </c>
      <c r="H153" s="96">
        <f>+ENERO!H153+FEBRERO!H153+MARZO!H153+ABRIL!H153+MAYO!H153+JUNIO!H153+JULIO!H153+AGOSTO!H153+SEPTIEMBRE!H153+OCTUBRE!H153+NOVIEMBRE!H153+DICIEMBRE!H153</f>
        <v>0</v>
      </c>
      <c r="I153" s="96">
        <f>+ENERO!I153+FEBRERO!I153+MARZO!I153+ABRIL!I153+MAYO!I153+JUNIO!I153+JULIO!I153+AGOSTO!I153+SEPTIEMBRE!I153+OCTUBRE!I153+NOVIEMBRE!I153+DICIEMBRE!I153</f>
        <v>0</v>
      </c>
      <c r="J153" s="96">
        <f>+ENERO!J153+FEBRERO!J153+MARZO!J153+ABRIL!J153+MAYO!J153+JUNIO!J153+JULIO!J153+AGOSTO!J153+SEPTIEMBRE!J153+OCTUBRE!J153+NOVIEMBRE!J153+DICIEMBRE!J153</f>
        <v>0</v>
      </c>
      <c r="K153" s="96">
        <f>+ENERO!K153+FEBRERO!K153+MARZO!K153+ABRIL!K153+MAYO!K153+JUNIO!K153+JULIO!K153+AGOSTO!K153+SEPTIEMBRE!K153+OCTUBRE!K153+NOVIEMBRE!K153+DICIEMBRE!K153</f>
        <v>1</v>
      </c>
      <c r="L153" s="96">
        <f>+ENERO!L153+FEBRERO!L153+MARZO!L153+ABRIL!L153+MAYO!L153+JUNIO!L153+JULIO!L153+AGOSTO!L153+SEPTIEMBRE!L153+OCTUBRE!L153+NOVIEMBRE!L153+DICIEMBRE!L153</f>
        <v>0</v>
      </c>
      <c r="M153" s="96">
        <f>+ENERO!M153+FEBRERO!M153+MARZO!M153+ABRIL!M153+MAYO!M153+JUNIO!M153+JULIO!M153+AGOSTO!M153+SEPTIEMBRE!M153+OCTUBRE!M153+NOVIEMBRE!M153+DICIEMBRE!M153</f>
        <v>0</v>
      </c>
      <c r="N153" s="96">
        <f>+ENERO!N153+FEBRERO!N153+MARZO!N153+ABRIL!N153+MAYO!N153+JUNIO!N153+JULIO!N153+AGOSTO!N153+SEPTIEMBRE!N153+OCTUBRE!N153+NOVIEMBRE!N153+DICIEMBRE!N153</f>
        <v>0</v>
      </c>
      <c r="O153" s="96">
        <f>+ENERO!O153+FEBRERO!O153+MARZO!O153+ABRIL!O153+MAYO!O153+JUNIO!O153+JULIO!O153+AGOSTO!O153+SEPTIEMBRE!O153+OCTUBRE!O153+NOVIEMBRE!O153+DICIEMBRE!O153</f>
        <v>0</v>
      </c>
      <c r="P153" s="96">
        <f>+ENERO!P153+FEBRERO!P153+MARZO!P153+ABRIL!P153+MAYO!P153+JUNIO!P153+JULIO!P153+AGOSTO!P153+SEPTIEMBRE!P153+OCTUBRE!P153+NOVIEMBRE!P153+DICIEMBRE!P153</f>
        <v>0</v>
      </c>
      <c r="Q153" s="96">
        <f>+ENERO!Q153+FEBRERO!Q153+MARZO!Q153+ABRIL!Q153+MAYO!Q153+JUNIO!Q153+JULIO!Q153+AGOSTO!Q153+SEPTIEMBRE!Q153+OCTUBRE!Q153+NOVIEMBRE!Q153+DICIEMBRE!Q153</f>
        <v>0</v>
      </c>
      <c r="R153" s="96">
        <f>+ENERO!R153+FEBRERO!R153+MARZO!R153+ABRIL!R153+MAYO!R153+JUNIO!R153+JULIO!R153+AGOSTO!R153+SEPTIEMBRE!R153+OCTUBRE!R153+NOVIEMBRE!R153+DICIEMBRE!R153</f>
        <v>0</v>
      </c>
      <c r="S153" s="96">
        <f>+ENERO!S153+FEBRERO!S153+MARZO!S153+ABRIL!S153+MAYO!S153+JUNIO!S153+JULIO!S153+AGOSTO!S153+SEPTIEMBRE!S153+OCTUBRE!S153+NOVIEMBRE!S153+DICIEMBRE!S153</f>
        <v>1</v>
      </c>
      <c r="T153" s="96">
        <f>+ENERO!T153+FEBRERO!T153+MARZO!T153+ABRIL!T153+MAYO!T153+JUNIO!T153+JULIO!T153+AGOSTO!T153+SEPTIEMBRE!T153+OCTUBRE!T153+NOVIEMBRE!T153+DICIEMBRE!T153</f>
        <v>0</v>
      </c>
      <c r="U153" s="96">
        <f>+ENERO!U153+FEBRERO!U153+MARZO!U153+ABRIL!U153+MAYO!U153+JUNIO!U153+JULIO!U153+AGOSTO!U153+SEPTIEMBRE!U153+OCTUBRE!U153+NOVIEMBRE!U153+DICIEMBRE!U153</f>
        <v>1</v>
      </c>
      <c r="V153" s="96">
        <f>+ENERO!V153+FEBRERO!V153+MARZO!V153+ABRIL!V153+MAYO!V153+JUNIO!V153+JULIO!V153+AGOSTO!V153+SEPTIEMBRE!V153+OCTUBRE!V153+NOVIEMBRE!V153+DICIEMBRE!V153</f>
        <v>0</v>
      </c>
      <c r="W153" s="96">
        <f>+ENERO!W153+FEBRERO!W153+MARZO!W153+ABRIL!W153+MAYO!W153+JUNIO!W153+JULIO!W153+AGOSTO!W153+SEPTIEMBRE!W153+OCTUBRE!W153+NOVIEMBRE!W153+DICIEMBRE!W153</f>
        <v>0</v>
      </c>
      <c r="X153" s="96">
        <f>+ENERO!X153+FEBRERO!X153+MARZO!X153+ABRIL!X153+MAYO!X153+JUNIO!X153+JULIO!X153+AGOSTO!X153+SEPTIEMBRE!X153+OCTUBRE!X153+NOVIEMBRE!X153+DICIEMBRE!X153</f>
        <v>0</v>
      </c>
      <c r="Y153" s="96">
        <f>+ENERO!Y153+FEBRERO!Y153+MARZO!Y153+ABRIL!Y153+MAYO!Y153+JUNIO!Y153+JULIO!Y153+AGOSTO!Y153+SEPTIEMBRE!Y153+OCTUBRE!Y153+NOVIEMBRE!Y153+DICIEMBRE!Y153</f>
        <v>0</v>
      </c>
      <c r="Z153" s="96">
        <f>+ENERO!Z153+FEBRERO!Z153+MARZO!Z153+ABRIL!Z153+MAYO!Z153+JUNIO!Z153+JULIO!Z153+AGOSTO!Z153+SEPTIEMBRE!Z153+OCTUBRE!Z153+NOVIEMBRE!Z153+DICIEMBRE!Z153</f>
        <v>0</v>
      </c>
      <c r="AA153" s="96">
        <f>+ENERO!AA153+FEBRERO!AA153+MARZO!AA153+ABRIL!AA153+MAYO!AA153+JUNIO!AA153+JULIO!AA153+AGOSTO!AA153+SEPTIEMBRE!AA153+OCTUBRE!AA153+NOVIEMBRE!AA153+DICIEMBRE!AA153</f>
        <v>0</v>
      </c>
      <c r="AB153" s="96">
        <f>+ENERO!AB153+FEBRERO!AB153+MARZO!AB153+ABRIL!AB153+MAYO!AB153+JUNIO!AB153+JULIO!AB153+AGOSTO!AB153+SEPTIEMBRE!AB153+OCTUBRE!AB153+NOVIEMBRE!AB153+DICIEMBRE!AB153</f>
        <v>1</v>
      </c>
      <c r="AC153" s="96">
        <f>+ENERO!AC153+FEBRERO!AC153+MARZO!AC153+ABRIL!AC153+MAYO!AC153+JUNIO!AC153+JULIO!AC153+AGOSTO!AC153+SEPTIEMBRE!AC153+OCTUBRE!AC153+NOVIEMBRE!AC153+DICIEMBRE!AC153</f>
        <v>0</v>
      </c>
      <c r="AD153" s="96">
        <f>+ENERO!AD153+FEBRERO!AD153+MARZO!AD153+ABRIL!AD153+MAYO!AD153+JUNIO!AD153+JULIO!AD153+AGOSTO!AD153+SEPTIEMBRE!AD153+OCTUBRE!AD153+NOVIEMBRE!AD153+DICIEMBRE!AD153</f>
        <v>0</v>
      </c>
      <c r="AE153" s="96">
        <f>+ENERO!AE153+FEBRERO!AE153+MARZO!AE153+ABRIL!AE153+MAYO!AE153+JUNIO!AE153+JULIO!AE153+AGOSTO!AE153+SEPTIEMBRE!AE153+OCTUBRE!AE153+NOVIEMBRE!AE153+DICIEMBRE!AE153</f>
        <v>0</v>
      </c>
      <c r="AF153" s="96">
        <f>+ENERO!AF153+FEBRERO!AF153+MARZO!AF153+ABRIL!AF153+MAYO!AF153+JUNIO!AF153+JULIO!AF153+AGOSTO!AF153+SEPTIEMBRE!AF153+OCTUBRE!AF153+NOVIEMBRE!AF153+DICIEMBRE!AF153</f>
        <v>0</v>
      </c>
      <c r="AG153" s="96">
        <f>+ENERO!AG153+FEBRERO!AG153+MARZO!AG153+ABRIL!AG153+MAYO!AG153+JUNIO!AG153+JULIO!AG153+AGOSTO!AG153+SEPTIEMBRE!AG153+OCTUBRE!AG153+NOVIEMBRE!AG153+DICIEMBRE!AG153</f>
        <v>0</v>
      </c>
      <c r="AH153" s="96">
        <f>+ENERO!AH153+FEBRERO!AH153+MARZO!AH153+ABRIL!AH153+MAYO!AH153+JUNIO!AH153+JULIO!AH153+AGOSTO!AH153+SEPTIEMBRE!AH153+OCTUBRE!AH153+NOVIEMBRE!AH153+DICIEMBRE!AH153</f>
        <v>0</v>
      </c>
      <c r="AI153" s="96">
        <f>+ENERO!AI153+FEBRERO!AI153+MARZO!AI153+ABRIL!AI153+MAYO!AI153+JUNIO!AI153+JULIO!AI153+AGOSTO!AI153+SEPTIEMBRE!AI153+OCTUBRE!AI153+NOVIEMBRE!AI153+DICIEMBRE!AI153</f>
        <v>0</v>
      </c>
      <c r="AJ153" s="96">
        <f>+ENERO!AJ153+FEBRERO!AJ153+MARZO!AJ153+ABRIL!AJ153+MAYO!AJ153+JUNIO!AJ153+JULIO!AJ153+AGOSTO!AJ153+SEPTIEMBRE!AJ153+OCTUBRE!AJ153+NOVIEMBRE!AJ153+DICIEMBRE!AJ153</f>
        <v>0</v>
      </c>
      <c r="AK153" s="96">
        <f>+ENERO!AK153+FEBRERO!AK153+MARZO!AK153+ABRIL!AK153+MAYO!AK153+JUNIO!AK153+JULIO!AK153+AGOSTO!AK153+SEPTIEMBRE!AK153+OCTUBRE!AK153+NOVIEMBRE!AK153+DICIEMBRE!AK153</f>
        <v>0</v>
      </c>
      <c r="AL153" s="96">
        <f>+ENERO!AL153+FEBRERO!AL153+MARZO!AL153+ABRIL!AL153+MAYO!AL153+JUNIO!AL153+JULIO!AL153+AGOSTO!AL153+SEPTIEMBRE!AL153+OCTUBRE!AL153+NOVIEMBRE!AL153+DICIEMBRE!AL153</f>
        <v>0</v>
      </c>
      <c r="AM153" s="96">
        <f>+ENERO!AM153+FEBRERO!AM153+MARZO!AM153+ABRIL!AM153+MAYO!AM153+JUNIO!AM153+JULIO!AM153+AGOSTO!AM153+SEPTIEMBRE!AM153+OCTUBRE!AM153+NOVIEMBRE!AM153+DICIEMBRE!AM153</f>
        <v>0</v>
      </c>
      <c r="AN153" s="96">
        <f>+ENERO!AN153+FEBRERO!AN153+MARZO!AN153+ABRIL!AN153+MAYO!AN153+JUNIO!AN153+JULIO!AN153+AGOSTO!AN153+SEPTIEMBRE!AN153+OCTUBRE!AN153+NOVIEMBRE!AN153+DICIEMBRE!AN153</f>
        <v>0</v>
      </c>
      <c r="AO153" s="96">
        <f>+ENERO!AO153+FEBRERO!AO153+MARZO!AO153+ABRIL!AO153+MAYO!AO153+JUNIO!AO153+JULIO!AO153+AGOSTO!AO153+SEPTIEMBRE!AO153+OCTUBRE!AO153+NOVIEMBRE!AO153+DICIEMBRE!AO153</f>
        <v>0</v>
      </c>
      <c r="AP153" s="96">
        <f>+ENERO!AP153+FEBRERO!AP153+MARZO!AP153+ABRIL!AP153+MAYO!AP153+JUNIO!AP153+JULIO!AP153+AGOSTO!AP153+SEPTIEMBRE!AP153+OCTUBRE!AP153+NOVIEMBRE!AP153+DICIEMBRE!AP153</f>
        <v>0</v>
      </c>
      <c r="AQ153" s="96">
        <f>+ENERO!AQ153+FEBRERO!AQ153+MARZO!AQ153+ABRIL!AQ153+MAYO!AQ153+JUNIO!AQ153+JULIO!AQ153+AGOSTO!AQ153+SEPTIEMBRE!AQ153+OCTUBRE!AQ153+NOVIEMBRE!AQ153+DICIEMBRE!AQ153</f>
        <v>0</v>
      </c>
      <c r="AR153" s="96">
        <f>+ENERO!AR153+FEBRERO!AR153+MARZO!AR153+ABRIL!AR153+MAYO!AR153+JUNIO!AR153+JULIO!AR153+AGOSTO!AR153+SEPTIEMBRE!AR153+OCTUBRE!AR153+NOVIEMBRE!AR153+DICIEMBRE!AR153</f>
        <v>0</v>
      </c>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562" t="s">
        <v>127</v>
      </c>
      <c r="B154" s="655"/>
      <c r="C154" s="563"/>
      <c r="D154" s="111">
        <f t="shared" si="33"/>
        <v>21</v>
      </c>
      <c r="E154" s="111">
        <f t="shared" si="34"/>
        <v>9</v>
      </c>
      <c r="F154" s="111">
        <f t="shared" si="34"/>
        <v>12</v>
      </c>
      <c r="G154" s="96">
        <f>+ENERO!G154+FEBRERO!G154+MARZO!G154+ABRIL!G154+MAYO!G154+JUNIO!G154+JULIO!G154+AGOSTO!G154+SEPTIEMBRE!G154+OCTUBRE!G154+NOVIEMBRE!G154+DICIEMBRE!G154</f>
        <v>0</v>
      </c>
      <c r="H154" s="96">
        <f>+ENERO!H154+FEBRERO!H154+MARZO!H154+ABRIL!H154+MAYO!H154+JUNIO!H154+JULIO!H154+AGOSTO!H154+SEPTIEMBRE!H154+OCTUBRE!H154+NOVIEMBRE!H154+DICIEMBRE!H154</f>
        <v>0</v>
      </c>
      <c r="I154" s="96">
        <f>+ENERO!I154+FEBRERO!I154+MARZO!I154+ABRIL!I154+MAYO!I154+JUNIO!I154+JULIO!I154+AGOSTO!I154+SEPTIEMBRE!I154+OCTUBRE!I154+NOVIEMBRE!I154+DICIEMBRE!I154</f>
        <v>3</v>
      </c>
      <c r="J154" s="96">
        <f>+ENERO!J154+FEBRERO!J154+MARZO!J154+ABRIL!J154+MAYO!J154+JUNIO!J154+JULIO!J154+AGOSTO!J154+SEPTIEMBRE!J154+OCTUBRE!J154+NOVIEMBRE!J154+DICIEMBRE!J154</f>
        <v>1</v>
      </c>
      <c r="K154" s="96">
        <f>+ENERO!K154+FEBRERO!K154+MARZO!K154+ABRIL!K154+MAYO!K154+JUNIO!K154+JULIO!K154+AGOSTO!K154+SEPTIEMBRE!K154+OCTUBRE!K154+NOVIEMBRE!K154+DICIEMBRE!K154</f>
        <v>3</v>
      </c>
      <c r="L154" s="96">
        <f>+ENERO!L154+FEBRERO!L154+MARZO!L154+ABRIL!L154+MAYO!L154+JUNIO!L154+JULIO!L154+AGOSTO!L154+SEPTIEMBRE!L154+OCTUBRE!L154+NOVIEMBRE!L154+DICIEMBRE!L154</f>
        <v>1</v>
      </c>
      <c r="M154" s="96">
        <f>+ENERO!M154+FEBRERO!M154+MARZO!M154+ABRIL!M154+MAYO!M154+JUNIO!M154+JULIO!M154+AGOSTO!M154+SEPTIEMBRE!M154+OCTUBRE!M154+NOVIEMBRE!M154+DICIEMBRE!M154</f>
        <v>0</v>
      </c>
      <c r="N154" s="96">
        <f>+ENERO!N154+FEBRERO!N154+MARZO!N154+ABRIL!N154+MAYO!N154+JUNIO!N154+JULIO!N154+AGOSTO!N154+SEPTIEMBRE!N154+OCTUBRE!N154+NOVIEMBRE!N154+DICIEMBRE!N154</f>
        <v>5</v>
      </c>
      <c r="O154" s="96">
        <f>+ENERO!O154+FEBRERO!O154+MARZO!O154+ABRIL!O154+MAYO!O154+JUNIO!O154+JULIO!O154+AGOSTO!O154+SEPTIEMBRE!O154+OCTUBRE!O154+NOVIEMBRE!O154+DICIEMBRE!O154</f>
        <v>1</v>
      </c>
      <c r="P154" s="96">
        <f>+ENERO!P154+FEBRERO!P154+MARZO!P154+ABRIL!P154+MAYO!P154+JUNIO!P154+JULIO!P154+AGOSTO!P154+SEPTIEMBRE!P154+OCTUBRE!P154+NOVIEMBRE!P154+DICIEMBRE!P154</f>
        <v>1</v>
      </c>
      <c r="Q154" s="96">
        <f>+ENERO!Q154+FEBRERO!Q154+MARZO!Q154+ABRIL!Q154+MAYO!Q154+JUNIO!Q154+JULIO!Q154+AGOSTO!Q154+SEPTIEMBRE!Q154+OCTUBRE!Q154+NOVIEMBRE!Q154+DICIEMBRE!Q154</f>
        <v>1</v>
      </c>
      <c r="R154" s="96">
        <f>+ENERO!R154+FEBRERO!R154+MARZO!R154+ABRIL!R154+MAYO!R154+JUNIO!R154+JULIO!R154+AGOSTO!R154+SEPTIEMBRE!R154+OCTUBRE!R154+NOVIEMBRE!R154+DICIEMBRE!R154</f>
        <v>0</v>
      </c>
      <c r="S154" s="96">
        <f>+ENERO!S154+FEBRERO!S154+MARZO!S154+ABRIL!S154+MAYO!S154+JUNIO!S154+JULIO!S154+AGOSTO!S154+SEPTIEMBRE!S154+OCTUBRE!S154+NOVIEMBRE!S154+DICIEMBRE!S154</f>
        <v>0</v>
      </c>
      <c r="T154" s="96">
        <f>+ENERO!T154+FEBRERO!T154+MARZO!T154+ABRIL!T154+MAYO!T154+JUNIO!T154+JULIO!T154+AGOSTO!T154+SEPTIEMBRE!T154+OCTUBRE!T154+NOVIEMBRE!T154+DICIEMBRE!T154</f>
        <v>1</v>
      </c>
      <c r="U154" s="96">
        <f>+ENERO!U154+FEBRERO!U154+MARZO!U154+ABRIL!U154+MAYO!U154+JUNIO!U154+JULIO!U154+AGOSTO!U154+SEPTIEMBRE!U154+OCTUBRE!U154+NOVIEMBRE!U154+DICIEMBRE!U154</f>
        <v>0</v>
      </c>
      <c r="V154" s="96">
        <f>+ENERO!V154+FEBRERO!V154+MARZO!V154+ABRIL!V154+MAYO!V154+JUNIO!V154+JULIO!V154+AGOSTO!V154+SEPTIEMBRE!V154+OCTUBRE!V154+NOVIEMBRE!V154+DICIEMBRE!V154</f>
        <v>0</v>
      </c>
      <c r="W154" s="96">
        <f>+ENERO!W154+FEBRERO!W154+MARZO!W154+ABRIL!W154+MAYO!W154+JUNIO!W154+JULIO!W154+AGOSTO!W154+SEPTIEMBRE!W154+OCTUBRE!W154+NOVIEMBRE!W154+DICIEMBRE!W154</f>
        <v>1</v>
      </c>
      <c r="X154" s="96">
        <f>+ENERO!X154+FEBRERO!X154+MARZO!X154+ABRIL!X154+MAYO!X154+JUNIO!X154+JULIO!X154+AGOSTO!X154+SEPTIEMBRE!X154+OCTUBRE!X154+NOVIEMBRE!X154+DICIEMBRE!X154</f>
        <v>1</v>
      </c>
      <c r="Y154" s="96">
        <f>+ENERO!Y154+FEBRERO!Y154+MARZO!Y154+ABRIL!Y154+MAYO!Y154+JUNIO!Y154+JULIO!Y154+AGOSTO!Y154+SEPTIEMBRE!Y154+OCTUBRE!Y154+NOVIEMBRE!Y154+DICIEMBRE!Y154</f>
        <v>0</v>
      </c>
      <c r="Z154" s="96">
        <f>+ENERO!Z154+FEBRERO!Z154+MARZO!Z154+ABRIL!Z154+MAYO!Z154+JUNIO!Z154+JULIO!Z154+AGOSTO!Z154+SEPTIEMBRE!Z154+OCTUBRE!Z154+NOVIEMBRE!Z154+DICIEMBRE!Z154</f>
        <v>0</v>
      </c>
      <c r="AA154" s="96">
        <f>+ENERO!AA154+FEBRERO!AA154+MARZO!AA154+ABRIL!AA154+MAYO!AA154+JUNIO!AA154+JULIO!AA154+AGOSTO!AA154+SEPTIEMBRE!AA154+OCTUBRE!AA154+NOVIEMBRE!AA154+DICIEMBRE!AA154</f>
        <v>0</v>
      </c>
      <c r="AB154" s="96">
        <f>+ENERO!AB154+FEBRERO!AB154+MARZO!AB154+ABRIL!AB154+MAYO!AB154+JUNIO!AB154+JULIO!AB154+AGOSTO!AB154+SEPTIEMBRE!AB154+OCTUBRE!AB154+NOVIEMBRE!AB154+DICIEMBRE!AB154</f>
        <v>2</v>
      </c>
      <c r="AC154" s="96">
        <f>+ENERO!AC154+FEBRERO!AC154+MARZO!AC154+ABRIL!AC154+MAYO!AC154+JUNIO!AC154+JULIO!AC154+AGOSTO!AC154+SEPTIEMBRE!AC154+OCTUBRE!AC154+NOVIEMBRE!AC154+DICIEMBRE!AC154</f>
        <v>0</v>
      </c>
      <c r="AD154" s="96">
        <f>+ENERO!AD154+FEBRERO!AD154+MARZO!AD154+ABRIL!AD154+MAYO!AD154+JUNIO!AD154+JULIO!AD154+AGOSTO!AD154+SEPTIEMBRE!AD154+OCTUBRE!AD154+NOVIEMBRE!AD154+DICIEMBRE!AD154</f>
        <v>0</v>
      </c>
      <c r="AE154" s="96">
        <f>+ENERO!AE154+FEBRERO!AE154+MARZO!AE154+ABRIL!AE154+MAYO!AE154+JUNIO!AE154+JULIO!AE154+AGOSTO!AE154+SEPTIEMBRE!AE154+OCTUBRE!AE154+NOVIEMBRE!AE154+DICIEMBRE!AE154</f>
        <v>0</v>
      </c>
      <c r="AF154" s="96">
        <f>+ENERO!AF154+FEBRERO!AF154+MARZO!AF154+ABRIL!AF154+MAYO!AF154+JUNIO!AF154+JULIO!AF154+AGOSTO!AF154+SEPTIEMBRE!AF154+OCTUBRE!AF154+NOVIEMBRE!AF154+DICIEMBRE!AF154</f>
        <v>0</v>
      </c>
      <c r="AG154" s="96">
        <f>+ENERO!AG154+FEBRERO!AG154+MARZO!AG154+ABRIL!AG154+MAYO!AG154+JUNIO!AG154+JULIO!AG154+AGOSTO!AG154+SEPTIEMBRE!AG154+OCTUBRE!AG154+NOVIEMBRE!AG154+DICIEMBRE!AG154</f>
        <v>0</v>
      </c>
      <c r="AH154" s="96">
        <f>+ENERO!AH154+FEBRERO!AH154+MARZO!AH154+ABRIL!AH154+MAYO!AH154+JUNIO!AH154+JULIO!AH154+AGOSTO!AH154+SEPTIEMBRE!AH154+OCTUBRE!AH154+NOVIEMBRE!AH154+DICIEMBRE!AH154</f>
        <v>0</v>
      </c>
      <c r="AI154" s="96">
        <f>+ENERO!AI154+FEBRERO!AI154+MARZO!AI154+ABRIL!AI154+MAYO!AI154+JUNIO!AI154+JULIO!AI154+AGOSTO!AI154+SEPTIEMBRE!AI154+OCTUBRE!AI154+NOVIEMBRE!AI154+DICIEMBRE!AI154</f>
        <v>0</v>
      </c>
      <c r="AJ154" s="96">
        <f>+ENERO!AJ154+FEBRERO!AJ154+MARZO!AJ154+ABRIL!AJ154+MAYO!AJ154+JUNIO!AJ154+JULIO!AJ154+AGOSTO!AJ154+SEPTIEMBRE!AJ154+OCTUBRE!AJ154+NOVIEMBRE!AJ154+DICIEMBRE!AJ154</f>
        <v>0</v>
      </c>
      <c r="AK154" s="96">
        <f>+ENERO!AK154+FEBRERO!AK154+MARZO!AK154+ABRIL!AK154+MAYO!AK154+JUNIO!AK154+JULIO!AK154+AGOSTO!AK154+SEPTIEMBRE!AK154+OCTUBRE!AK154+NOVIEMBRE!AK154+DICIEMBRE!AK154</f>
        <v>0</v>
      </c>
      <c r="AL154" s="96">
        <f>+ENERO!AL154+FEBRERO!AL154+MARZO!AL154+ABRIL!AL154+MAYO!AL154+JUNIO!AL154+JULIO!AL154+AGOSTO!AL154+SEPTIEMBRE!AL154+OCTUBRE!AL154+NOVIEMBRE!AL154+DICIEMBRE!AL154</f>
        <v>0</v>
      </c>
      <c r="AM154" s="96">
        <f>+ENERO!AM154+FEBRERO!AM154+MARZO!AM154+ABRIL!AM154+MAYO!AM154+JUNIO!AM154+JULIO!AM154+AGOSTO!AM154+SEPTIEMBRE!AM154+OCTUBRE!AM154+NOVIEMBRE!AM154+DICIEMBRE!AM154</f>
        <v>0</v>
      </c>
      <c r="AN154" s="96">
        <f>+ENERO!AN154+FEBRERO!AN154+MARZO!AN154+ABRIL!AN154+MAYO!AN154+JUNIO!AN154+JULIO!AN154+AGOSTO!AN154+SEPTIEMBRE!AN154+OCTUBRE!AN154+NOVIEMBRE!AN154+DICIEMBRE!AN154</f>
        <v>0</v>
      </c>
      <c r="AO154" s="96">
        <f>+ENERO!AO154+FEBRERO!AO154+MARZO!AO154+ABRIL!AO154+MAYO!AO154+JUNIO!AO154+JULIO!AO154+AGOSTO!AO154+SEPTIEMBRE!AO154+OCTUBRE!AO154+NOVIEMBRE!AO154+DICIEMBRE!AO154</f>
        <v>0</v>
      </c>
      <c r="AP154" s="96">
        <f>+ENERO!AP154+FEBRERO!AP154+MARZO!AP154+ABRIL!AP154+MAYO!AP154+JUNIO!AP154+JULIO!AP154+AGOSTO!AP154+SEPTIEMBRE!AP154+OCTUBRE!AP154+NOVIEMBRE!AP154+DICIEMBRE!AP154</f>
        <v>0</v>
      </c>
      <c r="AQ154" s="96">
        <f>+ENERO!AQ154+FEBRERO!AQ154+MARZO!AQ154+ABRIL!AQ154+MAYO!AQ154+JUNIO!AQ154+JULIO!AQ154+AGOSTO!AQ154+SEPTIEMBRE!AQ154+OCTUBRE!AQ154+NOVIEMBRE!AQ154+DICIEMBRE!AQ154</f>
        <v>0</v>
      </c>
      <c r="AR154" s="96">
        <f>+ENERO!AR154+FEBRERO!AR154+MARZO!AR154+ABRIL!AR154+MAYO!AR154+JUNIO!AR154+JULIO!AR154+AGOSTO!AR154+SEPTIEMBRE!AR154+OCTUBRE!AR154+NOVIEMBRE!AR154+DICIEMBRE!AR154</f>
        <v>0</v>
      </c>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562" t="s">
        <v>128</v>
      </c>
      <c r="B155" s="655"/>
      <c r="C155" s="563"/>
      <c r="D155" s="111">
        <f t="shared" si="33"/>
        <v>7</v>
      </c>
      <c r="E155" s="111">
        <f t="shared" si="34"/>
        <v>2</v>
      </c>
      <c r="F155" s="111">
        <f t="shared" si="34"/>
        <v>5</v>
      </c>
      <c r="G155" s="96">
        <f>+ENERO!G155+FEBRERO!G155+MARZO!G155+ABRIL!G155+MAYO!G155+JUNIO!G155+JULIO!G155+AGOSTO!G155+SEPTIEMBRE!G155+OCTUBRE!G155+NOVIEMBRE!G155+DICIEMBRE!G155</f>
        <v>0</v>
      </c>
      <c r="H155" s="96">
        <f>+ENERO!H155+FEBRERO!H155+MARZO!H155+ABRIL!H155+MAYO!H155+JUNIO!H155+JULIO!H155+AGOSTO!H155+SEPTIEMBRE!H155+OCTUBRE!H155+NOVIEMBRE!H155+DICIEMBRE!H155</f>
        <v>0</v>
      </c>
      <c r="I155" s="96">
        <f>+ENERO!I155+FEBRERO!I155+MARZO!I155+ABRIL!I155+MAYO!I155+JUNIO!I155+JULIO!I155+AGOSTO!I155+SEPTIEMBRE!I155+OCTUBRE!I155+NOVIEMBRE!I155+DICIEMBRE!I155</f>
        <v>0</v>
      </c>
      <c r="J155" s="96">
        <f>+ENERO!J155+FEBRERO!J155+MARZO!J155+ABRIL!J155+MAYO!J155+JUNIO!J155+JULIO!J155+AGOSTO!J155+SEPTIEMBRE!J155+OCTUBRE!J155+NOVIEMBRE!J155+DICIEMBRE!J155</f>
        <v>0</v>
      </c>
      <c r="K155" s="96">
        <f>+ENERO!K155+FEBRERO!K155+MARZO!K155+ABRIL!K155+MAYO!K155+JUNIO!K155+JULIO!K155+AGOSTO!K155+SEPTIEMBRE!K155+OCTUBRE!K155+NOVIEMBRE!K155+DICIEMBRE!K155</f>
        <v>0</v>
      </c>
      <c r="L155" s="96">
        <f>+ENERO!L155+FEBRERO!L155+MARZO!L155+ABRIL!L155+MAYO!L155+JUNIO!L155+JULIO!L155+AGOSTO!L155+SEPTIEMBRE!L155+OCTUBRE!L155+NOVIEMBRE!L155+DICIEMBRE!L155</f>
        <v>0</v>
      </c>
      <c r="M155" s="96">
        <f>+ENERO!M155+FEBRERO!M155+MARZO!M155+ABRIL!M155+MAYO!M155+JUNIO!M155+JULIO!M155+AGOSTO!M155+SEPTIEMBRE!M155+OCTUBRE!M155+NOVIEMBRE!M155+DICIEMBRE!M155</f>
        <v>1</v>
      </c>
      <c r="N155" s="96">
        <f>+ENERO!N155+FEBRERO!N155+MARZO!N155+ABRIL!N155+MAYO!N155+JUNIO!N155+JULIO!N155+AGOSTO!N155+SEPTIEMBRE!N155+OCTUBRE!N155+NOVIEMBRE!N155+DICIEMBRE!N155</f>
        <v>1</v>
      </c>
      <c r="O155" s="96">
        <f>+ENERO!O155+FEBRERO!O155+MARZO!O155+ABRIL!O155+MAYO!O155+JUNIO!O155+JULIO!O155+AGOSTO!O155+SEPTIEMBRE!O155+OCTUBRE!O155+NOVIEMBRE!O155+DICIEMBRE!O155</f>
        <v>0</v>
      </c>
      <c r="P155" s="96">
        <f>+ENERO!P155+FEBRERO!P155+MARZO!P155+ABRIL!P155+MAYO!P155+JUNIO!P155+JULIO!P155+AGOSTO!P155+SEPTIEMBRE!P155+OCTUBRE!P155+NOVIEMBRE!P155+DICIEMBRE!P155</f>
        <v>0</v>
      </c>
      <c r="Q155" s="96">
        <f>+ENERO!Q155+FEBRERO!Q155+MARZO!Q155+ABRIL!Q155+MAYO!Q155+JUNIO!Q155+JULIO!Q155+AGOSTO!Q155+SEPTIEMBRE!Q155+OCTUBRE!Q155+NOVIEMBRE!Q155+DICIEMBRE!Q155</f>
        <v>0</v>
      </c>
      <c r="R155" s="96">
        <f>+ENERO!R155+FEBRERO!R155+MARZO!R155+ABRIL!R155+MAYO!R155+JUNIO!R155+JULIO!R155+AGOSTO!R155+SEPTIEMBRE!R155+OCTUBRE!R155+NOVIEMBRE!R155+DICIEMBRE!R155</f>
        <v>2</v>
      </c>
      <c r="S155" s="96">
        <f>+ENERO!S155+FEBRERO!S155+MARZO!S155+ABRIL!S155+MAYO!S155+JUNIO!S155+JULIO!S155+AGOSTO!S155+SEPTIEMBRE!S155+OCTUBRE!S155+NOVIEMBRE!S155+DICIEMBRE!S155</f>
        <v>1</v>
      </c>
      <c r="T155" s="96">
        <f>+ENERO!T155+FEBRERO!T155+MARZO!T155+ABRIL!T155+MAYO!T155+JUNIO!T155+JULIO!T155+AGOSTO!T155+SEPTIEMBRE!T155+OCTUBRE!T155+NOVIEMBRE!T155+DICIEMBRE!T155</f>
        <v>0</v>
      </c>
      <c r="U155" s="96">
        <f>+ENERO!U155+FEBRERO!U155+MARZO!U155+ABRIL!U155+MAYO!U155+JUNIO!U155+JULIO!U155+AGOSTO!U155+SEPTIEMBRE!U155+OCTUBRE!U155+NOVIEMBRE!U155+DICIEMBRE!U155</f>
        <v>0</v>
      </c>
      <c r="V155" s="96">
        <f>+ENERO!V155+FEBRERO!V155+MARZO!V155+ABRIL!V155+MAYO!V155+JUNIO!V155+JULIO!V155+AGOSTO!V155+SEPTIEMBRE!V155+OCTUBRE!V155+NOVIEMBRE!V155+DICIEMBRE!V155</f>
        <v>0</v>
      </c>
      <c r="W155" s="96">
        <f>+ENERO!W155+FEBRERO!W155+MARZO!W155+ABRIL!W155+MAYO!W155+JUNIO!W155+JULIO!W155+AGOSTO!W155+SEPTIEMBRE!W155+OCTUBRE!W155+NOVIEMBRE!W155+DICIEMBRE!W155</f>
        <v>0</v>
      </c>
      <c r="X155" s="96">
        <f>+ENERO!X155+FEBRERO!X155+MARZO!X155+ABRIL!X155+MAYO!X155+JUNIO!X155+JULIO!X155+AGOSTO!X155+SEPTIEMBRE!X155+OCTUBRE!X155+NOVIEMBRE!X155+DICIEMBRE!X155</f>
        <v>0</v>
      </c>
      <c r="Y155" s="96">
        <f>+ENERO!Y155+FEBRERO!Y155+MARZO!Y155+ABRIL!Y155+MAYO!Y155+JUNIO!Y155+JULIO!Y155+AGOSTO!Y155+SEPTIEMBRE!Y155+OCTUBRE!Y155+NOVIEMBRE!Y155+DICIEMBRE!Y155</f>
        <v>0</v>
      </c>
      <c r="Z155" s="96">
        <f>+ENERO!Z155+FEBRERO!Z155+MARZO!Z155+ABRIL!Z155+MAYO!Z155+JUNIO!Z155+JULIO!Z155+AGOSTO!Z155+SEPTIEMBRE!Z155+OCTUBRE!Z155+NOVIEMBRE!Z155+DICIEMBRE!Z155</f>
        <v>1</v>
      </c>
      <c r="AA155" s="96">
        <f>+ENERO!AA155+FEBRERO!AA155+MARZO!AA155+ABRIL!AA155+MAYO!AA155+JUNIO!AA155+JULIO!AA155+AGOSTO!AA155+SEPTIEMBRE!AA155+OCTUBRE!AA155+NOVIEMBRE!AA155+DICIEMBRE!AA155</f>
        <v>0</v>
      </c>
      <c r="AB155" s="96">
        <f>+ENERO!AB155+FEBRERO!AB155+MARZO!AB155+ABRIL!AB155+MAYO!AB155+JUNIO!AB155+JULIO!AB155+AGOSTO!AB155+SEPTIEMBRE!AB155+OCTUBRE!AB155+NOVIEMBRE!AB155+DICIEMBRE!AB155</f>
        <v>1</v>
      </c>
      <c r="AC155" s="96">
        <f>+ENERO!AC155+FEBRERO!AC155+MARZO!AC155+ABRIL!AC155+MAYO!AC155+JUNIO!AC155+JULIO!AC155+AGOSTO!AC155+SEPTIEMBRE!AC155+OCTUBRE!AC155+NOVIEMBRE!AC155+DICIEMBRE!AC155</f>
        <v>0</v>
      </c>
      <c r="AD155" s="96">
        <f>+ENERO!AD155+FEBRERO!AD155+MARZO!AD155+ABRIL!AD155+MAYO!AD155+JUNIO!AD155+JULIO!AD155+AGOSTO!AD155+SEPTIEMBRE!AD155+OCTUBRE!AD155+NOVIEMBRE!AD155+DICIEMBRE!AD155</f>
        <v>0</v>
      </c>
      <c r="AE155" s="96">
        <f>+ENERO!AE155+FEBRERO!AE155+MARZO!AE155+ABRIL!AE155+MAYO!AE155+JUNIO!AE155+JULIO!AE155+AGOSTO!AE155+SEPTIEMBRE!AE155+OCTUBRE!AE155+NOVIEMBRE!AE155+DICIEMBRE!AE155</f>
        <v>0</v>
      </c>
      <c r="AF155" s="96">
        <f>+ENERO!AF155+FEBRERO!AF155+MARZO!AF155+ABRIL!AF155+MAYO!AF155+JUNIO!AF155+JULIO!AF155+AGOSTO!AF155+SEPTIEMBRE!AF155+OCTUBRE!AF155+NOVIEMBRE!AF155+DICIEMBRE!AF155</f>
        <v>0</v>
      </c>
      <c r="AG155" s="96">
        <f>+ENERO!AG155+FEBRERO!AG155+MARZO!AG155+ABRIL!AG155+MAYO!AG155+JUNIO!AG155+JULIO!AG155+AGOSTO!AG155+SEPTIEMBRE!AG155+OCTUBRE!AG155+NOVIEMBRE!AG155+DICIEMBRE!AG155</f>
        <v>0</v>
      </c>
      <c r="AH155" s="96">
        <f>+ENERO!AH155+FEBRERO!AH155+MARZO!AH155+ABRIL!AH155+MAYO!AH155+JUNIO!AH155+JULIO!AH155+AGOSTO!AH155+SEPTIEMBRE!AH155+OCTUBRE!AH155+NOVIEMBRE!AH155+DICIEMBRE!AH155</f>
        <v>0</v>
      </c>
      <c r="AI155" s="96">
        <f>+ENERO!AI155+FEBRERO!AI155+MARZO!AI155+ABRIL!AI155+MAYO!AI155+JUNIO!AI155+JULIO!AI155+AGOSTO!AI155+SEPTIEMBRE!AI155+OCTUBRE!AI155+NOVIEMBRE!AI155+DICIEMBRE!AI155</f>
        <v>0</v>
      </c>
      <c r="AJ155" s="96">
        <f>+ENERO!AJ155+FEBRERO!AJ155+MARZO!AJ155+ABRIL!AJ155+MAYO!AJ155+JUNIO!AJ155+JULIO!AJ155+AGOSTO!AJ155+SEPTIEMBRE!AJ155+OCTUBRE!AJ155+NOVIEMBRE!AJ155+DICIEMBRE!AJ155</f>
        <v>0</v>
      </c>
      <c r="AK155" s="96">
        <f>+ENERO!AK155+FEBRERO!AK155+MARZO!AK155+ABRIL!AK155+MAYO!AK155+JUNIO!AK155+JULIO!AK155+AGOSTO!AK155+SEPTIEMBRE!AK155+OCTUBRE!AK155+NOVIEMBRE!AK155+DICIEMBRE!AK155</f>
        <v>0</v>
      </c>
      <c r="AL155" s="96">
        <f>+ENERO!AL155+FEBRERO!AL155+MARZO!AL155+ABRIL!AL155+MAYO!AL155+JUNIO!AL155+JULIO!AL155+AGOSTO!AL155+SEPTIEMBRE!AL155+OCTUBRE!AL155+NOVIEMBRE!AL155+DICIEMBRE!AL155</f>
        <v>0</v>
      </c>
      <c r="AM155" s="96">
        <f>+ENERO!AM155+FEBRERO!AM155+MARZO!AM155+ABRIL!AM155+MAYO!AM155+JUNIO!AM155+JULIO!AM155+AGOSTO!AM155+SEPTIEMBRE!AM155+OCTUBRE!AM155+NOVIEMBRE!AM155+DICIEMBRE!AM155</f>
        <v>0</v>
      </c>
      <c r="AN155" s="96">
        <f>+ENERO!AN155+FEBRERO!AN155+MARZO!AN155+ABRIL!AN155+MAYO!AN155+JUNIO!AN155+JULIO!AN155+AGOSTO!AN155+SEPTIEMBRE!AN155+OCTUBRE!AN155+NOVIEMBRE!AN155+DICIEMBRE!AN155</f>
        <v>0</v>
      </c>
      <c r="AO155" s="96">
        <f>+ENERO!AO155+FEBRERO!AO155+MARZO!AO155+ABRIL!AO155+MAYO!AO155+JUNIO!AO155+JULIO!AO155+AGOSTO!AO155+SEPTIEMBRE!AO155+OCTUBRE!AO155+NOVIEMBRE!AO155+DICIEMBRE!AO155</f>
        <v>0</v>
      </c>
      <c r="AP155" s="96">
        <f>+ENERO!AP155+FEBRERO!AP155+MARZO!AP155+ABRIL!AP155+MAYO!AP155+JUNIO!AP155+JULIO!AP155+AGOSTO!AP155+SEPTIEMBRE!AP155+OCTUBRE!AP155+NOVIEMBRE!AP155+DICIEMBRE!AP155</f>
        <v>0</v>
      </c>
      <c r="AQ155" s="96">
        <f>+ENERO!AQ155+FEBRERO!AQ155+MARZO!AQ155+ABRIL!AQ155+MAYO!AQ155+JUNIO!AQ155+JULIO!AQ155+AGOSTO!AQ155+SEPTIEMBRE!AQ155+OCTUBRE!AQ155+NOVIEMBRE!AQ155+DICIEMBRE!AQ155</f>
        <v>0</v>
      </c>
      <c r="AR155" s="96">
        <f>+ENERO!AR155+FEBRERO!AR155+MARZO!AR155+ABRIL!AR155+MAYO!AR155+JUNIO!AR155+JULIO!AR155+AGOSTO!AR155+SEPTIEMBRE!AR155+OCTUBRE!AR155+NOVIEMBRE!AR155+DICIEMBRE!AR155</f>
        <v>0</v>
      </c>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656" t="s">
        <v>129</v>
      </c>
      <c r="B156" s="657"/>
      <c r="C156" s="658"/>
      <c r="D156" s="123">
        <f>SUM(E156:F156)</f>
        <v>11</v>
      </c>
      <c r="E156" s="123">
        <f>+G156+I156+K156+M156+O156+Q156+S156+U156+W156+Y156+AA156+AC156+AE156+AG156+AI156+AK156+AM156</f>
        <v>7</v>
      </c>
      <c r="F156" s="123">
        <f>+H156+J156+L156+N156+P156+R156+T156+V156+X156+Z156+AB156+AD156+AF156+AH156+AJ156+AL156+AN156</f>
        <v>4</v>
      </c>
      <c r="G156" s="96">
        <f>+ENERO!G156+FEBRERO!G156+MARZO!G156+ABRIL!G156+MAYO!G156+JUNIO!G156+JULIO!G156+AGOSTO!G156+SEPTIEMBRE!G156+OCTUBRE!G156+NOVIEMBRE!G156+DICIEMBRE!G156</f>
        <v>2</v>
      </c>
      <c r="H156" s="96">
        <f>+ENERO!H156+FEBRERO!H156+MARZO!H156+ABRIL!H156+MAYO!H156+JUNIO!H156+JULIO!H156+AGOSTO!H156+SEPTIEMBRE!H156+OCTUBRE!H156+NOVIEMBRE!H156+DICIEMBRE!H156</f>
        <v>1</v>
      </c>
      <c r="I156" s="96">
        <f>+ENERO!I156+FEBRERO!I156+MARZO!I156+ABRIL!I156+MAYO!I156+JUNIO!I156+JULIO!I156+AGOSTO!I156+SEPTIEMBRE!I156+OCTUBRE!I156+NOVIEMBRE!I156+DICIEMBRE!I156</f>
        <v>3</v>
      </c>
      <c r="J156" s="96">
        <f>+ENERO!J156+FEBRERO!J156+MARZO!J156+ABRIL!J156+MAYO!J156+JUNIO!J156+JULIO!J156+AGOSTO!J156+SEPTIEMBRE!J156+OCTUBRE!J156+NOVIEMBRE!J156+DICIEMBRE!J156</f>
        <v>3</v>
      </c>
      <c r="K156" s="96">
        <f>+ENERO!K156+FEBRERO!K156+MARZO!K156+ABRIL!K156+MAYO!K156+JUNIO!K156+JULIO!K156+AGOSTO!K156+SEPTIEMBRE!K156+OCTUBRE!K156+NOVIEMBRE!K156+DICIEMBRE!K156</f>
        <v>2</v>
      </c>
      <c r="L156" s="96">
        <f>+ENERO!L156+FEBRERO!L156+MARZO!L156+ABRIL!L156+MAYO!L156+JUNIO!L156+JULIO!L156+AGOSTO!L156+SEPTIEMBRE!L156+OCTUBRE!L156+NOVIEMBRE!L156+DICIEMBRE!L156</f>
        <v>0</v>
      </c>
      <c r="M156" s="96">
        <f>+ENERO!M156+FEBRERO!M156+MARZO!M156+ABRIL!M156+MAYO!M156+JUNIO!M156+JULIO!M156+AGOSTO!M156+SEPTIEMBRE!M156+OCTUBRE!M156+NOVIEMBRE!M156+DICIEMBRE!M156</f>
        <v>0</v>
      </c>
      <c r="N156" s="96">
        <f>+ENERO!N156+FEBRERO!N156+MARZO!N156+ABRIL!N156+MAYO!N156+JUNIO!N156+JULIO!N156+AGOSTO!N156+SEPTIEMBRE!N156+OCTUBRE!N156+NOVIEMBRE!N156+DICIEMBRE!N156</f>
        <v>0</v>
      </c>
      <c r="O156" s="96">
        <f>+ENERO!O156+FEBRERO!O156+MARZO!O156+ABRIL!O156+MAYO!O156+JUNIO!O156+JULIO!O156+AGOSTO!O156+SEPTIEMBRE!O156+OCTUBRE!O156+NOVIEMBRE!O156+DICIEMBRE!O156</f>
        <v>0</v>
      </c>
      <c r="P156" s="96">
        <f>+ENERO!P156+FEBRERO!P156+MARZO!P156+ABRIL!P156+MAYO!P156+JUNIO!P156+JULIO!P156+AGOSTO!P156+SEPTIEMBRE!P156+OCTUBRE!P156+NOVIEMBRE!P156+DICIEMBRE!P156</f>
        <v>0</v>
      </c>
      <c r="Q156" s="96">
        <f>+ENERO!Q156+FEBRERO!Q156+MARZO!Q156+ABRIL!Q156+MAYO!Q156+JUNIO!Q156+JULIO!Q156+AGOSTO!Q156+SEPTIEMBRE!Q156+OCTUBRE!Q156+NOVIEMBRE!Q156+DICIEMBRE!Q156</f>
        <v>0</v>
      </c>
      <c r="R156" s="96">
        <f>+ENERO!R156+FEBRERO!R156+MARZO!R156+ABRIL!R156+MAYO!R156+JUNIO!R156+JULIO!R156+AGOSTO!R156+SEPTIEMBRE!R156+OCTUBRE!R156+NOVIEMBRE!R156+DICIEMBRE!R156</f>
        <v>0</v>
      </c>
      <c r="S156" s="96">
        <f>+ENERO!S156+FEBRERO!S156+MARZO!S156+ABRIL!S156+MAYO!S156+JUNIO!S156+JULIO!S156+AGOSTO!S156+SEPTIEMBRE!S156+OCTUBRE!S156+NOVIEMBRE!S156+DICIEMBRE!S156</f>
        <v>0</v>
      </c>
      <c r="T156" s="96">
        <f>+ENERO!T156+FEBRERO!T156+MARZO!T156+ABRIL!T156+MAYO!T156+JUNIO!T156+JULIO!T156+AGOSTO!T156+SEPTIEMBRE!T156+OCTUBRE!T156+NOVIEMBRE!T156+DICIEMBRE!T156</f>
        <v>0</v>
      </c>
      <c r="U156" s="96">
        <f>+ENERO!U156+FEBRERO!U156+MARZO!U156+ABRIL!U156+MAYO!U156+JUNIO!U156+JULIO!U156+AGOSTO!U156+SEPTIEMBRE!U156+OCTUBRE!U156+NOVIEMBRE!U156+DICIEMBRE!U156</f>
        <v>0</v>
      </c>
      <c r="V156" s="96">
        <f>+ENERO!V156+FEBRERO!V156+MARZO!V156+ABRIL!V156+MAYO!V156+JUNIO!V156+JULIO!V156+AGOSTO!V156+SEPTIEMBRE!V156+OCTUBRE!V156+NOVIEMBRE!V156+DICIEMBRE!V156</f>
        <v>0</v>
      </c>
      <c r="W156" s="96">
        <f>+ENERO!W156+FEBRERO!W156+MARZO!W156+ABRIL!W156+MAYO!W156+JUNIO!W156+JULIO!W156+AGOSTO!W156+SEPTIEMBRE!W156+OCTUBRE!W156+NOVIEMBRE!W156+DICIEMBRE!W156</f>
        <v>0</v>
      </c>
      <c r="X156" s="96">
        <f>+ENERO!X156+FEBRERO!X156+MARZO!X156+ABRIL!X156+MAYO!X156+JUNIO!X156+JULIO!X156+AGOSTO!X156+SEPTIEMBRE!X156+OCTUBRE!X156+NOVIEMBRE!X156+DICIEMBRE!X156</f>
        <v>0</v>
      </c>
      <c r="Y156" s="96">
        <f>+ENERO!Y156+FEBRERO!Y156+MARZO!Y156+ABRIL!Y156+MAYO!Y156+JUNIO!Y156+JULIO!Y156+AGOSTO!Y156+SEPTIEMBRE!Y156+OCTUBRE!Y156+NOVIEMBRE!Y156+DICIEMBRE!Y156</f>
        <v>0</v>
      </c>
      <c r="Z156" s="96">
        <f>+ENERO!Z156+FEBRERO!Z156+MARZO!Z156+ABRIL!Z156+MAYO!Z156+JUNIO!Z156+JULIO!Z156+AGOSTO!Z156+SEPTIEMBRE!Z156+OCTUBRE!Z156+NOVIEMBRE!Z156+DICIEMBRE!Z156</f>
        <v>0</v>
      </c>
      <c r="AA156" s="96">
        <f>+ENERO!AA156+FEBRERO!AA156+MARZO!AA156+ABRIL!AA156+MAYO!AA156+JUNIO!AA156+JULIO!AA156+AGOSTO!AA156+SEPTIEMBRE!AA156+OCTUBRE!AA156+NOVIEMBRE!AA156+DICIEMBRE!AA156</f>
        <v>0</v>
      </c>
      <c r="AB156" s="96">
        <f>+ENERO!AB156+FEBRERO!AB156+MARZO!AB156+ABRIL!AB156+MAYO!AB156+JUNIO!AB156+JULIO!AB156+AGOSTO!AB156+SEPTIEMBRE!AB156+OCTUBRE!AB156+NOVIEMBRE!AB156+DICIEMBRE!AB156</f>
        <v>0</v>
      </c>
      <c r="AC156" s="96">
        <f>+ENERO!AC156+FEBRERO!AC156+MARZO!AC156+ABRIL!AC156+MAYO!AC156+JUNIO!AC156+JULIO!AC156+AGOSTO!AC156+SEPTIEMBRE!AC156+OCTUBRE!AC156+NOVIEMBRE!AC156+DICIEMBRE!AC156</f>
        <v>0</v>
      </c>
      <c r="AD156" s="96">
        <f>+ENERO!AD156+FEBRERO!AD156+MARZO!AD156+ABRIL!AD156+MAYO!AD156+JUNIO!AD156+JULIO!AD156+AGOSTO!AD156+SEPTIEMBRE!AD156+OCTUBRE!AD156+NOVIEMBRE!AD156+DICIEMBRE!AD156</f>
        <v>0</v>
      </c>
      <c r="AE156" s="96">
        <f>+ENERO!AE156+FEBRERO!AE156+MARZO!AE156+ABRIL!AE156+MAYO!AE156+JUNIO!AE156+JULIO!AE156+AGOSTO!AE156+SEPTIEMBRE!AE156+OCTUBRE!AE156+NOVIEMBRE!AE156+DICIEMBRE!AE156</f>
        <v>0</v>
      </c>
      <c r="AF156" s="96">
        <f>+ENERO!AF156+FEBRERO!AF156+MARZO!AF156+ABRIL!AF156+MAYO!AF156+JUNIO!AF156+JULIO!AF156+AGOSTO!AF156+SEPTIEMBRE!AF156+OCTUBRE!AF156+NOVIEMBRE!AF156+DICIEMBRE!AF156</f>
        <v>0</v>
      </c>
      <c r="AG156" s="96">
        <f>+ENERO!AG156+FEBRERO!AG156+MARZO!AG156+ABRIL!AG156+MAYO!AG156+JUNIO!AG156+JULIO!AG156+AGOSTO!AG156+SEPTIEMBRE!AG156+OCTUBRE!AG156+NOVIEMBRE!AG156+DICIEMBRE!AG156</f>
        <v>0</v>
      </c>
      <c r="AH156" s="96">
        <f>+ENERO!AH156+FEBRERO!AH156+MARZO!AH156+ABRIL!AH156+MAYO!AH156+JUNIO!AH156+JULIO!AH156+AGOSTO!AH156+SEPTIEMBRE!AH156+OCTUBRE!AH156+NOVIEMBRE!AH156+DICIEMBRE!AH156</f>
        <v>0</v>
      </c>
      <c r="AI156" s="96">
        <f>+ENERO!AI156+FEBRERO!AI156+MARZO!AI156+ABRIL!AI156+MAYO!AI156+JUNIO!AI156+JULIO!AI156+AGOSTO!AI156+SEPTIEMBRE!AI156+OCTUBRE!AI156+NOVIEMBRE!AI156+DICIEMBRE!AI156</f>
        <v>0</v>
      </c>
      <c r="AJ156" s="96">
        <f>+ENERO!AJ156+FEBRERO!AJ156+MARZO!AJ156+ABRIL!AJ156+MAYO!AJ156+JUNIO!AJ156+JULIO!AJ156+AGOSTO!AJ156+SEPTIEMBRE!AJ156+OCTUBRE!AJ156+NOVIEMBRE!AJ156+DICIEMBRE!AJ156</f>
        <v>0</v>
      </c>
      <c r="AK156" s="96">
        <f>+ENERO!AK156+FEBRERO!AK156+MARZO!AK156+ABRIL!AK156+MAYO!AK156+JUNIO!AK156+JULIO!AK156+AGOSTO!AK156+SEPTIEMBRE!AK156+OCTUBRE!AK156+NOVIEMBRE!AK156+DICIEMBRE!AK156</f>
        <v>0</v>
      </c>
      <c r="AL156" s="96">
        <f>+ENERO!AL156+FEBRERO!AL156+MARZO!AL156+ABRIL!AL156+MAYO!AL156+JUNIO!AL156+JULIO!AL156+AGOSTO!AL156+SEPTIEMBRE!AL156+OCTUBRE!AL156+NOVIEMBRE!AL156+DICIEMBRE!AL156</f>
        <v>0</v>
      </c>
      <c r="AM156" s="96">
        <f>+ENERO!AM156+FEBRERO!AM156+MARZO!AM156+ABRIL!AM156+MAYO!AM156+JUNIO!AM156+JULIO!AM156+AGOSTO!AM156+SEPTIEMBRE!AM156+OCTUBRE!AM156+NOVIEMBRE!AM156+DICIEMBRE!AM156</f>
        <v>0</v>
      </c>
      <c r="AN156" s="96">
        <f>+ENERO!AN156+FEBRERO!AN156+MARZO!AN156+ABRIL!AN156+MAYO!AN156+JUNIO!AN156+JULIO!AN156+AGOSTO!AN156+SEPTIEMBRE!AN156+OCTUBRE!AN156+NOVIEMBRE!AN156+DICIEMBRE!AN156</f>
        <v>0</v>
      </c>
      <c r="AO156" s="96">
        <f>+ENERO!AO156+FEBRERO!AO156+MARZO!AO156+ABRIL!AO156+MAYO!AO156+JUNIO!AO156+JULIO!AO156+AGOSTO!AO156+SEPTIEMBRE!AO156+OCTUBRE!AO156+NOVIEMBRE!AO156+DICIEMBRE!AO156</f>
        <v>0</v>
      </c>
      <c r="AP156" s="96">
        <f>+ENERO!AP156+FEBRERO!AP156+MARZO!AP156+ABRIL!AP156+MAYO!AP156+JUNIO!AP156+JULIO!AP156+AGOSTO!AP156+SEPTIEMBRE!AP156+OCTUBRE!AP156+NOVIEMBRE!AP156+DICIEMBRE!AP156</f>
        <v>0</v>
      </c>
      <c r="AQ156" s="96">
        <f>+ENERO!AQ156+FEBRERO!AQ156+MARZO!AQ156+ABRIL!AQ156+MAYO!AQ156+JUNIO!AQ156+JULIO!AQ156+AGOSTO!AQ156+SEPTIEMBRE!AQ156+OCTUBRE!AQ156+NOVIEMBRE!AQ156+DICIEMBRE!AQ156</f>
        <v>0</v>
      </c>
      <c r="AR156" s="96">
        <f>+ENERO!AR156+FEBRERO!AR156+MARZO!AR156+ABRIL!AR156+MAYO!AR156+JUNIO!AR156+JULIO!AR156+AGOSTO!AR156+SEPTIEMBRE!AR156+OCTUBRE!AR156+NOVIEMBRE!AR156+DICIEMBRE!AR156</f>
        <v>0</v>
      </c>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664" t="s">
        <v>130</v>
      </c>
      <c r="B158" s="664"/>
      <c r="C158" s="664"/>
      <c r="D158" s="543" t="s">
        <v>40</v>
      </c>
      <c r="E158" s="543"/>
      <c r="F158" s="543"/>
      <c r="G158" s="610" t="s">
        <v>236</v>
      </c>
      <c r="H158" s="610"/>
      <c r="I158" s="611" t="s">
        <v>237</v>
      </c>
      <c r="J158" s="611"/>
      <c r="K158" s="611" t="s">
        <v>140</v>
      </c>
      <c r="L158" s="611"/>
      <c r="M158" s="610" t="s">
        <v>63</v>
      </c>
      <c r="N158" s="610"/>
      <c r="O158" s="610" t="s">
        <v>8</v>
      </c>
      <c r="P158" s="610"/>
      <c r="Q158" s="651" t="s">
        <v>213</v>
      </c>
      <c r="R158" s="651"/>
      <c r="S158" s="651" t="s">
        <v>214</v>
      </c>
      <c r="T158" s="651"/>
      <c r="U158" s="651" t="s">
        <v>215</v>
      </c>
      <c r="V158" s="651"/>
      <c r="W158" s="651" t="s">
        <v>216</v>
      </c>
      <c r="X158" s="651"/>
      <c r="Y158" s="651" t="s">
        <v>217</v>
      </c>
      <c r="Z158" s="651"/>
      <c r="AA158" s="651" t="s">
        <v>218</v>
      </c>
      <c r="AB158" s="651"/>
      <c r="AC158" s="651" t="s">
        <v>219</v>
      </c>
      <c r="AD158" s="651"/>
      <c r="AE158" s="651" t="s">
        <v>220</v>
      </c>
      <c r="AF158" s="651"/>
      <c r="AG158" s="651" t="s">
        <v>221</v>
      </c>
      <c r="AH158" s="651"/>
      <c r="AI158" s="651" t="s">
        <v>222</v>
      </c>
      <c r="AJ158" s="651"/>
      <c r="AK158" s="651" t="s">
        <v>223</v>
      </c>
      <c r="AL158" s="651"/>
      <c r="AM158" s="651" t="s">
        <v>224</v>
      </c>
      <c r="AN158" s="579"/>
      <c r="AO158" s="704" t="s">
        <v>131</v>
      </c>
      <c r="AP158" s="706" t="s">
        <v>97</v>
      </c>
      <c r="AQ158" s="698" t="s">
        <v>98</v>
      </c>
      <c r="AR158" s="708" t="s">
        <v>99</v>
      </c>
      <c r="AS158" s="708"/>
      <c r="AZ158" s="547" t="s">
        <v>236</v>
      </c>
      <c r="BA158" s="548"/>
      <c r="BB158" s="701" t="s">
        <v>237</v>
      </c>
      <c r="BC158" s="702"/>
      <c r="BD158" s="701" t="s">
        <v>140</v>
      </c>
      <c r="BE158" s="702"/>
      <c r="BF158" s="547" t="s">
        <v>63</v>
      </c>
      <c r="BG158" s="548"/>
      <c r="BH158" s="547" t="s">
        <v>8</v>
      </c>
      <c r="BI158" s="548"/>
      <c r="BJ158" s="579" t="s">
        <v>213</v>
      </c>
      <c r="BK158" s="580"/>
      <c r="BL158" s="579" t="s">
        <v>214</v>
      </c>
      <c r="BM158" s="580"/>
      <c r="BN158" s="579" t="s">
        <v>215</v>
      </c>
      <c r="BO158" s="580"/>
      <c r="BP158" s="579" t="s">
        <v>216</v>
      </c>
      <c r="BQ158" s="580"/>
      <c r="BR158" s="579" t="s">
        <v>217</v>
      </c>
      <c r="BS158" s="580"/>
      <c r="BT158" s="579" t="s">
        <v>218</v>
      </c>
      <c r="BU158" s="580"/>
      <c r="BV158" s="579" t="s">
        <v>219</v>
      </c>
      <c r="BW158" s="580"/>
      <c r="BX158" s="579" t="s">
        <v>220</v>
      </c>
      <c r="BY158" s="580"/>
      <c r="BZ158" s="579" t="s">
        <v>221</v>
      </c>
      <c r="CA158" s="580"/>
      <c r="CB158" s="579" t="s">
        <v>222</v>
      </c>
      <c r="CC158" s="580"/>
      <c r="CD158" s="579" t="s">
        <v>223</v>
      </c>
      <c r="CE158" s="580"/>
      <c r="CF158" s="579" t="s">
        <v>224</v>
      </c>
      <c r="CG158" s="580"/>
      <c r="CH158" s="5"/>
      <c r="CI158" s="5"/>
      <c r="CJ158" s="5"/>
      <c r="CK158" s="5"/>
      <c r="CL158" s="5"/>
      <c r="CM158" s="5"/>
      <c r="CN158" s="269"/>
      <c r="CO158" s="269"/>
      <c r="CP158" s="547" t="s">
        <v>236</v>
      </c>
      <c r="CQ158" s="548"/>
      <c r="CR158" s="701" t="s">
        <v>237</v>
      </c>
      <c r="CS158" s="702"/>
      <c r="CT158" s="701" t="s">
        <v>140</v>
      </c>
      <c r="CU158" s="702"/>
      <c r="CV158" s="547" t="s">
        <v>63</v>
      </c>
      <c r="CW158" s="548"/>
      <c r="CX158" s="547" t="s">
        <v>8</v>
      </c>
      <c r="CY158" s="548"/>
      <c r="CZ158" s="579" t="s">
        <v>213</v>
      </c>
      <c r="DA158" s="580"/>
      <c r="DB158" s="579" t="s">
        <v>214</v>
      </c>
      <c r="DC158" s="580"/>
      <c r="DD158" s="579" t="s">
        <v>215</v>
      </c>
      <c r="DE158" s="580"/>
      <c r="DF158" s="579" t="s">
        <v>216</v>
      </c>
      <c r="DG158" s="580"/>
      <c r="DH158" s="579" t="s">
        <v>217</v>
      </c>
      <c r="DI158" s="580"/>
      <c r="DJ158" s="579" t="s">
        <v>218</v>
      </c>
      <c r="DK158" s="580"/>
      <c r="DL158" s="579" t="s">
        <v>219</v>
      </c>
      <c r="DM158" s="580"/>
      <c r="DN158" s="579" t="s">
        <v>220</v>
      </c>
      <c r="DO158" s="580"/>
      <c r="DP158" s="579" t="s">
        <v>221</v>
      </c>
      <c r="DQ158" s="580"/>
      <c r="DR158" s="579" t="s">
        <v>222</v>
      </c>
      <c r="DS158" s="580"/>
      <c r="DT158" s="579" t="s">
        <v>223</v>
      </c>
      <c r="DU158" s="580"/>
      <c r="DV158" s="579" t="s">
        <v>224</v>
      </c>
      <c r="DW158" s="580"/>
      <c r="DX158" s="5"/>
      <c r="DY158" s="5"/>
      <c r="DZ158" s="5"/>
      <c r="EA158" s="5"/>
      <c r="EB158" s="5"/>
      <c r="EC158" s="5"/>
      <c r="ED158" s="5"/>
    </row>
    <row r="159" spans="1:143" s="76" customFormat="1" ht="26.25" customHeight="1" x14ac:dyDescent="0.25">
      <c r="A159" s="665"/>
      <c r="B159" s="665"/>
      <c r="C159" s="665"/>
      <c r="D159" s="165" t="s">
        <v>100</v>
      </c>
      <c r="E159" s="246" t="s">
        <v>37</v>
      </c>
      <c r="F159" s="246" t="s">
        <v>58</v>
      </c>
      <c r="G159" s="247" t="s">
        <v>37</v>
      </c>
      <c r="H159" s="247" t="s">
        <v>58</v>
      </c>
      <c r="I159" s="247" t="s">
        <v>37</v>
      </c>
      <c r="J159" s="247" t="s">
        <v>58</v>
      </c>
      <c r="K159" s="247" t="s">
        <v>37</v>
      </c>
      <c r="L159" s="247" t="s">
        <v>58</v>
      </c>
      <c r="M159" s="247" t="s">
        <v>37</v>
      </c>
      <c r="N159" s="247" t="s">
        <v>58</v>
      </c>
      <c r="O159" s="247" t="s">
        <v>37</v>
      </c>
      <c r="P159" s="247" t="s">
        <v>58</v>
      </c>
      <c r="Q159" s="247" t="s">
        <v>37</v>
      </c>
      <c r="R159" s="247" t="s">
        <v>58</v>
      </c>
      <c r="S159" s="247" t="s">
        <v>37</v>
      </c>
      <c r="T159" s="247" t="s">
        <v>58</v>
      </c>
      <c r="U159" s="247" t="s">
        <v>37</v>
      </c>
      <c r="V159" s="247" t="s">
        <v>58</v>
      </c>
      <c r="W159" s="247" t="s">
        <v>37</v>
      </c>
      <c r="X159" s="247" t="s">
        <v>58</v>
      </c>
      <c r="Y159" s="247" t="s">
        <v>37</v>
      </c>
      <c r="Z159" s="247" t="s">
        <v>58</v>
      </c>
      <c r="AA159" s="247" t="s">
        <v>37</v>
      </c>
      <c r="AB159" s="247" t="s">
        <v>58</v>
      </c>
      <c r="AC159" s="247" t="s">
        <v>37</v>
      </c>
      <c r="AD159" s="247" t="s">
        <v>58</v>
      </c>
      <c r="AE159" s="247" t="s">
        <v>37</v>
      </c>
      <c r="AF159" s="247" t="s">
        <v>58</v>
      </c>
      <c r="AG159" s="247" t="s">
        <v>37</v>
      </c>
      <c r="AH159" s="247" t="s">
        <v>58</v>
      </c>
      <c r="AI159" s="247" t="s">
        <v>37</v>
      </c>
      <c r="AJ159" s="247" t="s">
        <v>58</v>
      </c>
      <c r="AK159" s="247" t="s">
        <v>37</v>
      </c>
      <c r="AL159" s="247" t="s">
        <v>58</v>
      </c>
      <c r="AM159" s="247" t="s">
        <v>37</v>
      </c>
      <c r="AN159" s="172" t="s">
        <v>58</v>
      </c>
      <c r="AO159" s="705"/>
      <c r="AP159" s="707"/>
      <c r="AQ159" s="699"/>
      <c r="AR159" s="270" t="s">
        <v>37</v>
      </c>
      <c r="AS159" s="270" t="s">
        <v>58</v>
      </c>
      <c r="AZ159" s="247" t="s">
        <v>37</v>
      </c>
      <c r="BA159" s="247" t="s">
        <v>58</v>
      </c>
      <c r="BB159" s="247" t="s">
        <v>37</v>
      </c>
      <c r="BC159" s="247" t="s">
        <v>58</v>
      </c>
      <c r="BD159" s="247" t="s">
        <v>37</v>
      </c>
      <c r="BE159" s="247" t="s">
        <v>58</v>
      </c>
      <c r="BF159" s="247" t="s">
        <v>37</v>
      </c>
      <c r="BG159" s="247" t="s">
        <v>58</v>
      </c>
      <c r="BH159" s="247" t="s">
        <v>37</v>
      </c>
      <c r="BI159" s="247" t="s">
        <v>58</v>
      </c>
      <c r="BJ159" s="247" t="s">
        <v>37</v>
      </c>
      <c r="BK159" s="247" t="s">
        <v>58</v>
      </c>
      <c r="BL159" s="247" t="s">
        <v>37</v>
      </c>
      <c r="BM159" s="247" t="s">
        <v>58</v>
      </c>
      <c r="BN159" s="247" t="s">
        <v>37</v>
      </c>
      <c r="BO159" s="247" t="s">
        <v>58</v>
      </c>
      <c r="BP159" s="247" t="s">
        <v>37</v>
      </c>
      <c r="BQ159" s="247" t="s">
        <v>58</v>
      </c>
      <c r="BR159" s="247" t="s">
        <v>37</v>
      </c>
      <c r="BS159" s="247" t="s">
        <v>58</v>
      </c>
      <c r="BT159" s="247" t="s">
        <v>37</v>
      </c>
      <c r="BU159" s="247" t="s">
        <v>58</v>
      </c>
      <c r="BV159" s="247" t="s">
        <v>37</v>
      </c>
      <c r="BW159" s="247" t="s">
        <v>58</v>
      </c>
      <c r="BX159" s="247" t="s">
        <v>37</v>
      </c>
      <c r="BY159" s="247" t="s">
        <v>58</v>
      </c>
      <c r="BZ159" s="247" t="s">
        <v>37</v>
      </c>
      <c r="CA159" s="247" t="s">
        <v>58</v>
      </c>
      <c r="CB159" s="247" t="s">
        <v>37</v>
      </c>
      <c r="CC159" s="247" t="s">
        <v>58</v>
      </c>
      <c r="CD159" s="247" t="s">
        <v>37</v>
      </c>
      <c r="CE159" s="247" t="s">
        <v>58</v>
      </c>
      <c r="CF159" s="247" t="s">
        <v>37</v>
      </c>
      <c r="CG159" s="172" t="s">
        <v>58</v>
      </c>
      <c r="CH159" s="269"/>
      <c r="CI159" s="269"/>
      <c r="CJ159" s="269"/>
      <c r="CK159" s="269"/>
      <c r="CL159" s="269"/>
      <c r="CM159" s="269"/>
      <c r="CN159" s="269"/>
      <c r="CO159" s="269"/>
      <c r="CP159" s="247" t="s">
        <v>37</v>
      </c>
      <c r="CQ159" s="247" t="s">
        <v>58</v>
      </c>
      <c r="CR159" s="247" t="s">
        <v>37</v>
      </c>
      <c r="CS159" s="247" t="s">
        <v>58</v>
      </c>
      <c r="CT159" s="247" t="s">
        <v>37</v>
      </c>
      <c r="CU159" s="247" t="s">
        <v>58</v>
      </c>
      <c r="CV159" s="247" t="s">
        <v>37</v>
      </c>
      <c r="CW159" s="247" t="s">
        <v>58</v>
      </c>
      <c r="CX159" s="247" t="s">
        <v>37</v>
      </c>
      <c r="CY159" s="247" t="s">
        <v>58</v>
      </c>
      <c r="CZ159" s="247" t="s">
        <v>37</v>
      </c>
      <c r="DA159" s="247" t="s">
        <v>58</v>
      </c>
      <c r="DB159" s="247" t="s">
        <v>37</v>
      </c>
      <c r="DC159" s="247" t="s">
        <v>58</v>
      </c>
      <c r="DD159" s="247" t="s">
        <v>37</v>
      </c>
      <c r="DE159" s="247" t="s">
        <v>58</v>
      </c>
      <c r="DF159" s="247" t="s">
        <v>37</v>
      </c>
      <c r="DG159" s="247" t="s">
        <v>58</v>
      </c>
      <c r="DH159" s="247" t="s">
        <v>37</v>
      </c>
      <c r="DI159" s="247" t="s">
        <v>58</v>
      </c>
      <c r="DJ159" s="247" t="s">
        <v>37</v>
      </c>
      <c r="DK159" s="247" t="s">
        <v>58</v>
      </c>
      <c r="DL159" s="247" t="s">
        <v>37</v>
      </c>
      <c r="DM159" s="247" t="s">
        <v>58</v>
      </c>
      <c r="DN159" s="247" t="s">
        <v>37</v>
      </c>
      <c r="DO159" s="247" t="s">
        <v>58</v>
      </c>
      <c r="DP159" s="247" t="s">
        <v>37</v>
      </c>
      <c r="DQ159" s="247" t="s">
        <v>58</v>
      </c>
      <c r="DR159" s="247" t="s">
        <v>37</v>
      </c>
      <c r="DS159" s="247" t="s">
        <v>58</v>
      </c>
      <c r="DT159" s="247" t="s">
        <v>37</v>
      </c>
      <c r="DU159" s="247" t="s">
        <v>58</v>
      </c>
      <c r="DV159" s="247" t="s">
        <v>37</v>
      </c>
      <c r="DW159" s="172" t="s">
        <v>58</v>
      </c>
      <c r="DX159" s="5"/>
      <c r="DY159" s="5"/>
      <c r="DZ159" s="5"/>
      <c r="EA159" s="5"/>
      <c r="EB159" s="5"/>
      <c r="EC159" s="5"/>
      <c r="ED159" s="5"/>
    </row>
    <row r="160" spans="1:143" s="13" customFormat="1" ht="15.75" customHeight="1" x14ac:dyDescent="0.25">
      <c r="A160" s="709" t="s">
        <v>132</v>
      </c>
      <c r="B160" s="709"/>
      <c r="C160" s="709"/>
      <c r="D160" s="252">
        <f>SUM(E160:F160)</f>
        <v>315</v>
      </c>
      <c r="E160" s="252">
        <f>+G160+I160+K160+M160+O160+Q160+S160+U160+W160+Y160+AA160+AC160+AE160+AG160+AI160+AK160+AM160</f>
        <v>164</v>
      </c>
      <c r="F160" s="252">
        <f>+H160+J160+L160+N160+P160+R160+T160+V160+X160+Z160+AB160+AD160+AF160+AH160+AJ160+AL160+AN160</f>
        <v>151</v>
      </c>
      <c r="G160" s="96">
        <f>+ENERO!G160+FEBRERO!G160+MARZO!G160+ABRIL!G160+MAYO!G160+JUNIO!G160+JULIO!G160+AGOSTO!G160+SEPTIEMBRE!G160+OCTUBRE!G160+NOVIEMBRE!G160+DICIEMBRE!G160</f>
        <v>14</v>
      </c>
      <c r="H160" s="96">
        <f>+ENERO!H160+FEBRERO!H160+MARZO!H160+ABRIL!H160+MAYO!H160+JUNIO!H160+JULIO!H160+AGOSTO!H160+SEPTIEMBRE!H160+OCTUBRE!H160+NOVIEMBRE!H160+DICIEMBRE!H160</f>
        <v>6</v>
      </c>
      <c r="I160" s="96">
        <f>+ENERO!I160+FEBRERO!I160+MARZO!I160+ABRIL!I160+MAYO!I160+JUNIO!I160+JULIO!I160+AGOSTO!I160+SEPTIEMBRE!I160+OCTUBRE!I160+NOVIEMBRE!I160+DICIEMBRE!I160</f>
        <v>66</v>
      </c>
      <c r="J160" s="96">
        <f>+ENERO!J160+FEBRERO!J160+MARZO!J160+ABRIL!J160+MAYO!J160+JUNIO!J160+JULIO!J160+AGOSTO!J160+SEPTIEMBRE!J160+OCTUBRE!J160+NOVIEMBRE!J160+DICIEMBRE!J160</f>
        <v>20</v>
      </c>
      <c r="K160" s="96">
        <f>+ENERO!K160+FEBRERO!K160+MARZO!K160+ABRIL!K160+MAYO!K160+JUNIO!K160+JULIO!K160+AGOSTO!K160+SEPTIEMBRE!K160+OCTUBRE!K160+NOVIEMBRE!K160+DICIEMBRE!K160</f>
        <v>42</v>
      </c>
      <c r="L160" s="96">
        <f>+ENERO!L160+FEBRERO!L160+MARZO!L160+ABRIL!L160+MAYO!L160+JUNIO!L160+JULIO!L160+AGOSTO!L160+SEPTIEMBRE!L160+OCTUBRE!L160+NOVIEMBRE!L160+DICIEMBRE!L160</f>
        <v>14</v>
      </c>
      <c r="M160" s="96">
        <f>+ENERO!M160+FEBRERO!M160+MARZO!M160+ABRIL!M160+MAYO!M160+JUNIO!M160+JULIO!M160+AGOSTO!M160+SEPTIEMBRE!M160+OCTUBRE!M160+NOVIEMBRE!M160+DICIEMBRE!M160</f>
        <v>12</v>
      </c>
      <c r="N160" s="96">
        <f>+ENERO!N160+FEBRERO!N160+MARZO!N160+ABRIL!N160+MAYO!N160+JUNIO!N160+JULIO!N160+AGOSTO!N160+SEPTIEMBRE!N160+OCTUBRE!N160+NOVIEMBRE!N160+DICIEMBRE!N160</f>
        <v>15</v>
      </c>
      <c r="O160" s="96">
        <f>+ENERO!O160+FEBRERO!O160+MARZO!O160+ABRIL!O160+MAYO!O160+JUNIO!O160+JULIO!O160+AGOSTO!O160+SEPTIEMBRE!O160+OCTUBRE!O160+NOVIEMBRE!O160+DICIEMBRE!O160</f>
        <v>5</v>
      </c>
      <c r="P160" s="96">
        <f>+ENERO!P160+FEBRERO!P160+MARZO!P160+ABRIL!P160+MAYO!P160+JUNIO!P160+JULIO!P160+AGOSTO!P160+SEPTIEMBRE!P160+OCTUBRE!P160+NOVIEMBRE!P160+DICIEMBRE!P160</f>
        <v>4</v>
      </c>
      <c r="Q160" s="96">
        <f>+ENERO!Q160+FEBRERO!Q160+MARZO!Q160+ABRIL!Q160+MAYO!Q160+JUNIO!Q160+JULIO!Q160+AGOSTO!Q160+SEPTIEMBRE!Q160+OCTUBRE!Q160+NOVIEMBRE!Q160+DICIEMBRE!Q160</f>
        <v>5</v>
      </c>
      <c r="R160" s="96">
        <f>+ENERO!R160+FEBRERO!R160+MARZO!R160+ABRIL!R160+MAYO!R160+JUNIO!R160+JULIO!R160+AGOSTO!R160+SEPTIEMBRE!R160+OCTUBRE!R160+NOVIEMBRE!R160+DICIEMBRE!R160</f>
        <v>10</v>
      </c>
      <c r="S160" s="96">
        <f>+ENERO!S160+FEBRERO!S160+MARZO!S160+ABRIL!S160+MAYO!S160+JUNIO!S160+JULIO!S160+AGOSTO!S160+SEPTIEMBRE!S160+OCTUBRE!S160+NOVIEMBRE!S160+DICIEMBRE!S160</f>
        <v>3</v>
      </c>
      <c r="T160" s="96">
        <f>+ENERO!T160+FEBRERO!T160+MARZO!T160+ABRIL!T160+MAYO!T160+JUNIO!T160+JULIO!T160+AGOSTO!T160+SEPTIEMBRE!T160+OCTUBRE!T160+NOVIEMBRE!T160+DICIEMBRE!T160</f>
        <v>6</v>
      </c>
      <c r="U160" s="96">
        <f>+ENERO!U160+FEBRERO!U160+MARZO!U160+ABRIL!U160+MAYO!U160+JUNIO!U160+JULIO!U160+AGOSTO!U160+SEPTIEMBRE!U160+OCTUBRE!U160+NOVIEMBRE!U160+DICIEMBRE!U160</f>
        <v>1</v>
      </c>
      <c r="V160" s="96">
        <f>+ENERO!V160+FEBRERO!V160+MARZO!V160+ABRIL!V160+MAYO!V160+JUNIO!V160+JULIO!V160+AGOSTO!V160+SEPTIEMBRE!V160+OCTUBRE!V160+NOVIEMBRE!V160+DICIEMBRE!V160</f>
        <v>11</v>
      </c>
      <c r="W160" s="96">
        <f>+ENERO!W160+FEBRERO!W160+MARZO!W160+ABRIL!W160+MAYO!W160+JUNIO!W160+JULIO!W160+AGOSTO!W160+SEPTIEMBRE!W160+OCTUBRE!W160+NOVIEMBRE!W160+DICIEMBRE!W160</f>
        <v>2</v>
      </c>
      <c r="X160" s="96">
        <f>+ENERO!X160+FEBRERO!X160+MARZO!X160+ABRIL!X160+MAYO!X160+JUNIO!X160+JULIO!X160+AGOSTO!X160+SEPTIEMBRE!X160+OCTUBRE!X160+NOVIEMBRE!X160+DICIEMBRE!X160</f>
        <v>10</v>
      </c>
      <c r="Y160" s="96">
        <f>+ENERO!Y160+FEBRERO!Y160+MARZO!Y160+ABRIL!Y160+MAYO!Y160+JUNIO!Y160+JULIO!Y160+AGOSTO!Y160+SEPTIEMBRE!Y160+OCTUBRE!Y160+NOVIEMBRE!Y160+DICIEMBRE!Y160</f>
        <v>1</v>
      </c>
      <c r="Z160" s="96">
        <f>+ENERO!Z160+FEBRERO!Z160+MARZO!Z160+ABRIL!Z160+MAYO!Z160+JUNIO!Z160+JULIO!Z160+AGOSTO!Z160+SEPTIEMBRE!Z160+OCTUBRE!Z160+NOVIEMBRE!Z160+DICIEMBRE!Z160</f>
        <v>11</v>
      </c>
      <c r="AA160" s="96">
        <f>+ENERO!AA160+FEBRERO!AA160+MARZO!AA160+ABRIL!AA160+MAYO!AA160+JUNIO!AA160+JULIO!AA160+AGOSTO!AA160+SEPTIEMBRE!AA160+OCTUBRE!AA160+NOVIEMBRE!AA160+DICIEMBRE!AA160</f>
        <v>7</v>
      </c>
      <c r="AB160" s="96">
        <f>+ENERO!AB160+FEBRERO!AB160+MARZO!AB160+ABRIL!AB160+MAYO!AB160+JUNIO!AB160+JULIO!AB160+AGOSTO!AB160+SEPTIEMBRE!AB160+OCTUBRE!AB160+NOVIEMBRE!AB160+DICIEMBRE!AB160</f>
        <v>20</v>
      </c>
      <c r="AC160" s="96">
        <f>+ENERO!AC160+FEBRERO!AC160+MARZO!AC160+ABRIL!AC160+MAYO!AC160+JUNIO!AC160+JULIO!AC160+AGOSTO!AC160+SEPTIEMBRE!AC160+OCTUBRE!AC160+NOVIEMBRE!AC160+DICIEMBRE!AC160</f>
        <v>0</v>
      </c>
      <c r="AD160" s="96">
        <f>+ENERO!AD160+FEBRERO!AD160+MARZO!AD160+ABRIL!AD160+MAYO!AD160+JUNIO!AD160+JULIO!AD160+AGOSTO!AD160+SEPTIEMBRE!AD160+OCTUBRE!AD160+NOVIEMBRE!AD160+DICIEMBRE!AD160</f>
        <v>7</v>
      </c>
      <c r="AE160" s="96">
        <f>+ENERO!AE160+FEBRERO!AE160+MARZO!AE160+ABRIL!AE160+MAYO!AE160+JUNIO!AE160+JULIO!AE160+AGOSTO!AE160+SEPTIEMBRE!AE160+OCTUBRE!AE160+NOVIEMBRE!AE160+DICIEMBRE!AE160</f>
        <v>1</v>
      </c>
      <c r="AF160" s="96">
        <f>+ENERO!AF160+FEBRERO!AF160+MARZO!AF160+ABRIL!AF160+MAYO!AF160+JUNIO!AF160+JULIO!AF160+AGOSTO!AF160+SEPTIEMBRE!AF160+OCTUBRE!AF160+NOVIEMBRE!AF160+DICIEMBRE!AF160</f>
        <v>11</v>
      </c>
      <c r="AG160" s="96">
        <f>+ENERO!AG160+FEBRERO!AG160+MARZO!AG160+ABRIL!AG160+MAYO!AG160+JUNIO!AG160+JULIO!AG160+AGOSTO!AG160+SEPTIEMBRE!AG160+OCTUBRE!AG160+NOVIEMBRE!AG160+DICIEMBRE!AG160</f>
        <v>5</v>
      </c>
      <c r="AH160" s="96">
        <f>+ENERO!AH160+FEBRERO!AH160+MARZO!AH160+ABRIL!AH160+MAYO!AH160+JUNIO!AH160+JULIO!AH160+AGOSTO!AH160+SEPTIEMBRE!AH160+OCTUBRE!AH160+NOVIEMBRE!AH160+DICIEMBRE!AH160</f>
        <v>5</v>
      </c>
      <c r="AI160" s="96">
        <f>+ENERO!AI160+FEBRERO!AI160+MARZO!AI160+ABRIL!AI160+MAYO!AI160+JUNIO!AI160+JULIO!AI160+AGOSTO!AI160+SEPTIEMBRE!AI160+OCTUBRE!AI160+NOVIEMBRE!AI160+DICIEMBRE!AI160</f>
        <v>0</v>
      </c>
      <c r="AJ160" s="96">
        <f>+ENERO!AJ160+FEBRERO!AJ160+MARZO!AJ160+ABRIL!AJ160+MAYO!AJ160+JUNIO!AJ160+JULIO!AJ160+AGOSTO!AJ160+SEPTIEMBRE!AJ160+OCTUBRE!AJ160+NOVIEMBRE!AJ160+DICIEMBRE!AJ160</f>
        <v>0</v>
      </c>
      <c r="AK160" s="96">
        <f>+ENERO!AK160+FEBRERO!AK160+MARZO!AK160+ABRIL!AK160+MAYO!AK160+JUNIO!AK160+JULIO!AK160+AGOSTO!AK160+SEPTIEMBRE!AK160+OCTUBRE!AK160+NOVIEMBRE!AK160+DICIEMBRE!AK160</f>
        <v>0</v>
      </c>
      <c r="AL160" s="96">
        <f>+ENERO!AL160+FEBRERO!AL160+MARZO!AL160+ABRIL!AL160+MAYO!AL160+JUNIO!AL160+JULIO!AL160+AGOSTO!AL160+SEPTIEMBRE!AL160+OCTUBRE!AL160+NOVIEMBRE!AL160+DICIEMBRE!AL160</f>
        <v>1</v>
      </c>
      <c r="AM160" s="96">
        <f>+ENERO!AM160+FEBRERO!AM160+MARZO!AM160+ABRIL!AM160+MAYO!AM160+JUNIO!AM160+JULIO!AM160+AGOSTO!AM160+SEPTIEMBRE!AM160+OCTUBRE!AM160+NOVIEMBRE!AM160+DICIEMBRE!AM160</f>
        <v>0</v>
      </c>
      <c r="AN160" s="96">
        <f>+ENERO!AN160+FEBRERO!AN160+MARZO!AN160+ABRIL!AN160+MAYO!AN160+JUNIO!AN160+JULIO!AN160+AGOSTO!AN160+SEPTIEMBRE!AN160+OCTUBRE!AN160+NOVIEMBRE!AN160+DICIEMBRE!AN160</f>
        <v>0</v>
      </c>
      <c r="AO160" s="96">
        <f>+ENERO!AO160+FEBRERO!AO160+MARZO!AO160+ABRIL!AO160+MAYO!AO160+JUNIO!AO160+JULIO!AO160+AGOSTO!AO160+SEPTIEMBRE!AO160+OCTUBRE!AO160+NOVIEMBRE!AO160+DICIEMBRE!AO160</f>
        <v>40</v>
      </c>
      <c r="AP160" s="96">
        <f>+ENERO!AP160+FEBRERO!AP160+MARZO!AP160+ABRIL!AP160+MAYO!AP160+JUNIO!AP160+JULIO!AP160+AGOSTO!AP160+SEPTIEMBRE!AP160+OCTUBRE!AP160+NOVIEMBRE!AP160+DICIEMBRE!AP160</f>
        <v>0</v>
      </c>
      <c r="AQ160" s="96">
        <f>+ENERO!AQ160+FEBRERO!AQ160+MARZO!AQ160+ABRIL!AQ160+MAYO!AQ160+JUNIO!AQ160+JULIO!AQ160+AGOSTO!AQ160+SEPTIEMBRE!AQ160+OCTUBRE!AQ160+NOVIEMBRE!AQ160+DICIEMBRE!AQ160</f>
        <v>0</v>
      </c>
      <c r="AR160" s="96">
        <f>+ENERO!AR160+FEBRERO!AR160+MARZO!AR160+ABRIL!AR160+MAYO!AR160+JUNIO!AR160+JULIO!AR160+AGOSTO!AR160+SEPTIEMBRE!AR160+OCTUBRE!AR160+NOVIEMBRE!AR160+DICIEMBRE!AR160</f>
        <v>0</v>
      </c>
      <c r="AS160" s="96">
        <f>+ENERO!AS160+FEBRERO!AS160+MARZO!AS160+ABRIL!AS160+MAYO!AS160+JUNIO!AS160+JULIO!AS160+AGOSTO!AS160+SEPTIEMBRE!AS160+OCTUBRE!AS160+NOVIEMBRE!AS160+DICIEMBRE!AS160</f>
        <v>0</v>
      </c>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710" t="s">
        <v>102</v>
      </c>
      <c r="B161" s="711"/>
      <c r="C161" s="711"/>
      <c r="D161" s="255"/>
      <c r="E161" s="255"/>
      <c r="F161" s="255"/>
      <c r="G161" s="96">
        <f>+ENERO!G161+FEBRERO!G161+MARZO!G161+ABRIL!G161+MAYO!G161+JUNIO!G161+JULIO!G161+AGOSTO!G161+SEPTIEMBRE!G161+OCTUBRE!G161+NOVIEMBRE!G161+DICIEMBRE!G161</f>
        <v>0</v>
      </c>
      <c r="H161" s="96">
        <f>+ENERO!H161+FEBRERO!H161+MARZO!H161+ABRIL!H161+MAYO!H161+JUNIO!H161+JULIO!H161+AGOSTO!H161+SEPTIEMBRE!H161+OCTUBRE!H161+NOVIEMBRE!H161+DICIEMBRE!H161</f>
        <v>0</v>
      </c>
      <c r="I161" s="96">
        <f>+ENERO!I161+FEBRERO!I161+MARZO!I161+ABRIL!I161+MAYO!I161+JUNIO!I161+JULIO!I161+AGOSTO!I161+SEPTIEMBRE!I161+OCTUBRE!I161+NOVIEMBRE!I161+DICIEMBRE!I161</f>
        <v>0</v>
      </c>
      <c r="J161" s="96">
        <f>+ENERO!J161+FEBRERO!J161+MARZO!J161+ABRIL!J161+MAYO!J161+JUNIO!J161+JULIO!J161+AGOSTO!J161+SEPTIEMBRE!J161+OCTUBRE!J161+NOVIEMBRE!J161+DICIEMBRE!J161</f>
        <v>0</v>
      </c>
      <c r="K161" s="96">
        <f>+ENERO!K161+FEBRERO!K161+MARZO!K161+ABRIL!K161+MAYO!K161+JUNIO!K161+JULIO!K161+AGOSTO!K161+SEPTIEMBRE!K161+OCTUBRE!K161+NOVIEMBRE!K161+DICIEMBRE!K161</f>
        <v>0</v>
      </c>
      <c r="L161" s="96">
        <f>+ENERO!L161+FEBRERO!L161+MARZO!L161+ABRIL!L161+MAYO!L161+JUNIO!L161+JULIO!L161+AGOSTO!L161+SEPTIEMBRE!L161+OCTUBRE!L161+NOVIEMBRE!L161+DICIEMBRE!L161</f>
        <v>0</v>
      </c>
      <c r="M161" s="96">
        <f>+ENERO!M161+FEBRERO!M161+MARZO!M161+ABRIL!M161+MAYO!M161+JUNIO!M161+JULIO!M161+AGOSTO!M161+SEPTIEMBRE!M161+OCTUBRE!M161+NOVIEMBRE!M161+DICIEMBRE!M161</f>
        <v>0</v>
      </c>
      <c r="N161" s="96">
        <f>+ENERO!N161+FEBRERO!N161+MARZO!N161+ABRIL!N161+MAYO!N161+JUNIO!N161+JULIO!N161+AGOSTO!N161+SEPTIEMBRE!N161+OCTUBRE!N161+NOVIEMBRE!N161+DICIEMBRE!N161</f>
        <v>0</v>
      </c>
      <c r="O161" s="96">
        <f>+ENERO!O161+FEBRERO!O161+MARZO!O161+ABRIL!O161+MAYO!O161+JUNIO!O161+JULIO!O161+AGOSTO!O161+SEPTIEMBRE!O161+OCTUBRE!O161+NOVIEMBRE!O161+DICIEMBRE!O161</f>
        <v>0</v>
      </c>
      <c r="P161" s="96">
        <f>+ENERO!P161+FEBRERO!P161+MARZO!P161+ABRIL!P161+MAYO!P161+JUNIO!P161+JULIO!P161+AGOSTO!P161+SEPTIEMBRE!P161+OCTUBRE!P161+NOVIEMBRE!P161+DICIEMBRE!P161</f>
        <v>0</v>
      </c>
      <c r="Q161" s="96">
        <f>+ENERO!Q161+FEBRERO!Q161+MARZO!Q161+ABRIL!Q161+MAYO!Q161+JUNIO!Q161+JULIO!Q161+AGOSTO!Q161+SEPTIEMBRE!Q161+OCTUBRE!Q161+NOVIEMBRE!Q161+DICIEMBRE!Q161</f>
        <v>0</v>
      </c>
      <c r="R161" s="96">
        <f>+ENERO!R161+FEBRERO!R161+MARZO!R161+ABRIL!R161+MAYO!R161+JUNIO!R161+JULIO!R161+AGOSTO!R161+SEPTIEMBRE!R161+OCTUBRE!R161+NOVIEMBRE!R161+DICIEMBRE!R161</f>
        <v>0</v>
      </c>
      <c r="S161" s="96">
        <f>+ENERO!S161+FEBRERO!S161+MARZO!S161+ABRIL!S161+MAYO!S161+JUNIO!S161+JULIO!S161+AGOSTO!S161+SEPTIEMBRE!S161+OCTUBRE!S161+NOVIEMBRE!S161+DICIEMBRE!S161</f>
        <v>0</v>
      </c>
      <c r="T161" s="96">
        <f>+ENERO!T161+FEBRERO!T161+MARZO!T161+ABRIL!T161+MAYO!T161+JUNIO!T161+JULIO!T161+AGOSTO!T161+SEPTIEMBRE!T161+OCTUBRE!T161+NOVIEMBRE!T161+DICIEMBRE!T161</f>
        <v>0</v>
      </c>
      <c r="U161" s="96">
        <f>+ENERO!U161+FEBRERO!U161+MARZO!U161+ABRIL!U161+MAYO!U161+JUNIO!U161+JULIO!U161+AGOSTO!U161+SEPTIEMBRE!U161+OCTUBRE!U161+NOVIEMBRE!U161+DICIEMBRE!U161</f>
        <v>0</v>
      </c>
      <c r="V161" s="96">
        <f>+ENERO!V161+FEBRERO!V161+MARZO!V161+ABRIL!V161+MAYO!V161+JUNIO!V161+JULIO!V161+AGOSTO!V161+SEPTIEMBRE!V161+OCTUBRE!V161+NOVIEMBRE!V161+DICIEMBRE!V161</f>
        <v>0</v>
      </c>
      <c r="W161" s="96">
        <f>+ENERO!W161+FEBRERO!W161+MARZO!W161+ABRIL!W161+MAYO!W161+JUNIO!W161+JULIO!W161+AGOSTO!W161+SEPTIEMBRE!W161+OCTUBRE!W161+NOVIEMBRE!W161+DICIEMBRE!W161</f>
        <v>0</v>
      </c>
      <c r="X161" s="96">
        <f>+ENERO!X161+FEBRERO!X161+MARZO!X161+ABRIL!X161+MAYO!X161+JUNIO!X161+JULIO!X161+AGOSTO!X161+SEPTIEMBRE!X161+OCTUBRE!X161+NOVIEMBRE!X161+DICIEMBRE!X161</f>
        <v>0</v>
      </c>
      <c r="Y161" s="96">
        <f>+ENERO!Y161+FEBRERO!Y161+MARZO!Y161+ABRIL!Y161+MAYO!Y161+JUNIO!Y161+JULIO!Y161+AGOSTO!Y161+SEPTIEMBRE!Y161+OCTUBRE!Y161+NOVIEMBRE!Y161+DICIEMBRE!Y161</f>
        <v>0</v>
      </c>
      <c r="Z161" s="96">
        <f>+ENERO!Z161+FEBRERO!Z161+MARZO!Z161+ABRIL!Z161+MAYO!Z161+JUNIO!Z161+JULIO!Z161+AGOSTO!Z161+SEPTIEMBRE!Z161+OCTUBRE!Z161+NOVIEMBRE!Z161+DICIEMBRE!Z161</f>
        <v>0</v>
      </c>
      <c r="AA161" s="96">
        <f>+ENERO!AA161+FEBRERO!AA161+MARZO!AA161+ABRIL!AA161+MAYO!AA161+JUNIO!AA161+JULIO!AA161+AGOSTO!AA161+SEPTIEMBRE!AA161+OCTUBRE!AA161+NOVIEMBRE!AA161+DICIEMBRE!AA161</f>
        <v>0</v>
      </c>
      <c r="AB161" s="96">
        <f>+ENERO!AB161+FEBRERO!AB161+MARZO!AB161+ABRIL!AB161+MAYO!AB161+JUNIO!AB161+JULIO!AB161+AGOSTO!AB161+SEPTIEMBRE!AB161+OCTUBRE!AB161+NOVIEMBRE!AB161+DICIEMBRE!AB161</f>
        <v>0</v>
      </c>
      <c r="AC161" s="96">
        <f>+ENERO!AC161+FEBRERO!AC161+MARZO!AC161+ABRIL!AC161+MAYO!AC161+JUNIO!AC161+JULIO!AC161+AGOSTO!AC161+SEPTIEMBRE!AC161+OCTUBRE!AC161+NOVIEMBRE!AC161+DICIEMBRE!AC161</f>
        <v>0</v>
      </c>
      <c r="AD161" s="96">
        <f>+ENERO!AD161+FEBRERO!AD161+MARZO!AD161+ABRIL!AD161+MAYO!AD161+JUNIO!AD161+JULIO!AD161+AGOSTO!AD161+SEPTIEMBRE!AD161+OCTUBRE!AD161+NOVIEMBRE!AD161+DICIEMBRE!AD161</f>
        <v>0</v>
      </c>
      <c r="AE161" s="96">
        <f>+ENERO!AE161+FEBRERO!AE161+MARZO!AE161+ABRIL!AE161+MAYO!AE161+JUNIO!AE161+JULIO!AE161+AGOSTO!AE161+SEPTIEMBRE!AE161+OCTUBRE!AE161+NOVIEMBRE!AE161+DICIEMBRE!AE161</f>
        <v>0</v>
      </c>
      <c r="AF161" s="96">
        <f>+ENERO!AF161+FEBRERO!AF161+MARZO!AF161+ABRIL!AF161+MAYO!AF161+JUNIO!AF161+JULIO!AF161+AGOSTO!AF161+SEPTIEMBRE!AF161+OCTUBRE!AF161+NOVIEMBRE!AF161+DICIEMBRE!AF161</f>
        <v>0</v>
      </c>
      <c r="AG161" s="96">
        <f>+ENERO!AG161+FEBRERO!AG161+MARZO!AG161+ABRIL!AG161+MAYO!AG161+JUNIO!AG161+JULIO!AG161+AGOSTO!AG161+SEPTIEMBRE!AG161+OCTUBRE!AG161+NOVIEMBRE!AG161+DICIEMBRE!AG161</f>
        <v>0</v>
      </c>
      <c r="AH161" s="96">
        <f>+ENERO!AH161+FEBRERO!AH161+MARZO!AH161+ABRIL!AH161+MAYO!AH161+JUNIO!AH161+JULIO!AH161+AGOSTO!AH161+SEPTIEMBRE!AH161+OCTUBRE!AH161+NOVIEMBRE!AH161+DICIEMBRE!AH161</f>
        <v>0</v>
      </c>
      <c r="AI161" s="96">
        <f>+ENERO!AI161+FEBRERO!AI161+MARZO!AI161+ABRIL!AI161+MAYO!AI161+JUNIO!AI161+JULIO!AI161+AGOSTO!AI161+SEPTIEMBRE!AI161+OCTUBRE!AI161+NOVIEMBRE!AI161+DICIEMBRE!AI161</f>
        <v>0</v>
      </c>
      <c r="AJ161" s="96">
        <f>+ENERO!AJ161+FEBRERO!AJ161+MARZO!AJ161+ABRIL!AJ161+MAYO!AJ161+JUNIO!AJ161+JULIO!AJ161+AGOSTO!AJ161+SEPTIEMBRE!AJ161+OCTUBRE!AJ161+NOVIEMBRE!AJ161+DICIEMBRE!AJ161</f>
        <v>0</v>
      </c>
      <c r="AK161" s="96">
        <f>+ENERO!AK161+FEBRERO!AK161+MARZO!AK161+ABRIL!AK161+MAYO!AK161+JUNIO!AK161+JULIO!AK161+AGOSTO!AK161+SEPTIEMBRE!AK161+OCTUBRE!AK161+NOVIEMBRE!AK161+DICIEMBRE!AK161</f>
        <v>0</v>
      </c>
      <c r="AL161" s="96">
        <f>+ENERO!AL161+FEBRERO!AL161+MARZO!AL161+ABRIL!AL161+MAYO!AL161+JUNIO!AL161+JULIO!AL161+AGOSTO!AL161+SEPTIEMBRE!AL161+OCTUBRE!AL161+NOVIEMBRE!AL161+DICIEMBRE!AL161</f>
        <v>0</v>
      </c>
      <c r="AM161" s="96">
        <f>+ENERO!AM161+FEBRERO!AM161+MARZO!AM161+ABRIL!AM161+MAYO!AM161+JUNIO!AM161+JULIO!AM161+AGOSTO!AM161+SEPTIEMBRE!AM161+OCTUBRE!AM161+NOVIEMBRE!AM161+DICIEMBRE!AM161</f>
        <v>0</v>
      </c>
      <c r="AN161" s="96">
        <f>+ENERO!AN161+FEBRERO!AN161+MARZO!AN161+ABRIL!AN161+MAYO!AN161+JUNIO!AN161+JULIO!AN161+AGOSTO!AN161+SEPTIEMBRE!AN161+OCTUBRE!AN161+NOVIEMBRE!AN161+DICIEMBRE!AN161</f>
        <v>0</v>
      </c>
      <c r="AO161" s="96">
        <f>+ENERO!AO161+FEBRERO!AO161+MARZO!AO161+ABRIL!AO161+MAYO!AO161+JUNIO!AO161+JULIO!AO161+AGOSTO!AO161+SEPTIEMBRE!AO161+OCTUBRE!AO161+NOVIEMBRE!AO161+DICIEMBRE!AO161</f>
        <v>0</v>
      </c>
      <c r="AP161" s="96">
        <f>+ENERO!AP161+FEBRERO!AP161+MARZO!AP161+ABRIL!AP161+MAYO!AP161+JUNIO!AP161+JULIO!AP161+AGOSTO!AP161+SEPTIEMBRE!AP161+OCTUBRE!AP161+NOVIEMBRE!AP161+DICIEMBRE!AP161</f>
        <v>0</v>
      </c>
      <c r="AQ161" s="96">
        <f>+ENERO!AQ161+FEBRERO!AQ161+MARZO!AQ161+ABRIL!AQ161+MAYO!AQ161+JUNIO!AQ161+JULIO!AQ161+AGOSTO!AQ161+SEPTIEMBRE!AQ161+OCTUBRE!AQ161+NOVIEMBRE!AQ161+DICIEMBRE!AQ161</f>
        <v>0</v>
      </c>
      <c r="AR161" s="96">
        <f>+ENERO!AR161+FEBRERO!AR161+MARZO!AR161+ABRIL!AR161+MAYO!AR161+JUNIO!AR161+JULIO!AR161+AGOSTO!AR161+SEPTIEMBRE!AR161+OCTUBRE!AR161+NOVIEMBRE!AR161+DICIEMBRE!AR161</f>
        <v>0</v>
      </c>
      <c r="AS161" s="96">
        <f>+ENERO!AS161+FEBRERO!AS161+MARZO!AS161+ABRIL!AS161+MAYO!AS161+JUNIO!AS161+JULIO!AS161+AGOSTO!AS161+SEPTIEMBRE!AS161+OCTUBRE!AS161+NOVIEMBRE!AS161+DICIEMBRE!AS161</f>
        <v>0</v>
      </c>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227">
        <f>IF($AP160&lt;=$F160,0,1)</f>
        <v>0</v>
      </c>
      <c r="CQ161" s="227">
        <f>IF($AQ160&lt;=$F160,0,1)</f>
        <v>0</v>
      </c>
      <c r="CR161" s="227">
        <f>IF(($AR160)&lt;=$E160,0,1)</f>
        <v>0</v>
      </c>
      <c r="CS161" s="22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659" t="s">
        <v>103</v>
      </c>
      <c r="B162" s="636" t="s">
        <v>104</v>
      </c>
      <c r="C162" s="637"/>
      <c r="D162" s="143">
        <f t="shared" ref="D162:D170" si="36">SUM(E162:F162)</f>
        <v>0</v>
      </c>
      <c r="E162" s="143">
        <f>+G162+I162+K162+M162+O162+Q162+S162+U162+W162+Y162+AA162+AC162+AE162+AG162+AI162+AK162+AM162</f>
        <v>0</v>
      </c>
      <c r="F162" s="143">
        <f>+H162+J162+L162+N162+P162+R162+T162+V162+X162+Z162+AB162+AD162+AF162+AH162+AJ162+AL162+AN162</f>
        <v>0</v>
      </c>
      <c r="G162" s="96">
        <f>+ENERO!G162+FEBRERO!G162+MARZO!G162+ABRIL!G162+MAYO!G162+JUNIO!G162+JULIO!G162+AGOSTO!G162+SEPTIEMBRE!G162+OCTUBRE!G162+NOVIEMBRE!G162+DICIEMBRE!G162</f>
        <v>0</v>
      </c>
      <c r="H162" s="96">
        <f>+ENERO!H162+FEBRERO!H162+MARZO!H162+ABRIL!H162+MAYO!H162+JUNIO!H162+JULIO!H162+AGOSTO!H162+SEPTIEMBRE!H162+OCTUBRE!H162+NOVIEMBRE!H162+DICIEMBRE!H162</f>
        <v>0</v>
      </c>
      <c r="I162" s="96">
        <f>+ENERO!I162+FEBRERO!I162+MARZO!I162+ABRIL!I162+MAYO!I162+JUNIO!I162+JULIO!I162+AGOSTO!I162+SEPTIEMBRE!I162+OCTUBRE!I162+NOVIEMBRE!I162+DICIEMBRE!I162</f>
        <v>0</v>
      </c>
      <c r="J162" s="96">
        <f>+ENERO!J162+FEBRERO!J162+MARZO!J162+ABRIL!J162+MAYO!J162+JUNIO!J162+JULIO!J162+AGOSTO!J162+SEPTIEMBRE!J162+OCTUBRE!J162+NOVIEMBRE!J162+DICIEMBRE!J162</f>
        <v>0</v>
      </c>
      <c r="K162" s="96">
        <f>+ENERO!K162+FEBRERO!K162+MARZO!K162+ABRIL!K162+MAYO!K162+JUNIO!K162+JULIO!K162+AGOSTO!K162+SEPTIEMBRE!K162+OCTUBRE!K162+NOVIEMBRE!K162+DICIEMBRE!K162</f>
        <v>0</v>
      </c>
      <c r="L162" s="96">
        <f>+ENERO!L162+FEBRERO!L162+MARZO!L162+ABRIL!L162+MAYO!L162+JUNIO!L162+JULIO!L162+AGOSTO!L162+SEPTIEMBRE!L162+OCTUBRE!L162+NOVIEMBRE!L162+DICIEMBRE!L162</f>
        <v>0</v>
      </c>
      <c r="M162" s="96">
        <f>+ENERO!M162+FEBRERO!M162+MARZO!M162+ABRIL!M162+MAYO!M162+JUNIO!M162+JULIO!M162+AGOSTO!M162+SEPTIEMBRE!M162+OCTUBRE!M162+NOVIEMBRE!M162+DICIEMBRE!M162</f>
        <v>0</v>
      </c>
      <c r="N162" s="96">
        <f>+ENERO!N162+FEBRERO!N162+MARZO!N162+ABRIL!N162+MAYO!N162+JUNIO!N162+JULIO!N162+AGOSTO!N162+SEPTIEMBRE!N162+OCTUBRE!N162+NOVIEMBRE!N162+DICIEMBRE!N162</f>
        <v>0</v>
      </c>
      <c r="O162" s="96">
        <f>+ENERO!O162+FEBRERO!O162+MARZO!O162+ABRIL!O162+MAYO!O162+JUNIO!O162+JULIO!O162+AGOSTO!O162+SEPTIEMBRE!O162+OCTUBRE!O162+NOVIEMBRE!O162+DICIEMBRE!O162</f>
        <v>0</v>
      </c>
      <c r="P162" s="96">
        <f>+ENERO!P162+FEBRERO!P162+MARZO!P162+ABRIL!P162+MAYO!P162+JUNIO!P162+JULIO!P162+AGOSTO!P162+SEPTIEMBRE!P162+OCTUBRE!P162+NOVIEMBRE!P162+DICIEMBRE!P162</f>
        <v>0</v>
      </c>
      <c r="Q162" s="96">
        <f>+ENERO!Q162+FEBRERO!Q162+MARZO!Q162+ABRIL!Q162+MAYO!Q162+JUNIO!Q162+JULIO!Q162+AGOSTO!Q162+SEPTIEMBRE!Q162+OCTUBRE!Q162+NOVIEMBRE!Q162+DICIEMBRE!Q162</f>
        <v>0</v>
      </c>
      <c r="R162" s="96">
        <f>+ENERO!R162+FEBRERO!R162+MARZO!R162+ABRIL!R162+MAYO!R162+JUNIO!R162+JULIO!R162+AGOSTO!R162+SEPTIEMBRE!R162+OCTUBRE!R162+NOVIEMBRE!R162+DICIEMBRE!R162</f>
        <v>0</v>
      </c>
      <c r="S162" s="96">
        <f>+ENERO!S162+FEBRERO!S162+MARZO!S162+ABRIL!S162+MAYO!S162+JUNIO!S162+JULIO!S162+AGOSTO!S162+SEPTIEMBRE!S162+OCTUBRE!S162+NOVIEMBRE!S162+DICIEMBRE!S162</f>
        <v>0</v>
      </c>
      <c r="T162" s="96">
        <f>+ENERO!T162+FEBRERO!T162+MARZO!T162+ABRIL!T162+MAYO!T162+JUNIO!T162+JULIO!T162+AGOSTO!T162+SEPTIEMBRE!T162+OCTUBRE!T162+NOVIEMBRE!T162+DICIEMBRE!T162</f>
        <v>0</v>
      </c>
      <c r="U162" s="96">
        <f>+ENERO!U162+FEBRERO!U162+MARZO!U162+ABRIL!U162+MAYO!U162+JUNIO!U162+JULIO!U162+AGOSTO!U162+SEPTIEMBRE!U162+OCTUBRE!U162+NOVIEMBRE!U162+DICIEMBRE!U162</f>
        <v>0</v>
      </c>
      <c r="V162" s="96">
        <f>+ENERO!V162+FEBRERO!V162+MARZO!V162+ABRIL!V162+MAYO!V162+JUNIO!V162+JULIO!V162+AGOSTO!V162+SEPTIEMBRE!V162+OCTUBRE!V162+NOVIEMBRE!V162+DICIEMBRE!V162</f>
        <v>0</v>
      </c>
      <c r="W162" s="96">
        <f>+ENERO!W162+FEBRERO!W162+MARZO!W162+ABRIL!W162+MAYO!W162+JUNIO!W162+JULIO!W162+AGOSTO!W162+SEPTIEMBRE!W162+OCTUBRE!W162+NOVIEMBRE!W162+DICIEMBRE!W162</f>
        <v>0</v>
      </c>
      <c r="X162" s="96">
        <f>+ENERO!X162+FEBRERO!X162+MARZO!X162+ABRIL!X162+MAYO!X162+JUNIO!X162+JULIO!X162+AGOSTO!X162+SEPTIEMBRE!X162+OCTUBRE!X162+NOVIEMBRE!X162+DICIEMBRE!X162</f>
        <v>0</v>
      </c>
      <c r="Y162" s="96">
        <f>+ENERO!Y162+FEBRERO!Y162+MARZO!Y162+ABRIL!Y162+MAYO!Y162+JUNIO!Y162+JULIO!Y162+AGOSTO!Y162+SEPTIEMBRE!Y162+OCTUBRE!Y162+NOVIEMBRE!Y162+DICIEMBRE!Y162</f>
        <v>0</v>
      </c>
      <c r="Z162" s="96">
        <f>+ENERO!Z162+FEBRERO!Z162+MARZO!Z162+ABRIL!Z162+MAYO!Z162+JUNIO!Z162+JULIO!Z162+AGOSTO!Z162+SEPTIEMBRE!Z162+OCTUBRE!Z162+NOVIEMBRE!Z162+DICIEMBRE!Z162</f>
        <v>0</v>
      </c>
      <c r="AA162" s="96">
        <f>+ENERO!AA162+FEBRERO!AA162+MARZO!AA162+ABRIL!AA162+MAYO!AA162+JUNIO!AA162+JULIO!AA162+AGOSTO!AA162+SEPTIEMBRE!AA162+OCTUBRE!AA162+NOVIEMBRE!AA162+DICIEMBRE!AA162</f>
        <v>0</v>
      </c>
      <c r="AB162" s="96">
        <f>+ENERO!AB162+FEBRERO!AB162+MARZO!AB162+ABRIL!AB162+MAYO!AB162+JUNIO!AB162+JULIO!AB162+AGOSTO!AB162+SEPTIEMBRE!AB162+OCTUBRE!AB162+NOVIEMBRE!AB162+DICIEMBRE!AB162</f>
        <v>0</v>
      </c>
      <c r="AC162" s="96">
        <f>+ENERO!AC162+FEBRERO!AC162+MARZO!AC162+ABRIL!AC162+MAYO!AC162+JUNIO!AC162+JULIO!AC162+AGOSTO!AC162+SEPTIEMBRE!AC162+OCTUBRE!AC162+NOVIEMBRE!AC162+DICIEMBRE!AC162</f>
        <v>0</v>
      </c>
      <c r="AD162" s="96">
        <f>+ENERO!AD162+FEBRERO!AD162+MARZO!AD162+ABRIL!AD162+MAYO!AD162+JUNIO!AD162+JULIO!AD162+AGOSTO!AD162+SEPTIEMBRE!AD162+OCTUBRE!AD162+NOVIEMBRE!AD162+DICIEMBRE!AD162</f>
        <v>0</v>
      </c>
      <c r="AE162" s="96">
        <f>+ENERO!AE162+FEBRERO!AE162+MARZO!AE162+ABRIL!AE162+MAYO!AE162+JUNIO!AE162+JULIO!AE162+AGOSTO!AE162+SEPTIEMBRE!AE162+OCTUBRE!AE162+NOVIEMBRE!AE162+DICIEMBRE!AE162</f>
        <v>0</v>
      </c>
      <c r="AF162" s="96">
        <f>+ENERO!AF162+FEBRERO!AF162+MARZO!AF162+ABRIL!AF162+MAYO!AF162+JUNIO!AF162+JULIO!AF162+AGOSTO!AF162+SEPTIEMBRE!AF162+OCTUBRE!AF162+NOVIEMBRE!AF162+DICIEMBRE!AF162</f>
        <v>0</v>
      </c>
      <c r="AG162" s="96">
        <f>+ENERO!AG162+FEBRERO!AG162+MARZO!AG162+ABRIL!AG162+MAYO!AG162+JUNIO!AG162+JULIO!AG162+AGOSTO!AG162+SEPTIEMBRE!AG162+OCTUBRE!AG162+NOVIEMBRE!AG162+DICIEMBRE!AG162</f>
        <v>0</v>
      </c>
      <c r="AH162" s="96">
        <f>+ENERO!AH162+FEBRERO!AH162+MARZO!AH162+ABRIL!AH162+MAYO!AH162+JUNIO!AH162+JULIO!AH162+AGOSTO!AH162+SEPTIEMBRE!AH162+OCTUBRE!AH162+NOVIEMBRE!AH162+DICIEMBRE!AH162</f>
        <v>0</v>
      </c>
      <c r="AI162" s="96">
        <f>+ENERO!AI162+FEBRERO!AI162+MARZO!AI162+ABRIL!AI162+MAYO!AI162+JUNIO!AI162+JULIO!AI162+AGOSTO!AI162+SEPTIEMBRE!AI162+OCTUBRE!AI162+NOVIEMBRE!AI162+DICIEMBRE!AI162</f>
        <v>0</v>
      </c>
      <c r="AJ162" s="96">
        <f>+ENERO!AJ162+FEBRERO!AJ162+MARZO!AJ162+ABRIL!AJ162+MAYO!AJ162+JUNIO!AJ162+JULIO!AJ162+AGOSTO!AJ162+SEPTIEMBRE!AJ162+OCTUBRE!AJ162+NOVIEMBRE!AJ162+DICIEMBRE!AJ162</f>
        <v>0</v>
      </c>
      <c r="AK162" s="96">
        <f>+ENERO!AK162+FEBRERO!AK162+MARZO!AK162+ABRIL!AK162+MAYO!AK162+JUNIO!AK162+JULIO!AK162+AGOSTO!AK162+SEPTIEMBRE!AK162+OCTUBRE!AK162+NOVIEMBRE!AK162+DICIEMBRE!AK162</f>
        <v>0</v>
      </c>
      <c r="AL162" s="96">
        <f>+ENERO!AL162+FEBRERO!AL162+MARZO!AL162+ABRIL!AL162+MAYO!AL162+JUNIO!AL162+JULIO!AL162+AGOSTO!AL162+SEPTIEMBRE!AL162+OCTUBRE!AL162+NOVIEMBRE!AL162+DICIEMBRE!AL162</f>
        <v>0</v>
      </c>
      <c r="AM162" s="96">
        <f>+ENERO!AM162+FEBRERO!AM162+MARZO!AM162+ABRIL!AM162+MAYO!AM162+JUNIO!AM162+JULIO!AM162+AGOSTO!AM162+SEPTIEMBRE!AM162+OCTUBRE!AM162+NOVIEMBRE!AM162+DICIEMBRE!AM162</f>
        <v>0</v>
      </c>
      <c r="AN162" s="96">
        <f>+ENERO!AN162+FEBRERO!AN162+MARZO!AN162+ABRIL!AN162+MAYO!AN162+JUNIO!AN162+JULIO!AN162+AGOSTO!AN162+SEPTIEMBRE!AN162+OCTUBRE!AN162+NOVIEMBRE!AN162+DICIEMBRE!AN162</f>
        <v>0</v>
      </c>
      <c r="AO162" s="96">
        <f>+ENERO!AO162+FEBRERO!AO162+MARZO!AO162+ABRIL!AO162+MAYO!AO162+JUNIO!AO162+JULIO!AO162+AGOSTO!AO162+SEPTIEMBRE!AO162+OCTUBRE!AO162+NOVIEMBRE!AO162+DICIEMBRE!AO162</f>
        <v>0</v>
      </c>
      <c r="AP162" s="96">
        <f>+ENERO!AP162+FEBRERO!AP162+MARZO!AP162+ABRIL!AP162+MAYO!AP162+JUNIO!AP162+JULIO!AP162+AGOSTO!AP162+SEPTIEMBRE!AP162+OCTUBRE!AP162+NOVIEMBRE!AP162+DICIEMBRE!AP162</f>
        <v>0</v>
      </c>
      <c r="AQ162" s="96">
        <f>+ENERO!AQ162+FEBRERO!AQ162+MARZO!AQ162+ABRIL!AQ162+MAYO!AQ162+JUNIO!AQ162+JULIO!AQ162+AGOSTO!AQ162+SEPTIEMBRE!AQ162+OCTUBRE!AQ162+NOVIEMBRE!AQ162+DICIEMBRE!AQ162</f>
        <v>0</v>
      </c>
      <c r="AR162" s="96">
        <f>+ENERO!AR162+FEBRERO!AR162+MARZO!AR162+ABRIL!AR162+MAYO!AR162+JUNIO!AR162+JULIO!AR162+AGOSTO!AR162+SEPTIEMBRE!AR162+OCTUBRE!AR162+NOVIEMBRE!AR162+DICIEMBRE!AR162</f>
        <v>0</v>
      </c>
      <c r="AS162" s="96">
        <f>+ENERO!AS162+FEBRERO!AS162+MARZO!AS162+ABRIL!AS162+MAYO!AS162+JUNIO!AS162+JULIO!AS162+AGOSTO!AS162+SEPTIEMBRE!AS162+OCTUBRE!AS162+NOVIEMBRE!AS162+DICIEMBRE!AS162</f>
        <v>0</v>
      </c>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227">
        <f t="shared" ref="CP162:CP194" si="40">IF($AP162&lt;=$F162,0,1)</f>
        <v>0</v>
      </c>
      <c r="CQ162" s="227">
        <f t="shared" ref="CQ162:CQ194" si="41">IF($AQ162&lt;=$F162,0,1)</f>
        <v>0</v>
      </c>
      <c r="CR162" s="227">
        <f t="shared" ref="CR162:CR194" si="42">IF(($AR162)&lt;=$E162,0,1)</f>
        <v>0</v>
      </c>
      <c r="CS162" s="22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661"/>
      <c r="B163" s="662" t="s">
        <v>105</v>
      </c>
      <c r="C163" s="626"/>
      <c r="D163" s="112">
        <f t="shared" si="36"/>
        <v>0</v>
      </c>
      <c r="E163" s="112">
        <f>+G163+I163+K163+M163+O163+Q163+S163+U163+W163+Y163+AA163+AC163+AE163+AG163+AI163+AK163+AM163</f>
        <v>0</v>
      </c>
      <c r="F163" s="112">
        <f>+H163+J163+L163+N163+P163+R163+T163+V163+X163+Z163+AB163+AD163+AF163+AH163+AJ163+AL163+AN163</f>
        <v>0</v>
      </c>
      <c r="G163" s="96">
        <f>+ENERO!G163+FEBRERO!G163+MARZO!G163+ABRIL!G163+MAYO!G163+JUNIO!G163+JULIO!G163+AGOSTO!G163+SEPTIEMBRE!G163+OCTUBRE!G163+NOVIEMBRE!G163+DICIEMBRE!G163</f>
        <v>0</v>
      </c>
      <c r="H163" s="96">
        <f>+ENERO!H163+FEBRERO!H163+MARZO!H163+ABRIL!H163+MAYO!H163+JUNIO!H163+JULIO!H163+AGOSTO!H163+SEPTIEMBRE!H163+OCTUBRE!H163+NOVIEMBRE!H163+DICIEMBRE!H163</f>
        <v>0</v>
      </c>
      <c r="I163" s="96">
        <f>+ENERO!I163+FEBRERO!I163+MARZO!I163+ABRIL!I163+MAYO!I163+JUNIO!I163+JULIO!I163+AGOSTO!I163+SEPTIEMBRE!I163+OCTUBRE!I163+NOVIEMBRE!I163+DICIEMBRE!I163</f>
        <v>0</v>
      </c>
      <c r="J163" s="96">
        <f>+ENERO!J163+FEBRERO!J163+MARZO!J163+ABRIL!J163+MAYO!J163+JUNIO!J163+JULIO!J163+AGOSTO!J163+SEPTIEMBRE!J163+OCTUBRE!J163+NOVIEMBRE!J163+DICIEMBRE!J163</f>
        <v>0</v>
      </c>
      <c r="K163" s="96">
        <f>+ENERO!K163+FEBRERO!K163+MARZO!K163+ABRIL!K163+MAYO!K163+JUNIO!K163+JULIO!K163+AGOSTO!K163+SEPTIEMBRE!K163+OCTUBRE!K163+NOVIEMBRE!K163+DICIEMBRE!K163</f>
        <v>0</v>
      </c>
      <c r="L163" s="96">
        <f>+ENERO!L163+FEBRERO!L163+MARZO!L163+ABRIL!L163+MAYO!L163+JUNIO!L163+JULIO!L163+AGOSTO!L163+SEPTIEMBRE!L163+OCTUBRE!L163+NOVIEMBRE!L163+DICIEMBRE!L163</f>
        <v>0</v>
      </c>
      <c r="M163" s="96">
        <f>+ENERO!M163+FEBRERO!M163+MARZO!M163+ABRIL!M163+MAYO!M163+JUNIO!M163+JULIO!M163+AGOSTO!M163+SEPTIEMBRE!M163+OCTUBRE!M163+NOVIEMBRE!M163+DICIEMBRE!M163</f>
        <v>0</v>
      </c>
      <c r="N163" s="96">
        <f>+ENERO!N163+FEBRERO!N163+MARZO!N163+ABRIL!N163+MAYO!N163+JUNIO!N163+JULIO!N163+AGOSTO!N163+SEPTIEMBRE!N163+OCTUBRE!N163+NOVIEMBRE!N163+DICIEMBRE!N163</f>
        <v>0</v>
      </c>
      <c r="O163" s="96">
        <f>+ENERO!O163+FEBRERO!O163+MARZO!O163+ABRIL!O163+MAYO!O163+JUNIO!O163+JULIO!O163+AGOSTO!O163+SEPTIEMBRE!O163+OCTUBRE!O163+NOVIEMBRE!O163+DICIEMBRE!O163</f>
        <v>0</v>
      </c>
      <c r="P163" s="96">
        <f>+ENERO!P163+FEBRERO!P163+MARZO!P163+ABRIL!P163+MAYO!P163+JUNIO!P163+JULIO!P163+AGOSTO!P163+SEPTIEMBRE!P163+OCTUBRE!P163+NOVIEMBRE!P163+DICIEMBRE!P163</f>
        <v>0</v>
      </c>
      <c r="Q163" s="96">
        <f>+ENERO!Q163+FEBRERO!Q163+MARZO!Q163+ABRIL!Q163+MAYO!Q163+JUNIO!Q163+JULIO!Q163+AGOSTO!Q163+SEPTIEMBRE!Q163+OCTUBRE!Q163+NOVIEMBRE!Q163+DICIEMBRE!Q163</f>
        <v>0</v>
      </c>
      <c r="R163" s="96">
        <f>+ENERO!R163+FEBRERO!R163+MARZO!R163+ABRIL!R163+MAYO!R163+JUNIO!R163+JULIO!R163+AGOSTO!R163+SEPTIEMBRE!R163+OCTUBRE!R163+NOVIEMBRE!R163+DICIEMBRE!R163</f>
        <v>0</v>
      </c>
      <c r="S163" s="96">
        <f>+ENERO!S163+FEBRERO!S163+MARZO!S163+ABRIL!S163+MAYO!S163+JUNIO!S163+JULIO!S163+AGOSTO!S163+SEPTIEMBRE!S163+OCTUBRE!S163+NOVIEMBRE!S163+DICIEMBRE!S163</f>
        <v>0</v>
      </c>
      <c r="T163" s="96">
        <f>+ENERO!T163+FEBRERO!T163+MARZO!T163+ABRIL!T163+MAYO!T163+JUNIO!T163+JULIO!T163+AGOSTO!T163+SEPTIEMBRE!T163+OCTUBRE!T163+NOVIEMBRE!T163+DICIEMBRE!T163</f>
        <v>0</v>
      </c>
      <c r="U163" s="96">
        <f>+ENERO!U163+FEBRERO!U163+MARZO!U163+ABRIL!U163+MAYO!U163+JUNIO!U163+JULIO!U163+AGOSTO!U163+SEPTIEMBRE!U163+OCTUBRE!U163+NOVIEMBRE!U163+DICIEMBRE!U163</f>
        <v>0</v>
      </c>
      <c r="V163" s="96">
        <f>+ENERO!V163+FEBRERO!V163+MARZO!V163+ABRIL!V163+MAYO!V163+JUNIO!V163+JULIO!V163+AGOSTO!V163+SEPTIEMBRE!V163+OCTUBRE!V163+NOVIEMBRE!V163+DICIEMBRE!V163</f>
        <v>0</v>
      </c>
      <c r="W163" s="96">
        <f>+ENERO!W163+FEBRERO!W163+MARZO!W163+ABRIL!W163+MAYO!W163+JUNIO!W163+JULIO!W163+AGOSTO!W163+SEPTIEMBRE!W163+OCTUBRE!W163+NOVIEMBRE!W163+DICIEMBRE!W163</f>
        <v>0</v>
      </c>
      <c r="X163" s="96">
        <f>+ENERO!X163+FEBRERO!X163+MARZO!X163+ABRIL!X163+MAYO!X163+JUNIO!X163+JULIO!X163+AGOSTO!X163+SEPTIEMBRE!X163+OCTUBRE!X163+NOVIEMBRE!X163+DICIEMBRE!X163</f>
        <v>0</v>
      </c>
      <c r="Y163" s="96">
        <f>+ENERO!Y163+FEBRERO!Y163+MARZO!Y163+ABRIL!Y163+MAYO!Y163+JUNIO!Y163+JULIO!Y163+AGOSTO!Y163+SEPTIEMBRE!Y163+OCTUBRE!Y163+NOVIEMBRE!Y163+DICIEMBRE!Y163</f>
        <v>0</v>
      </c>
      <c r="Z163" s="96">
        <f>+ENERO!Z163+FEBRERO!Z163+MARZO!Z163+ABRIL!Z163+MAYO!Z163+JUNIO!Z163+JULIO!Z163+AGOSTO!Z163+SEPTIEMBRE!Z163+OCTUBRE!Z163+NOVIEMBRE!Z163+DICIEMBRE!Z163</f>
        <v>0</v>
      </c>
      <c r="AA163" s="96">
        <f>+ENERO!AA163+FEBRERO!AA163+MARZO!AA163+ABRIL!AA163+MAYO!AA163+JUNIO!AA163+JULIO!AA163+AGOSTO!AA163+SEPTIEMBRE!AA163+OCTUBRE!AA163+NOVIEMBRE!AA163+DICIEMBRE!AA163</f>
        <v>0</v>
      </c>
      <c r="AB163" s="96">
        <f>+ENERO!AB163+FEBRERO!AB163+MARZO!AB163+ABRIL!AB163+MAYO!AB163+JUNIO!AB163+JULIO!AB163+AGOSTO!AB163+SEPTIEMBRE!AB163+OCTUBRE!AB163+NOVIEMBRE!AB163+DICIEMBRE!AB163</f>
        <v>0</v>
      </c>
      <c r="AC163" s="96">
        <f>+ENERO!AC163+FEBRERO!AC163+MARZO!AC163+ABRIL!AC163+MAYO!AC163+JUNIO!AC163+JULIO!AC163+AGOSTO!AC163+SEPTIEMBRE!AC163+OCTUBRE!AC163+NOVIEMBRE!AC163+DICIEMBRE!AC163</f>
        <v>0</v>
      </c>
      <c r="AD163" s="96">
        <f>+ENERO!AD163+FEBRERO!AD163+MARZO!AD163+ABRIL!AD163+MAYO!AD163+JUNIO!AD163+JULIO!AD163+AGOSTO!AD163+SEPTIEMBRE!AD163+OCTUBRE!AD163+NOVIEMBRE!AD163+DICIEMBRE!AD163</f>
        <v>0</v>
      </c>
      <c r="AE163" s="96">
        <f>+ENERO!AE163+FEBRERO!AE163+MARZO!AE163+ABRIL!AE163+MAYO!AE163+JUNIO!AE163+JULIO!AE163+AGOSTO!AE163+SEPTIEMBRE!AE163+OCTUBRE!AE163+NOVIEMBRE!AE163+DICIEMBRE!AE163</f>
        <v>0</v>
      </c>
      <c r="AF163" s="96">
        <f>+ENERO!AF163+FEBRERO!AF163+MARZO!AF163+ABRIL!AF163+MAYO!AF163+JUNIO!AF163+JULIO!AF163+AGOSTO!AF163+SEPTIEMBRE!AF163+OCTUBRE!AF163+NOVIEMBRE!AF163+DICIEMBRE!AF163</f>
        <v>0</v>
      </c>
      <c r="AG163" s="96">
        <f>+ENERO!AG163+FEBRERO!AG163+MARZO!AG163+ABRIL!AG163+MAYO!AG163+JUNIO!AG163+JULIO!AG163+AGOSTO!AG163+SEPTIEMBRE!AG163+OCTUBRE!AG163+NOVIEMBRE!AG163+DICIEMBRE!AG163</f>
        <v>0</v>
      </c>
      <c r="AH163" s="96">
        <f>+ENERO!AH163+FEBRERO!AH163+MARZO!AH163+ABRIL!AH163+MAYO!AH163+JUNIO!AH163+JULIO!AH163+AGOSTO!AH163+SEPTIEMBRE!AH163+OCTUBRE!AH163+NOVIEMBRE!AH163+DICIEMBRE!AH163</f>
        <v>0</v>
      </c>
      <c r="AI163" s="96">
        <f>+ENERO!AI163+FEBRERO!AI163+MARZO!AI163+ABRIL!AI163+MAYO!AI163+JUNIO!AI163+JULIO!AI163+AGOSTO!AI163+SEPTIEMBRE!AI163+OCTUBRE!AI163+NOVIEMBRE!AI163+DICIEMBRE!AI163</f>
        <v>0</v>
      </c>
      <c r="AJ163" s="96">
        <f>+ENERO!AJ163+FEBRERO!AJ163+MARZO!AJ163+ABRIL!AJ163+MAYO!AJ163+JUNIO!AJ163+JULIO!AJ163+AGOSTO!AJ163+SEPTIEMBRE!AJ163+OCTUBRE!AJ163+NOVIEMBRE!AJ163+DICIEMBRE!AJ163</f>
        <v>0</v>
      </c>
      <c r="AK163" s="96">
        <f>+ENERO!AK163+FEBRERO!AK163+MARZO!AK163+ABRIL!AK163+MAYO!AK163+JUNIO!AK163+JULIO!AK163+AGOSTO!AK163+SEPTIEMBRE!AK163+OCTUBRE!AK163+NOVIEMBRE!AK163+DICIEMBRE!AK163</f>
        <v>0</v>
      </c>
      <c r="AL163" s="96">
        <f>+ENERO!AL163+FEBRERO!AL163+MARZO!AL163+ABRIL!AL163+MAYO!AL163+JUNIO!AL163+JULIO!AL163+AGOSTO!AL163+SEPTIEMBRE!AL163+OCTUBRE!AL163+NOVIEMBRE!AL163+DICIEMBRE!AL163</f>
        <v>0</v>
      </c>
      <c r="AM163" s="96">
        <f>+ENERO!AM163+FEBRERO!AM163+MARZO!AM163+ABRIL!AM163+MAYO!AM163+JUNIO!AM163+JULIO!AM163+AGOSTO!AM163+SEPTIEMBRE!AM163+OCTUBRE!AM163+NOVIEMBRE!AM163+DICIEMBRE!AM163</f>
        <v>0</v>
      </c>
      <c r="AN163" s="96">
        <f>+ENERO!AN163+FEBRERO!AN163+MARZO!AN163+ABRIL!AN163+MAYO!AN163+JUNIO!AN163+JULIO!AN163+AGOSTO!AN163+SEPTIEMBRE!AN163+OCTUBRE!AN163+NOVIEMBRE!AN163+DICIEMBRE!AN163</f>
        <v>0</v>
      </c>
      <c r="AO163" s="96">
        <f>+ENERO!AO163+FEBRERO!AO163+MARZO!AO163+ABRIL!AO163+MAYO!AO163+JUNIO!AO163+JULIO!AO163+AGOSTO!AO163+SEPTIEMBRE!AO163+OCTUBRE!AO163+NOVIEMBRE!AO163+DICIEMBRE!AO163</f>
        <v>0</v>
      </c>
      <c r="AP163" s="96">
        <f>+ENERO!AP163+FEBRERO!AP163+MARZO!AP163+ABRIL!AP163+MAYO!AP163+JUNIO!AP163+JULIO!AP163+AGOSTO!AP163+SEPTIEMBRE!AP163+OCTUBRE!AP163+NOVIEMBRE!AP163+DICIEMBRE!AP163</f>
        <v>0</v>
      </c>
      <c r="AQ163" s="96">
        <f>+ENERO!AQ163+FEBRERO!AQ163+MARZO!AQ163+ABRIL!AQ163+MAYO!AQ163+JUNIO!AQ163+JULIO!AQ163+AGOSTO!AQ163+SEPTIEMBRE!AQ163+OCTUBRE!AQ163+NOVIEMBRE!AQ163+DICIEMBRE!AQ163</f>
        <v>0</v>
      </c>
      <c r="AR163" s="96">
        <f>+ENERO!AR163+FEBRERO!AR163+MARZO!AR163+ABRIL!AR163+MAYO!AR163+JUNIO!AR163+JULIO!AR163+AGOSTO!AR163+SEPTIEMBRE!AR163+OCTUBRE!AR163+NOVIEMBRE!AR163+DICIEMBRE!AR163</f>
        <v>0</v>
      </c>
      <c r="AS163" s="96">
        <f>+ENERO!AS163+FEBRERO!AS163+MARZO!AS163+ABRIL!AS163+MAYO!AS163+JUNIO!AS163+JULIO!AS163+AGOSTO!AS163+SEPTIEMBRE!AS163+OCTUBRE!AS163+NOVIEMBRE!AS163+DICIEMBRE!AS163</f>
        <v>0</v>
      </c>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227">
        <f t="shared" si="40"/>
        <v>0</v>
      </c>
      <c r="CQ163" s="227">
        <f t="shared" si="41"/>
        <v>0</v>
      </c>
      <c r="CR163" s="227">
        <f t="shared" si="42"/>
        <v>0</v>
      </c>
      <c r="CS163" s="22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629" t="s">
        <v>106</v>
      </c>
      <c r="B164" s="629"/>
      <c r="C164" s="630"/>
      <c r="D164" s="142">
        <f t="shared" si="36"/>
        <v>0</v>
      </c>
      <c r="E164" s="142">
        <f>+AG164+AI164+AK164+AM164</f>
        <v>0</v>
      </c>
      <c r="F164" s="142">
        <f>+AH164+AJ164+AL164+AN164</f>
        <v>0</v>
      </c>
      <c r="G164" s="96">
        <f>+ENERO!G164+FEBRERO!G164+MARZO!G164+ABRIL!G164+MAYO!G164+JUNIO!G164+JULIO!G164+AGOSTO!G164+SEPTIEMBRE!G164+OCTUBRE!G164+NOVIEMBRE!G164+DICIEMBRE!G164</f>
        <v>0</v>
      </c>
      <c r="H164" s="96">
        <f>+ENERO!H164+FEBRERO!H164+MARZO!H164+ABRIL!H164+MAYO!H164+JUNIO!H164+JULIO!H164+AGOSTO!H164+SEPTIEMBRE!H164+OCTUBRE!H164+NOVIEMBRE!H164+DICIEMBRE!H164</f>
        <v>0</v>
      </c>
      <c r="I164" s="96">
        <f>+ENERO!I164+FEBRERO!I164+MARZO!I164+ABRIL!I164+MAYO!I164+JUNIO!I164+JULIO!I164+AGOSTO!I164+SEPTIEMBRE!I164+OCTUBRE!I164+NOVIEMBRE!I164+DICIEMBRE!I164</f>
        <v>0</v>
      </c>
      <c r="J164" s="96">
        <f>+ENERO!J164+FEBRERO!J164+MARZO!J164+ABRIL!J164+MAYO!J164+JUNIO!J164+JULIO!J164+AGOSTO!J164+SEPTIEMBRE!J164+OCTUBRE!J164+NOVIEMBRE!J164+DICIEMBRE!J164</f>
        <v>0</v>
      </c>
      <c r="K164" s="96">
        <f>+ENERO!K164+FEBRERO!K164+MARZO!K164+ABRIL!K164+MAYO!K164+JUNIO!K164+JULIO!K164+AGOSTO!K164+SEPTIEMBRE!K164+OCTUBRE!K164+NOVIEMBRE!K164+DICIEMBRE!K164</f>
        <v>0</v>
      </c>
      <c r="L164" s="96">
        <f>+ENERO!L164+FEBRERO!L164+MARZO!L164+ABRIL!L164+MAYO!L164+JUNIO!L164+JULIO!L164+AGOSTO!L164+SEPTIEMBRE!L164+OCTUBRE!L164+NOVIEMBRE!L164+DICIEMBRE!L164</f>
        <v>0</v>
      </c>
      <c r="M164" s="96">
        <f>+ENERO!M164+FEBRERO!M164+MARZO!M164+ABRIL!M164+MAYO!M164+JUNIO!M164+JULIO!M164+AGOSTO!M164+SEPTIEMBRE!M164+OCTUBRE!M164+NOVIEMBRE!M164+DICIEMBRE!M164</f>
        <v>0</v>
      </c>
      <c r="N164" s="96">
        <f>+ENERO!N164+FEBRERO!N164+MARZO!N164+ABRIL!N164+MAYO!N164+JUNIO!N164+JULIO!N164+AGOSTO!N164+SEPTIEMBRE!N164+OCTUBRE!N164+NOVIEMBRE!N164+DICIEMBRE!N164</f>
        <v>0</v>
      </c>
      <c r="O164" s="96">
        <f>+ENERO!O164+FEBRERO!O164+MARZO!O164+ABRIL!O164+MAYO!O164+JUNIO!O164+JULIO!O164+AGOSTO!O164+SEPTIEMBRE!O164+OCTUBRE!O164+NOVIEMBRE!O164+DICIEMBRE!O164</f>
        <v>0</v>
      </c>
      <c r="P164" s="96">
        <f>+ENERO!P164+FEBRERO!P164+MARZO!P164+ABRIL!P164+MAYO!P164+JUNIO!P164+JULIO!P164+AGOSTO!P164+SEPTIEMBRE!P164+OCTUBRE!P164+NOVIEMBRE!P164+DICIEMBRE!P164</f>
        <v>0</v>
      </c>
      <c r="Q164" s="96">
        <f>+ENERO!Q164+FEBRERO!Q164+MARZO!Q164+ABRIL!Q164+MAYO!Q164+JUNIO!Q164+JULIO!Q164+AGOSTO!Q164+SEPTIEMBRE!Q164+OCTUBRE!Q164+NOVIEMBRE!Q164+DICIEMBRE!Q164</f>
        <v>0</v>
      </c>
      <c r="R164" s="96">
        <f>+ENERO!R164+FEBRERO!R164+MARZO!R164+ABRIL!R164+MAYO!R164+JUNIO!R164+JULIO!R164+AGOSTO!R164+SEPTIEMBRE!R164+OCTUBRE!R164+NOVIEMBRE!R164+DICIEMBRE!R164</f>
        <v>0</v>
      </c>
      <c r="S164" s="96">
        <f>+ENERO!S164+FEBRERO!S164+MARZO!S164+ABRIL!S164+MAYO!S164+JUNIO!S164+JULIO!S164+AGOSTO!S164+SEPTIEMBRE!S164+OCTUBRE!S164+NOVIEMBRE!S164+DICIEMBRE!S164</f>
        <v>0</v>
      </c>
      <c r="T164" s="96">
        <f>+ENERO!T164+FEBRERO!T164+MARZO!T164+ABRIL!T164+MAYO!T164+JUNIO!T164+JULIO!T164+AGOSTO!T164+SEPTIEMBRE!T164+OCTUBRE!T164+NOVIEMBRE!T164+DICIEMBRE!T164</f>
        <v>0</v>
      </c>
      <c r="U164" s="96">
        <f>+ENERO!U164+FEBRERO!U164+MARZO!U164+ABRIL!U164+MAYO!U164+JUNIO!U164+JULIO!U164+AGOSTO!U164+SEPTIEMBRE!U164+OCTUBRE!U164+NOVIEMBRE!U164+DICIEMBRE!U164</f>
        <v>0</v>
      </c>
      <c r="V164" s="96">
        <f>+ENERO!V164+FEBRERO!V164+MARZO!V164+ABRIL!V164+MAYO!V164+JUNIO!V164+JULIO!V164+AGOSTO!V164+SEPTIEMBRE!V164+OCTUBRE!V164+NOVIEMBRE!V164+DICIEMBRE!V164</f>
        <v>0</v>
      </c>
      <c r="W164" s="96">
        <f>+ENERO!W164+FEBRERO!W164+MARZO!W164+ABRIL!W164+MAYO!W164+JUNIO!W164+JULIO!W164+AGOSTO!W164+SEPTIEMBRE!W164+OCTUBRE!W164+NOVIEMBRE!W164+DICIEMBRE!W164</f>
        <v>0</v>
      </c>
      <c r="X164" s="96">
        <f>+ENERO!X164+FEBRERO!X164+MARZO!X164+ABRIL!X164+MAYO!X164+JUNIO!X164+JULIO!X164+AGOSTO!X164+SEPTIEMBRE!X164+OCTUBRE!X164+NOVIEMBRE!X164+DICIEMBRE!X164</f>
        <v>0</v>
      </c>
      <c r="Y164" s="96">
        <f>+ENERO!Y164+FEBRERO!Y164+MARZO!Y164+ABRIL!Y164+MAYO!Y164+JUNIO!Y164+JULIO!Y164+AGOSTO!Y164+SEPTIEMBRE!Y164+OCTUBRE!Y164+NOVIEMBRE!Y164+DICIEMBRE!Y164</f>
        <v>0</v>
      </c>
      <c r="Z164" s="96">
        <f>+ENERO!Z164+FEBRERO!Z164+MARZO!Z164+ABRIL!Z164+MAYO!Z164+JUNIO!Z164+JULIO!Z164+AGOSTO!Z164+SEPTIEMBRE!Z164+OCTUBRE!Z164+NOVIEMBRE!Z164+DICIEMBRE!Z164</f>
        <v>0</v>
      </c>
      <c r="AA164" s="96">
        <f>+ENERO!AA164+FEBRERO!AA164+MARZO!AA164+ABRIL!AA164+MAYO!AA164+JUNIO!AA164+JULIO!AA164+AGOSTO!AA164+SEPTIEMBRE!AA164+OCTUBRE!AA164+NOVIEMBRE!AA164+DICIEMBRE!AA164</f>
        <v>0</v>
      </c>
      <c r="AB164" s="96">
        <f>+ENERO!AB164+FEBRERO!AB164+MARZO!AB164+ABRIL!AB164+MAYO!AB164+JUNIO!AB164+JULIO!AB164+AGOSTO!AB164+SEPTIEMBRE!AB164+OCTUBRE!AB164+NOVIEMBRE!AB164+DICIEMBRE!AB164</f>
        <v>0</v>
      </c>
      <c r="AC164" s="96">
        <f>+ENERO!AC164+FEBRERO!AC164+MARZO!AC164+ABRIL!AC164+MAYO!AC164+JUNIO!AC164+JULIO!AC164+AGOSTO!AC164+SEPTIEMBRE!AC164+OCTUBRE!AC164+NOVIEMBRE!AC164+DICIEMBRE!AC164</f>
        <v>0</v>
      </c>
      <c r="AD164" s="96">
        <f>+ENERO!AD164+FEBRERO!AD164+MARZO!AD164+ABRIL!AD164+MAYO!AD164+JUNIO!AD164+JULIO!AD164+AGOSTO!AD164+SEPTIEMBRE!AD164+OCTUBRE!AD164+NOVIEMBRE!AD164+DICIEMBRE!AD164</f>
        <v>0</v>
      </c>
      <c r="AE164" s="96">
        <f>+ENERO!AE164+FEBRERO!AE164+MARZO!AE164+ABRIL!AE164+MAYO!AE164+JUNIO!AE164+JULIO!AE164+AGOSTO!AE164+SEPTIEMBRE!AE164+OCTUBRE!AE164+NOVIEMBRE!AE164+DICIEMBRE!AE164</f>
        <v>0</v>
      </c>
      <c r="AF164" s="96">
        <f>+ENERO!AF164+FEBRERO!AF164+MARZO!AF164+ABRIL!AF164+MAYO!AF164+JUNIO!AF164+JULIO!AF164+AGOSTO!AF164+SEPTIEMBRE!AF164+OCTUBRE!AF164+NOVIEMBRE!AF164+DICIEMBRE!AF164</f>
        <v>0</v>
      </c>
      <c r="AG164" s="96">
        <f>+ENERO!AG164+FEBRERO!AG164+MARZO!AG164+ABRIL!AG164+MAYO!AG164+JUNIO!AG164+JULIO!AG164+AGOSTO!AG164+SEPTIEMBRE!AG164+OCTUBRE!AG164+NOVIEMBRE!AG164+DICIEMBRE!AG164</f>
        <v>0</v>
      </c>
      <c r="AH164" s="96">
        <f>+ENERO!AH164+FEBRERO!AH164+MARZO!AH164+ABRIL!AH164+MAYO!AH164+JUNIO!AH164+JULIO!AH164+AGOSTO!AH164+SEPTIEMBRE!AH164+OCTUBRE!AH164+NOVIEMBRE!AH164+DICIEMBRE!AH164</f>
        <v>0</v>
      </c>
      <c r="AI164" s="96">
        <f>+ENERO!AI164+FEBRERO!AI164+MARZO!AI164+ABRIL!AI164+MAYO!AI164+JUNIO!AI164+JULIO!AI164+AGOSTO!AI164+SEPTIEMBRE!AI164+OCTUBRE!AI164+NOVIEMBRE!AI164+DICIEMBRE!AI164</f>
        <v>0</v>
      </c>
      <c r="AJ164" s="96">
        <f>+ENERO!AJ164+FEBRERO!AJ164+MARZO!AJ164+ABRIL!AJ164+MAYO!AJ164+JUNIO!AJ164+JULIO!AJ164+AGOSTO!AJ164+SEPTIEMBRE!AJ164+OCTUBRE!AJ164+NOVIEMBRE!AJ164+DICIEMBRE!AJ164</f>
        <v>0</v>
      </c>
      <c r="AK164" s="96">
        <f>+ENERO!AK164+FEBRERO!AK164+MARZO!AK164+ABRIL!AK164+MAYO!AK164+JUNIO!AK164+JULIO!AK164+AGOSTO!AK164+SEPTIEMBRE!AK164+OCTUBRE!AK164+NOVIEMBRE!AK164+DICIEMBRE!AK164</f>
        <v>0</v>
      </c>
      <c r="AL164" s="96">
        <f>+ENERO!AL164+FEBRERO!AL164+MARZO!AL164+ABRIL!AL164+MAYO!AL164+JUNIO!AL164+JULIO!AL164+AGOSTO!AL164+SEPTIEMBRE!AL164+OCTUBRE!AL164+NOVIEMBRE!AL164+DICIEMBRE!AL164</f>
        <v>0</v>
      </c>
      <c r="AM164" s="96">
        <f>+ENERO!AM164+FEBRERO!AM164+MARZO!AM164+ABRIL!AM164+MAYO!AM164+JUNIO!AM164+JULIO!AM164+AGOSTO!AM164+SEPTIEMBRE!AM164+OCTUBRE!AM164+NOVIEMBRE!AM164+DICIEMBRE!AM164</f>
        <v>0</v>
      </c>
      <c r="AN164" s="96">
        <f>+ENERO!AN164+FEBRERO!AN164+MARZO!AN164+ABRIL!AN164+MAYO!AN164+JUNIO!AN164+JULIO!AN164+AGOSTO!AN164+SEPTIEMBRE!AN164+OCTUBRE!AN164+NOVIEMBRE!AN164+DICIEMBRE!AN164</f>
        <v>0</v>
      </c>
      <c r="AO164" s="96">
        <f>+ENERO!AO164+FEBRERO!AO164+MARZO!AO164+ABRIL!AO164+MAYO!AO164+JUNIO!AO164+JULIO!AO164+AGOSTO!AO164+SEPTIEMBRE!AO164+OCTUBRE!AO164+NOVIEMBRE!AO164+DICIEMBRE!AO164</f>
        <v>0</v>
      </c>
      <c r="AP164" s="96">
        <f>+ENERO!AP164+FEBRERO!AP164+MARZO!AP164+ABRIL!AP164+MAYO!AP164+JUNIO!AP164+JULIO!AP164+AGOSTO!AP164+SEPTIEMBRE!AP164+OCTUBRE!AP164+NOVIEMBRE!AP164+DICIEMBRE!AP164</f>
        <v>0</v>
      </c>
      <c r="AQ164" s="96">
        <f>+ENERO!AQ164+FEBRERO!AQ164+MARZO!AQ164+ABRIL!AQ164+MAYO!AQ164+JUNIO!AQ164+JULIO!AQ164+AGOSTO!AQ164+SEPTIEMBRE!AQ164+OCTUBRE!AQ164+NOVIEMBRE!AQ164+DICIEMBRE!AQ164</f>
        <v>0</v>
      </c>
      <c r="AR164" s="96">
        <f>+ENERO!AR164+FEBRERO!AR164+MARZO!AR164+ABRIL!AR164+MAYO!AR164+JUNIO!AR164+JULIO!AR164+AGOSTO!AR164+SEPTIEMBRE!AR164+OCTUBRE!AR164+NOVIEMBRE!AR164+DICIEMBRE!AR164</f>
        <v>0</v>
      </c>
      <c r="AS164" s="96">
        <f>+ENERO!AS164+FEBRERO!AS164+MARZO!AS164+ABRIL!AS164+MAYO!AS164+JUNIO!AS164+JULIO!AS164+AGOSTO!AS164+SEPTIEMBRE!AS164+OCTUBRE!AS164+NOVIEMBRE!AS164+DICIEMBRE!AS164</f>
        <v>0</v>
      </c>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227">
        <f t="shared" si="40"/>
        <v>0</v>
      </c>
      <c r="CQ164" s="227">
        <f t="shared" si="41"/>
        <v>0</v>
      </c>
      <c r="CR164" s="227">
        <f t="shared" si="42"/>
        <v>0</v>
      </c>
      <c r="CS164" s="225">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631" t="s">
        <v>282</v>
      </c>
      <c r="B165" s="631"/>
      <c r="C165" s="623"/>
      <c r="D165" s="111">
        <f t="shared" si="36"/>
        <v>2</v>
      </c>
      <c r="E165" s="111">
        <f>+G165+I165+K165</f>
        <v>2</v>
      </c>
      <c r="F165" s="111">
        <f>+H165+J165+L165</f>
        <v>0</v>
      </c>
      <c r="G165" s="96">
        <f>+ENERO!G165+FEBRERO!G165+MARZO!G165+ABRIL!G165+MAYO!G165+JUNIO!G165+JULIO!G165+AGOSTO!G165+SEPTIEMBRE!G165+OCTUBRE!G165+NOVIEMBRE!G165+DICIEMBRE!G165</f>
        <v>0</v>
      </c>
      <c r="H165" s="96">
        <f>+ENERO!H165+FEBRERO!H165+MARZO!H165+ABRIL!H165+MAYO!H165+JUNIO!H165+JULIO!H165+AGOSTO!H165+SEPTIEMBRE!H165+OCTUBRE!H165+NOVIEMBRE!H165+DICIEMBRE!H165</f>
        <v>0</v>
      </c>
      <c r="I165" s="96">
        <f>+ENERO!I165+FEBRERO!I165+MARZO!I165+ABRIL!I165+MAYO!I165+JUNIO!I165+JULIO!I165+AGOSTO!I165+SEPTIEMBRE!I165+OCTUBRE!I165+NOVIEMBRE!I165+DICIEMBRE!I165</f>
        <v>0</v>
      </c>
      <c r="J165" s="96">
        <f>+ENERO!J165+FEBRERO!J165+MARZO!J165+ABRIL!J165+MAYO!J165+JUNIO!J165+JULIO!J165+AGOSTO!J165+SEPTIEMBRE!J165+OCTUBRE!J165+NOVIEMBRE!J165+DICIEMBRE!J165</f>
        <v>0</v>
      </c>
      <c r="K165" s="96">
        <f>+ENERO!K165+FEBRERO!K165+MARZO!K165+ABRIL!K165+MAYO!K165+JUNIO!K165+JULIO!K165+AGOSTO!K165+SEPTIEMBRE!K165+OCTUBRE!K165+NOVIEMBRE!K165+DICIEMBRE!K165</f>
        <v>2</v>
      </c>
      <c r="L165" s="96">
        <f>+ENERO!L165+FEBRERO!L165+MARZO!L165+ABRIL!L165+MAYO!L165+JUNIO!L165+JULIO!L165+AGOSTO!L165+SEPTIEMBRE!L165+OCTUBRE!L165+NOVIEMBRE!L165+DICIEMBRE!L165</f>
        <v>0</v>
      </c>
      <c r="M165" s="96">
        <f>+ENERO!M165+FEBRERO!M165+MARZO!M165+ABRIL!M165+MAYO!M165+JUNIO!M165+JULIO!M165+AGOSTO!M165+SEPTIEMBRE!M165+OCTUBRE!M165+NOVIEMBRE!M165+DICIEMBRE!M165</f>
        <v>0</v>
      </c>
      <c r="N165" s="96">
        <f>+ENERO!N165+FEBRERO!N165+MARZO!N165+ABRIL!N165+MAYO!N165+JUNIO!N165+JULIO!N165+AGOSTO!N165+SEPTIEMBRE!N165+OCTUBRE!N165+NOVIEMBRE!N165+DICIEMBRE!N165</f>
        <v>0</v>
      </c>
      <c r="O165" s="96">
        <f>+ENERO!O165+FEBRERO!O165+MARZO!O165+ABRIL!O165+MAYO!O165+JUNIO!O165+JULIO!O165+AGOSTO!O165+SEPTIEMBRE!O165+OCTUBRE!O165+NOVIEMBRE!O165+DICIEMBRE!O165</f>
        <v>0</v>
      </c>
      <c r="P165" s="96">
        <f>+ENERO!P165+FEBRERO!P165+MARZO!P165+ABRIL!P165+MAYO!P165+JUNIO!P165+JULIO!P165+AGOSTO!P165+SEPTIEMBRE!P165+OCTUBRE!P165+NOVIEMBRE!P165+DICIEMBRE!P165</f>
        <v>0</v>
      </c>
      <c r="Q165" s="96">
        <f>+ENERO!Q165+FEBRERO!Q165+MARZO!Q165+ABRIL!Q165+MAYO!Q165+JUNIO!Q165+JULIO!Q165+AGOSTO!Q165+SEPTIEMBRE!Q165+OCTUBRE!Q165+NOVIEMBRE!Q165+DICIEMBRE!Q165</f>
        <v>0</v>
      </c>
      <c r="R165" s="96">
        <f>+ENERO!R165+FEBRERO!R165+MARZO!R165+ABRIL!R165+MAYO!R165+JUNIO!R165+JULIO!R165+AGOSTO!R165+SEPTIEMBRE!R165+OCTUBRE!R165+NOVIEMBRE!R165+DICIEMBRE!R165</f>
        <v>0</v>
      </c>
      <c r="S165" s="96">
        <f>+ENERO!S165+FEBRERO!S165+MARZO!S165+ABRIL!S165+MAYO!S165+JUNIO!S165+JULIO!S165+AGOSTO!S165+SEPTIEMBRE!S165+OCTUBRE!S165+NOVIEMBRE!S165+DICIEMBRE!S165</f>
        <v>0</v>
      </c>
      <c r="T165" s="96">
        <f>+ENERO!T165+FEBRERO!T165+MARZO!T165+ABRIL!T165+MAYO!T165+JUNIO!T165+JULIO!T165+AGOSTO!T165+SEPTIEMBRE!T165+OCTUBRE!T165+NOVIEMBRE!T165+DICIEMBRE!T165</f>
        <v>0</v>
      </c>
      <c r="U165" s="96">
        <f>+ENERO!U165+FEBRERO!U165+MARZO!U165+ABRIL!U165+MAYO!U165+JUNIO!U165+JULIO!U165+AGOSTO!U165+SEPTIEMBRE!U165+OCTUBRE!U165+NOVIEMBRE!U165+DICIEMBRE!U165</f>
        <v>0</v>
      </c>
      <c r="V165" s="96">
        <f>+ENERO!V165+FEBRERO!V165+MARZO!V165+ABRIL!V165+MAYO!V165+JUNIO!V165+JULIO!V165+AGOSTO!V165+SEPTIEMBRE!V165+OCTUBRE!V165+NOVIEMBRE!V165+DICIEMBRE!V165</f>
        <v>0</v>
      </c>
      <c r="W165" s="96">
        <f>+ENERO!W165+FEBRERO!W165+MARZO!W165+ABRIL!W165+MAYO!W165+JUNIO!W165+JULIO!W165+AGOSTO!W165+SEPTIEMBRE!W165+OCTUBRE!W165+NOVIEMBRE!W165+DICIEMBRE!W165</f>
        <v>0</v>
      </c>
      <c r="X165" s="96">
        <f>+ENERO!X165+FEBRERO!X165+MARZO!X165+ABRIL!X165+MAYO!X165+JUNIO!X165+JULIO!X165+AGOSTO!X165+SEPTIEMBRE!X165+OCTUBRE!X165+NOVIEMBRE!X165+DICIEMBRE!X165</f>
        <v>0</v>
      </c>
      <c r="Y165" s="96">
        <f>+ENERO!Y165+FEBRERO!Y165+MARZO!Y165+ABRIL!Y165+MAYO!Y165+JUNIO!Y165+JULIO!Y165+AGOSTO!Y165+SEPTIEMBRE!Y165+OCTUBRE!Y165+NOVIEMBRE!Y165+DICIEMBRE!Y165</f>
        <v>0</v>
      </c>
      <c r="Z165" s="96">
        <f>+ENERO!Z165+FEBRERO!Z165+MARZO!Z165+ABRIL!Z165+MAYO!Z165+JUNIO!Z165+JULIO!Z165+AGOSTO!Z165+SEPTIEMBRE!Z165+OCTUBRE!Z165+NOVIEMBRE!Z165+DICIEMBRE!Z165</f>
        <v>0</v>
      </c>
      <c r="AA165" s="96">
        <f>+ENERO!AA165+FEBRERO!AA165+MARZO!AA165+ABRIL!AA165+MAYO!AA165+JUNIO!AA165+JULIO!AA165+AGOSTO!AA165+SEPTIEMBRE!AA165+OCTUBRE!AA165+NOVIEMBRE!AA165+DICIEMBRE!AA165</f>
        <v>0</v>
      </c>
      <c r="AB165" s="96">
        <f>+ENERO!AB165+FEBRERO!AB165+MARZO!AB165+ABRIL!AB165+MAYO!AB165+JUNIO!AB165+JULIO!AB165+AGOSTO!AB165+SEPTIEMBRE!AB165+OCTUBRE!AB165+NOVIEMBRE!AB165+DICIEMBRE!AB165</f>
        <v>0</v>
      </c>
      <c r="AC165" s="96">
        <f>+ENERO!AC165+FEBRERO!AC165+MARZO!AC165+ABRIL!AC165+MAYO!AC165+JUNIO!AC165+JULIO!AC165+AGOSTO!AC165+SEPTIEMBRE!AC165+OCTUBRE!AC165+NOVIEMBRE!AC165+DICIEMBRE!AC165</f>
        <v>0</v>
      </c>
      <c r="AD165" s="96">
        <f>+ENERO!AD165+FEBRERO!AD165+MARZO!AD165+ABRIL!AD165+MAYO!AD165+JUNIO!AD165+JULIO!AD165+AGOSTO!AD165+SEPTIEMBRE!AD165+OCTUBRE!AD165+NOVIEMBRE!AD165+DICIEMBRE!AD165</f>
        <v>0</v>
      </c>
      <c r="AE165" s="96">
        <f>+ENERO!AE165+FEBRERO!AE165+MARZO!AE165+ABRIL!AE165+MAYO!AE165+JUNIO!AE165+JULIO!AE165+AGOSTO!AE165+SEPTIEMBRE!AE165+OCTUBRE!AE165+NOVIEMBRE!AE165+DICIEMBRE!AE165</f>
        <v>0</v>
      </c>
      <c r="AF165" s="96">
        <f>+ENERO!AF165+FEBRERO!AF165+MARZO!AF165+ABRIL!AF165+MAYO!AF165+JUNIO!AF165+JULIO!AF165+AGOSTO!AF165+SEPTIEMBRE!AF165+OCTUBRE!AF165+NOVIEMBRE!AF165+DICIEMBRE!AF165</f>
        <v>0</v>
      </c>
      <c r="AG165" s="96">
        <f>+ENERO!AG165+FEBRERO!AG165+MARZO!AG165+ABRIL!AG165+MAYO!AG165+JUNIO!AG165+JULIO!AG165+AGOSTO!AG165+SEPTIEMBRE!AG165+OCTUBRE!AG165+NOVIEMBRE!AG165+DICIEMBRE!AG165</f>
        <v>0</v>
      </c>
      <c r="AH165" s="96">
        <f>+ENERO!AH165+FEBRERO!AH165+MARZO!AH165+ABRIL!AH165+MAYO!AH165+JUNIO!AH165+JULIO!AH165+AGOSTO!AH165+SEPTIEMBRE!AH165+OCTUBRE!AH165+NOVIEMBRE!AH165+DICIEMBRE!AH165</f>
        <v>0</v>
      </c>
      <c r="AI165" s="96">
        <f>+ENERO!AI165+FEBRERO!AI165+MARZO!AI165+ABRIL!AI165+MAYO!AI165+JUNIO!AI165+JULIO!AI165+AGOSTO!AI165+SEPTIEMBRE!AI165+OCTUBRE!AI165+NOVIEMBRE!AI165+DICIEMBRE!AI165</f>
        <v>0</v>
      </c>
      <c r="AJ165" s="96">
        <f>+ENERO!AJ165+FEBRERO!AJ165+MARZO!AJ165+ABRIL!AJ165+MAYO!AJ165+JUNIO!AJ165+JULIO!AJ165+AGOSTO!AJ165+SEPTIEMBRE!AJ165+OCTUBRE!AJ165+NOVIEMBRE!AJ165+DICIEMBRE!AJ165</f>
        <v>0</v>
      </c>
      <c r="AK165" s="96">
        <f>+ENERO!AK165+FEBRERO!AK165+MARZO!AK165+ABRIL!AK165+MAYO!AK165+JUNIO!AK165+JULIO!AK165+AGOSTO!AK165+SEPTIEMBRE!AK165+OCTUBRE!AK165+NOVIEMBRE!AK165+DICIEMBRE!AK165</f>
        <v>0</v>
      </c>
      <c r="AL165" s="96">
        <f>+ENERO!AL165+FEBRERO!AL165+MARZO!AL165+ABRIL!AL165+MAYO!AL165+JUNIO!AL165+JULIO!AL165+AGOSTO!AL165+SEPTIEMBRE!AL165+OCTUBRE!AL165+NOVIEMBRE!AL165+DICIEMBRE!AL165</f>
        <v>0</v>
      </c>
      <c r="AM165" s="96">
        <f>+ENERO!AM165+FEBRERO!AM165+MARZO!AM165+ABRIL!AM165+MAYO!AM165+JUNIO!AM165+JULIO!AM165+AGOSTO!AM165+SEPTIEMBRE!AM165+OCTUBRE!AM165+NOVIEMBRE!AM165+DICIEMBRE!AM165</f>
        <v>0</v>
      </c>
      <c r="AN165" s="96">
        <f>+ENERO!AN165+FEBRERO!AN165+MARZO!AN165+ABRIL!AN165+MAYO!AN165+JUNIO!AN165+JULIO!AN165+AGOSTO!AN165+SEPTIEMBRE!AN165+OCTUBRE!AN165+NOVIEMBRE!AN165+DICIEMBRE!AN165</f>
        <v>0</v>
      </c>
      <c r="AO165" s="96">
        <f>+ENERO!AO165+FEBRERO!AO165+MARZO!AO165+ABRIL!AO165+MAYO!AO165+JUNIO!AO165+JULIO!AO165+AGOSTO!AO165+SEPTIEMBRE!AO165+OCTUBRE!AO165+NOVIEMBRE!AO165+DICIEMBRE!AO165</f>
        <v>0</v>
      </c>
      <c r="AP165" s="96">
        <f>+ENERO!AP165+FEBRERO!AP165+MARZO!AP165+ABRIL!AP165+MAYO!AP165+JUNIO!AP165+JULIO!AP165+AGOSTO!AP165+SEPTIEMBRE!AP165+OCTUBRE!AP165+NOVIEMBRE!AP165+DICIEMBRE!AP165</f>
        <v>0</v>
      </c>
      <c r="AQ165" s="96">
        <f>+ENERO!AQ165+FEBRERO!AQ165+MARZO!AQ165+ABRIL!AQ165+MAYO!AQ165+JUNIO!AQ165+JULIO!AQ165+AGOSTO!AQ165+SEPTIEMBRE!AQ165+OCTUBRE!AQ165+NOVIEMBRE!AQ165+DICIEMBRE!AQ165</f>
        <v>0</v>
      </c>
      <c r="AR165" s="96">
        <f>+ENERO!AR165+FEBRERO!AR165+MARZO!AR165+ABRIL!AR165+MAYO!AR165+JUNIO!AR165+JULIO!AR165+AGOSTO!AR165+SEPTIEMBRE!AR165+OCTUBRE!AR165+NOVIEMBRE!AR165+DICIEMBRE!AR165</f>
        <v>0</v>
      </c>
      <c r="AS165" s="96">
        <f>+ENERO!AS165+FEBRERO!AS165+MARZO!AS165+ABRIL!AS165+MAYO!AS165+JUNIO!AS165+JULIO!AS165+AGOSTO!AS165+SEPTIEMBRE!AS165+OCTUBRE!AS165+NOVIEMBRE!AS165+DICIEMBRE!AS165</f>
        <v>0</v>
      </c>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227">
        <f t="shared" si="40"/>
        <v>0</v>
      </c>
      <c r="CQ165" s="227">
        <f t="shared" si="41"/>
        <v>0</v>
      </c>
      <c r="CR165" s="227">
        <f t="shared" si="42"/>
        <v>0</v>
      </c>
      <c r="CS165" s="22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624" t="s">
        <v>107</v>
      </c>
      <c r="B166" s="624"/>
      <c r="C166" s="625"/>
      <c r="D166" s="144">
        <f t="shared" si="36"/>
        <v>1</v>
      </c>
      <c r="E166" s="144">
        <f t="shared" ref="E166:F170" si="46">+G166+I166+K166+M166+O166+Q166+S166+U166+W166+Y166+AA166+AC166+AE166+AG166+AI166+AK166+AM166</f>
        <v>0</v>
      </c>
      <c r="F166" s="144">
        <f t="shared" si="46"/>
        <v>1</v>
      </c>
      <c r="G166" s="96">
        <f>+ENERO!G166+FEBRERO!G166+MARZO!G166+ABRIL!G166+MAYO!G166+JUNIO!G166+JULIO!G166+AGOSTO!G166+SEPTIEMBRE!G166+OCTUBRE!G166+NOVIEMBRE!G166+DICIEMBRE!G166</f>
        <v>0</v>
      </c>
      <c r="H166" s="96">
        <f>+ENERO!H166+FEBRERO!H166+MARZO!H166+ABRIL!H166+MAYO!H166+JUNIO!H166+JULIO!H166+AGOSTO!H166+SEPTIEMBRE!H166+OCTUBRE!H166+NOVIEMBRE!H166+DICIEMBRE!H166</f>
        <v>0</v>
      </c>
      <c r="I166" s="96">
        <f>+ENERO!I166+FEBRERO!I166+MARZO!I166+ABRIL!I166+MAYO!I166+JUNIO!I166+JULIO!I166+AGOSTO!I166+SEPTIEMBRE!I166+OCTUBRE!I166+NOVIEMBRE!I166+DICIEMBRE!I166</f>
        <v>0</v>
      </c>
      <c r="J166" s="96">
        <f>+ENERO!J166+FEBRERO!J166+MARZO!J166+ABRIL!J166+MAYO!J166+JUNIO!J166+JULIO!J166+AGOSTO!J166+SEPTIEMBRE!J166+OCTUBRE!J166+NOVIEMBRE!J166+DICIEMBRE!J166</f>
        <v>0</v>
      </c>
      <c r="K166" s="96">
        <f>+ENERO!K166+FEBRERO!K166+MARZO!K166+ABRIL!K166+MAYO!K166+JUNIO!K166+JULIO!K166+AGOSTO!K166+SEPTIEMBRE!K166+OCTUBRE!K166+NOVIEMBRE!K166+DICIEMBRE!K166</f>
        <v>0</v>
      </c>
      <c r="L166" s="96">
        <f>+ENERO!L166+FEBRERO!L166+MARZO!L166+ABRIL!L166+MAYO!L166+JUNIO!L166+JULIO!L166+AGOSTO!L166+SEPTIEMBRE!L166+OCTUBRE!L166+NOVIEMBRE!L166+DICIEMBRE!L166</f>
        <v>0</v>
      </c>
      <c r="M166" s="96">
        <f>+ENERO!M166+FEBRERO!M166+MARZO!M166+ABRIL!M166+MAYO!M166+JUNIO!M166+JULIO!M166+AGOSTO!M166+SEPTIEMBRE!M166+OCTUBRE!M166+NOVIEMBRE!M166+DICIEMBRE!M166</f>
        <v>0</v>
      </c>
      <c r="N166" s="96">
        <f>+ENERO!N166+FEBRERO!N166+MARZO!N166+ABRIL!N166+MAYO!N166+JUNIO!N166+JULIO!N166+AGOSTO!N166+SEPTIEMBRE!N166+OCTUBRE!N166+NOVIEMBRE!N166+DICIEMBRE!N166</f>
        <v>1</v>
      </c>
      <c r="O166" s="96">
        <f>+ENERO!O166+FEBRERO!O166+MARZO!O166+ABRIL!O166+MAYO!O166+JUNIO!O166+JULIO!O166+AGOSTO!O166+SEPTIEMBRE!O166+OCTUBRE!O166+NOVIEMBRE!O166+DICIEMBRE!O166</f>
        <v>0</v>
      </c>
      <c r="P166" s="96">
        <f>+ENERO!P166+FEBRERO!P166+MARZO!P166+ABRIL!P166+MAYO!P166+JUNIO!P166+JULIO!P166+AGOSTO!P166+SEPTIEMBRE!P166+OCTUBRE!P166+NOVIEMBRE!P166+DICIEMBRE!P166</f>
        <v>0</v>
      </c>
      <c r="Q166" s="96">
        <f>+ENERO!Q166+FEBRERO!Q166+MARZO!Q166+ABRIL!Q166+MAYO!Q166+JUNIO!Q166+JULIO!Q166+AGOSTO!Q166+SEPTIEMBRE!Q166+OCTUBRE!Q166+NOVIEMBRE!Q166+DICIEMBRE!Q166</f>
        <v>0</v>
      </c>
      <c r="R166" s="96">
        <f>+ENERO!R166+FEBRERO!R166+MARZO!R166+ABRIL!R166+MAYO!R166+JUNIO!R166+JULIO!R166+AGOSTO!R166+SEPTIEMBRE!R166+OCTUBRE!R166+NOVIEMBRE!R166+DICIEMBRE!R166</f>
        <v>0</v>
      </c>
      <c r="S166" s="96">
        <f>+ENERO!S166+FEBRERO!S166+MARZO!S166+ABRIL!S166+MAYO!S166+JUNIO!S166+JULIO!S166+AGOSTO!S166+SEPTIEMBRE!S166+OCTUBRE!S166+NOVIEMBRE!S166+DICIEMBRE!S166</f>
        <v>0</v>
      </c>
      <c r="T166" s="96">
        <f>+ENERO!T166+FEBRERO!T166+MARZO!T166+ABRIL!T166+MAYO!T166+JUNIO!T166+JULIO!T166+AGOSTO!T166+SEPTIEMBRE!T166+OCTUBRE!T166+NOVIEMBRE!T166+DICIEMBRE!T166</f>
        <v>0</v>
      </c>
      <c r="U166" s="96">
        <f>+ENERO!U166+FEBRERO!U166+MARZO!U166+ABRIL!U166+MAYO!U166+JUNIO!U166+JULIO!U166+AGOSTO!U166+SEPTIEMBRE!U166+OCTUBRE!U166+NOVIEMBRE!U166+DICIEMBRE!U166</f>
        <v>0</v>
      </c>
      <c r="V166" s="96">
        <f>+ENERO!V166+FEBRERO!V166+MARZO!V166+ABRIL!V166+MAYO!V166+JUNIO!V166+JULIO!V166+AGOSTO!V166+SEPTIEMBRE!V166+OCTUBRE!V166+NOVIEMBRE!V166+DICIEMBRE!V166</f>
        <v>0</v>
      </c>
      <c r="W166" s="96">
        <f>+ENERO!W166+FEBRERO!W166+MARZO!W166+ABRIL!W166+MAYO!W166+JUNIO!W166+JULIO!W166+AGOSTO!W166+SEPTIEMBRE!W166+OCTUBRE!W166+NOVIEMBRE!W166+DICIEMBRE!W166</f>
        <v>0</v>
      </c>
      <c r="X166" s="96">
        <f>+ENERO!X166+FEBRERO!X166+MARZO!X166+ABRIL!X166+MAYO!X166+JUNIO!X166+JULIO!X166+AGOSTO!X166+SEPTIEMBRE!X166+OCTUBRE!X166+NOVIEMBRE!X166+DICIEMBRE!X166</f>
        <v>0</v>
      </c>
      <c r="Y166" s="96">
        <f>+ENERO!Y166+FEBRERO!Y166+MARZO!Y166+ABRIL!Y166+MAYO!Y166+JUNIO!Y166+JULIO!Y166+AGOSTO!Y166+SEPTIEMBRE!Y166+OCTUBRE!Y166+NOVIEMBRE!Y166+DICIEMBRE!Y166</f>
        <v>0</v>
      </c>
      <c r="Z166" s="96">
        <f>+ENERO!Z166+FEBRERO!Z166+MARZO!Z166+ABRIL!Z166+MAYO!Z166+JUNIO!Z166+JULIO!Z166+AGOSTO!Z166+SEPTIEMBRE!Z166+OCTUBRE!Z166+NOVIEMBRE!Z166+DICIEMBRE!Z166</f>
        <v>0</v>
      </c>
      <c r="AA166" s="96">
        <f>+ENERO!AA166+FEBRERO!AA166+MARZO!AA166+ABRIL!AA166+MAYO!AA166+JUNIO!AA166+JULIO!AA166+AGOSTO!AA166+SEPTIEMBRE!AA166+OCTUBRE!AA166+NOVIEMBRE!AA166+DICIEMBRE!AA166</f>
        <v>0</v>
      </c>
      <c r="AB166" s="96">
        <f>+ENERO!AB166+FEBRERO!AB166+MARZO!AB166+ABRIL!AB166+MAYO!AB166+JUNIO!AB166+JULIO!AB166+AGOSTO!AB166+SEPTIEMBRE!AB166+OCTUBRE!AB166+NOVIEMBRE!AB166+DICIEMBRE!AB166</f>
        <v>0</v>
      </c>
      <c r="AC166" s="96">
        <f>+ENERO!AC166+FEBRERO!AC166+MARZO!AC166+ABRIL!AC166+MAYO!AC166+JUNIO!AC166+JULIO!AC166+AGOSTO!AC166+SEPTIEMBRE!AC166+OCTUBRE!AC166+NOVIEMBRE!AC166+DICIEMBRE!AC166</f>
        <v>0</v>
      </c>
      <c r="AD166" s="96">
        <f>+ENERO!AD166+FEBRERO!AD166+MARZO!AD166+ABRIL!AD166+MAYO!AD166+JUNIO!AD166+JULIO!AD166+AGOSTO!AD166+SEPTIEMBRE!AD166+OCTUBRE!AD166+NOVIEMBRE!AD166+DICIEMBRE!AD166</f>
        <v>0</v>
      </c>
      <c r="AE166" s="96">
        <f>+ENERO!AE166+FEBRERO!AE166+MARZO!AE166+ABRIL!AE166+MAYO!AE166+JUNIO!AE166+JULIO!AE166+AGOSTO!AE166+SEPTIEMBRE!AE166+OCTUBRE!AE166+NOVIEMBRE!AE166+DICIEMBRE!AE166</f>
        <v>0</v>
      </c>
      <c r="AF166" s="96">
        <f>+ENERO!AF166+FEBRERO!AF166+MARZO!AF166+ABRIL!AF166+MAYO!AF166+JUNIO!AF166+JULIO!AF166+AGOSTO!AF166+SEPTIEMBRE!AF166+OCTUBRE!AF166+NOVIEMBRE!AF166+DICIEMBRE!AF166</f>
        <v>0</v>
      </c>
      <c r="AG166" s="96">
        <f>+ENERO!AG166+FEBRERO!AG166+MARZO!AG166+ABRIL!AG166+MAYO!AG166+JUNIO!AG166+JULIO!AG166+AGOSTO!AG166+SEPTIEMBRE!AG166+OCTUBRE!AG166+NOVIEMBRE!AG166+DICIEMBRE!AG166</f>
        <v>0</v>
      </c>
      <c r="AH166" s="96">
        <f>+ENERO!AH166+FEBRERO!AH166+MARZO!AH166+ABRIL!AH166+MAYO!AH166+JUNIO!AH166+JULIO!AH166+AGOSTO!AH166+SEPTIEMBRE!AH166+OCTUBRE!AH166+NOVIEMBRE!AH166+DICIEMBRE!AH166</f>
        <v>0</v>
      </c>
      <c r="AI166" s="96">
        <f>+ENERO!AI166+FEBRERO!AI166+MARZO!AI166+ABRIL!AI166+MAYO!AI166+JUNIO!AI166+JULIO!AI166+AGOSTO!AI166+SEPTIEMBRE!AI166+OCTUBRE!AI166+NOVIEMBRE!AI166+DICIEMBRE!AI166</f>
        <v>0</v>
      </c>
      <c r="AJ166" s="96">
        <f>+ENERO!AJ166+FEBRERO!AJ166+MARZO!AJ166+ABRIL!AJ166+MAYO!AJ166+JUNIO!AJ166+JULIO!AJ166+AGOSTO!AJ166+SEPTIEMBRE!AJ166+OCTUBRE!AJ166+NOVIEMBRE!AJ166+DICIEMBRE!AJ166</f>
        <v>0</v>
      </c>
      <c r="AK166" s="96">
        <f>+ENERO!AK166+FEBRERO!AK166+MARZO!AK166+ABRIL!AK166+MAYO!AK166+JUNIO!AK166+JULIO!AK166+AGOSTO!AK166+SEPTIEMBRE!AK166+OCTUBRE!AK166+NOVIEMBRE!AK166+DICIEMBRE!AK166</f>
        <v>0</v>
      </c>
      <c r="AL166" s="96">
        <f>+ENERO!AL166+FEBRERO!AL166+MARZO!AL166+ABRIL!AL166+MAYO!AL166+JUNIO!AL166+JULIO!AL166+AGOSTO!AL166+SEPTIEMBRE!AL166+OCTUBRE!AL166+NOVIEMBRE!AL166+DICIEMBRE!AL166</f>
        <v>0</v>
      </c>
      <c r="AM166" s="96">
        <f>+ENERO!AM166+FEBRERO!AM166+MARZO!AM166+ABRIL!AM166+MAYO!AM166+JUNIO!AM166+JULIO!AM166+AGOSTO!AM166+SEPTIEMBRE!AM166+OCTUBRE!AM166+NOVIEMBRE!AM166+DICIEMBRE!AM166</f>
        <v>0</v>
      </c>
      <c r="AN166" s="96">
        <f>+ENERO!AN166+FEBRERO!AN166+MARZO!AN166+ABRIL!AN166+MAYO!AN166+JUNIO!AN166+JULIO!AN166+AGOSTO!AN166+SEPTIEMBRE!AN166+OCTUBRE!AN166+NOVIEMBRE!AN166+DICIEMBRE!AN166</f>
        <v>0</v>
      </c>
      <c r="AO166" s="96">
        <f>+ENERO!AO166+FEBRERO!AO166+MARZO!AO166+ABRIL!AO166+MAYO!AO166+JUNIO!AO166+JULIO!AO166+AGOSTO!AO166+SEPTIEMBRE!AO166+OCTUBRE!AO166+NOVIEMBRE!AO166+DICIEMBRE!AO166</f>
        <v>0</v>
      </c>
      <c r="AP166" s="96">
        <f>+ENERO!AP166+FEBRERO!AP166+MARZO!AP166+ABRIL!AP166+MAYO!AP166+JUNIO!AP166+JULIO!AP166+AGOSTO!AP166+SEPTIEMBRE!AP166+OCTUBRE!AP166+NOVIEMBRE!AP166+DICIEMBRE!AP166</f>
        <v>0</v>
      </c>
      <c r="AQ166" s="96">
        <f>+ENERO!AQ166+FEBRERO!AQ166+MARZO!AQ166+ABRIL!AQ166+MAYO!AQ166+JUNIO!AQ166+JULIO!AQ166+AGOSTO!AQ166+SEPTIEMBRE!AQ166+OCTUBRE!AQ166+NOVIEMBRE!AQ166+DICIEMBRE!AQ166</f>
        <v>0</v>
      </c>
      <c r="AR166" s="96">
        <f>+ENERO!AR166+FEBRERO!AR166+MARZO!AR166+ABRIL!AR166+MAYO!AR166+JUNIO!AR166+JULIO!AR166+AGOSTO!AR166+SEPTIEMBRE!AR166+OCTUBRE!AR166+NOVIEMBRE!AR166+DICIEMBRE!AR166</f>
        <v>0</v>
      </c>
      <c r="AS166" s="96">
        <f>+ENERO!AS166+FEBRERO!AS166+MARZO!AS166+ABRIL!AS166+MAYO!AS166+JUNIO!AS166+JULIO!AS166+AGOSTO!AS166+SEPTIEMBRE!AS166+OCTUBRE!AS166+NOVIEMBRE!AS166+DICIEMBRE!AS166</f>
        <v>0</v>
      </c>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227">
        <f t="shared" si="40"/>
        <v>0</v>
      </c>
      <c r="CQ166" s="227">
        <f t="shared" si="41"/>
        <v>0</v>
      </c>
      <c r="CR166" s="227">
        <f t="shared" si="42"/>
        <v>0</v>
      </c>
      <c r="CS166" s="22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659" t="s">
        <v>108</v>
      </c>
      <c r="B167" s="636" t="s">
        <v>238</v>
      </c>
      <c r="C167" s="637"/>
      <c r="D167" s="143">
        <f t="shared" si="36"/>
        <v>0</v>
      </c>
      <c r="E167" s="143">
        <f t="shared" si="46"/>
        <v>0</v>
      </c>
      <c r="F167" s="143">
        <f t="shared" si="46"/>
        <v>0</v>
      </c>
      <c r="G167" s="96">
        <f>+ENERO!G167+FEBRERO!G167+MARZO!G167+ABRIL!G167+MAYO!G167+JUNIO!G167+JULIO!G167+AGOSTO!G167+SEPTIEMBRE!G167+OCTUBRE!G167+NOVIEMBRE!G167+DICIEMBRE!G167</f>
        <v>0</v>
      </c>
      <c r="H167" s="96">
        <f>+ENERO!H167+FEBRERO!H167+MARZO!H167+ABRIL!H167+MAYO!H167+JUNIO!H167+JULIO!H167+AGOSTO!H167+SEPTIEMBRE!H167+OCTUBRE!H167+NOVIEMBRE!H167+DICIEMBRE!H167</f>
        <v>0</v>
      </c>
      <c r="I167" s="96">
        <f>+ENERO!I167+FEBRERO!I167+MARZO!I167+ABRIL!I167+MAYO!I167+JUNIO!I167+JULIO!I167+AGOSTO!I167+SEPTIEMBRE!I167+OCTUBRE!I167+NOVIEMBRE!I167+DICIEMBRE!I167</f>
        <v>0</v>
      </c>
      <c r="J167" s="96">
        <f>+ENERO!J167+FEBRERO!J167+MARZO!J167+ABRIL!J167+MAYO!J167+JUNIO!J167+JULIO!J167+AGOSTO!J167+SEPTIEMBRE!J167+OCTUBRE!J167+NOVIEMBRE!J167+DICIEMBRE!J167</f>
        <v>0</v>
      </c>
      <c r="K167" s="96">
        <f>+ENERO!K167+FEBRERO!K167+MARZO!K167+ABRIL!K167+MAYO!K167+JUNIO!K167+JULIO!K167+AGOSTO!K167+SEPTIEMBRE!K167+OCTUBRE!K167+NOVIEMBRE!K167+DICIEMBRE!K167</f>
        <v>0</v>
      </c>
      <c r="L167" s="96">
        <f>+ENERO!L167+FEBRERO!L167+MARZO!L167+ABRIL!L167+MAYO!L167+JUNIO!L167+JULIO!L167+AGOSTO!L167+SEPTIEMBRE!L167+OCTUBRE!L167+NOVIEMBRE!L167+DICIEMBRE!L167</f>
        <v>0</v>
      </c>
      <c r="M167" s="96">
        <f>+ENERO!M167+FEBRERO!M167+MARZO!M167+ABRIL!M167+MAYO!M167+JUNIO!M167+JULIO!M167+AGOSTO!M167+SEPTIEMBRE!M167+OCTUBRE!M167+NOVIEMBRE!M167+DICIEMBRE!M167</f>
        <v>0</v>
      </c>
      <c r="N167" s="96">
        <f>+ENERO!N167+FEBRERO!N167+MARZO!N167+ABRIL!N167+MAYO!N167+JUNIO!N167+JULIO!N167+AGOSTO!N167+SEPTIEMBRE!N167+OCTUBRE!N167+NOVIEMBRE!N167+DICIEMBRE!N167</f>
        <v>0</v>
      </c>
      <c r="O167" s="96">
        <f>+ENERO!O167+FEBRERO!O167+MARZO!O167+ABRIL!O167+MAYO!O167+JUNIO!O167+JULIO!O167+AGOSTO!O167+SEPTIEMBRE!O167+OCTUBRE!O167+NOVIEMBRE!O167+DICIEMBRE!O167</f>
        <v>0</v>
      </c>
      <c r="P167" s="96">
        <f>+ENERO!P167+FEBRERO!P167+MARZO!P167+ABRIL!P167+MAYO!P167+JUNIO!P167+JULIO!P167+AGOSTO!P167+SEPTIEMBRE!P167+OCTUBRE!P167+NOVIEMBRE!P167+DICIEMBRE!P167</f>
        <v>0</v>
      </c>
      <c r="Q167" s="96">
        <f>+ENERO!Q167+FEBRERO!Q167+MARZO!Q167+ABRIL!Q167+MAYO!Q167+JUNIO!Q167+JULIO!Q167+AGOSTO!Q167+SEPTIEMBRE!Q167+OCTUBRE!Q167+NOVIEMBRE!Q167+DICIEMBRE!Q167</f>
        <v>0</v>
      </c>
      <c r="R167" s="96">
        <f>+ENERO!R167+FEBRERO!R167+MARZO!R167+ABRIL!R167+MAYO!R167+JUNIO!R167+JULIO!R167+AGOSTO!R167+SEPTIEMBRE!R167+OCTUBRE!R167+NOVIEMBRE!R167+DICIEMBRE!R167</f>
        <v>0</v>
      </c>
      <c r="S167" s="96">
        <f>+ENERO!S167+FEBRERO!S167+MARZO!S167+ABRIL!S167+MAYO!S167+JUNIO!S167+JULIO!S167+AGOSTO!S167+SEPTIEMBRE!S167+OCTUBRE!S167+NOVIEMBRE!S167+DICIEMBRE!S167</f>
        <v>0</v>
      </c>
      <c r="T167" s="96">
        <f>+ENERO!T167+FEBRERO!T167+MARZO!T167+ABRIL!T167+MAYO!T167+JUNIO!T167+JULIO!T167+AGOSTO!T167+SEPTIEMBRE!T167+OCTUBRE!T167+NOVIEMBRE!T167+DICIEMBRE!T167</f>
        <v>0</v>
      </c>
      <c r="U167" s="96">
        <f>+ENERO!U167+FEBRERO!U167+MARZO!U167+ABRIL!U167+MAYO!U167+JUNIO!U167+JULIO!U167+AGOSTO!U167+SEPTIEMBRE!U167+OCTUBRE!U167+NOVIEMBRE!U167+DICIEMBRE!U167</f>
        <v>0</v>
      </c>
      <c r="V167" s="96">
        <f>+ENERO!V167+FEBRERO!V167+MARZO!V167+ABRIL!V167+MAYO!V167+JUNIO!V167+JULIO!V167+AGOSTO!V167+SEPTIEMBRE!V167+OCTUBRE!V167+NOVIEMBRE!V167+DICIEMBRE!V167</f>
        <v>0</v>
      </c>
      <c r="W167" s="96">
        <f>+ENERO!W167+FEBRERO!W167+MARZO!W167+ABRIL!W167+MAYO!W167+JUNIO!W167+JULIO!W167+AGOSTO!W167+SEPTIEMBRE!W167+OCTUBRE!W167+NOVIEMBRE!W167+DICIEMBRE!W167</f>
        <v>0</v>
      </c>
      <c r="X167" s="96">
        <f>+ENERO!X167+FEBRERO!X167+MARZO!X167+ABRIL!X167+MAYO!X167+JUNIO!X167+JULIO!X167+AGOSTO!X167+SEPTIEMBRE!X167+OCTUBRE!X167+NOVIEMBRE!X167+DICIEMBRE!X167</f>
        <v>0</v>
      </c>
      <c r="Y167" s="96">
        <f>+ENERO!Y167+FEBRERO!Y167+MARZO!Y167+ABRIL!Y167+MAYO!Y167+JUNIO!Y167+JULIO!Y167+AGOSTO!Y167+SEPTIEMBRE!Y167+OCTUBRE!Y167+NOVIEMBRE!Y167+DICIEMBRE!Y167</f>
        <v>0</v>
      </c>
      <c r="Z167" s="96">
        <f>+ENERO!Z167+FEBRERO!Z167+MARZO!Z167+ABRIL!Z167+MAYO!Z167+JUNIO!Z167+JULIO!Z167+AGOSTO!Z167+SEPTIEMBRE!Z167+OCTUBRE!Z167+NOVIEMBRE!Z167+DICIEMBRE!Z167</f>
        <v>0</v>
      </c>
      <c r="AA167" s="96">
        <f>+ENERO!AA167+FEBRERO!AA167+MARZO!AA167+ABRIL!AA167+MAYO!AA167+JUNIO!AA167+JULIO!AA167+AGOSTO!AA167+SEPTIEMBRE!AA167+OCTUBRE!AA167+NOVIEMBRE!AA167+DICIEMBRE!AA167</f>
        <v>0</v>
      </c>
      <c r="AB167" s="96">
        <f>+ENERO!AB167+FEBRERO!AB167+MARZO!AB167+ABRIL!AB167+MAYO!AB167+JUNIO!AB167+JULIO!AB167+AGOSTO!AB167+SEPTIEMBRE!AB167+OCTUBRE!AB167+NOVIEMBRE!AB167+DICIEMBRE!AB167</f>
        <v>0</v>
      </c>
      <c r="AC167" s="96">
        <f>+ENERO!AC167+FEBRERO!AC167+MARZO!AC167+ABRIL!AC167+MAYO!AC167+JUNIO!AC167+JULIO!AC167+AGOSTO!AC167+SEPTIEMBRE!AC167+OCTUBRE!AC167+NOVIEMBRE!AC167+DICIEMBRE!AC167</f>
        <v>0</v>
      </c>
      <c r="AD167" s="96">
        <f>+ENERO!AD167+FEBRERO!AD167+MARZO!AD167+ABRIL!AD167+MAYO!AD167+JUNIO!AD167+JULIO!AD167+AGOSTO!AD167+SEPTIEMBRE!AD167+OCTUBRE!AD167+NOVIEMBRE!AD167+DICIEMBRE!AD167</f>
        <v>0</v>
      </c>
      <c r="AE167" s="96">
        <f>+ENERO!AE167+FEBRERO!AE167+MARZO!AE167+ABRIL!AE167+MAYO!AE167+JUNIO!AE167+JULIO!AE167+AGOSTO!AE167+SEPTIEMBRE!AE167+OCTUBRE!AE167+NOVIEMBRE!AE167+DICIEMBRE!AE167</f>
        <v>0</v>
      </c>
      <c r="AF167" s="96">
        <f>+ENERO!AF167+FEBRERO!AF167+MARZO!AF167+ABRIL!AF167+MAYO!AF167+JUNIO!AF167+JULIO!AF167+AGOSTO!AF167+SEPTIEMBRE!AF167+OCTUBRE!AF167+NOVIEMBRE!AF167+DICIEMBRE!AF167</f>
        <v>0</v>
      </c>
      <c r="AG167" s="96">
        <f>+ENERO!AG167+FEBRERO!AG167+MARZO!AG167+ABRIL!AG167+MAYO!AG167+JUNIO!AG167+JULIO!AG167+AGOSTO!AG167+SEPTIEMBRE!AG167+OCTUBRE!AG167+NOVIEMBRE!AG167+DICIEMBRE!AG167</f>
        <v>0</v>
      </c>
      <c r="AH167" s="96">
        <f>+ENERO!AH167+FEBRERO!AH167+MARZO!AH167+ABRIL!AH167+MAYO!AH167+JUNIO!AH167+JULIO!AH167+AGOSTO!AH167+SEPTIEMBRE!AH167+OCTUBRE!AH167+NOVIEMBRE!AH167+DICIEMBRE!AH167</f>
        <v>0</v>
      </c>
      <c r="AI167" s="96">
        <f>+ENERO!AI167+FEBRERO!AI167+MARZO!AI167+ABRIL!AI167+MAYO!AI167+JUNIO!AI167+JULIO!AI167+AGOSTO!AI167+SEPTIEMBRE!AI167+OCTUBRE!AI167+NOVIEMBRE!AI167+DICIEMBRE!AI167</f>
        <v>0</v>
      </c>
      <c r="AJ167" s="96">
        <f>+ENERO!AJ167+FEBRERO!AJ167+MARZO!AJ167+ABRIL!AJ167+MAYO!AJ167+JUNIO!AJ167+JULIO!AJ167+AGOSTO!AJ167+SEPTIEMBRE!AJ167+OCTUBRE!AJ167+NOVIEMBRE!AJ167+DICIEMBRE!AJ167</f>
        <v>0</v>
      </c>
      <c r="AK167" s="96">
        <f>+ENERO!AK167+FEBRERO!AK167+MARZO!AK167+ABRIL!AK167+MAYO!AK167+JUNIO!AK167+JULIO!AK167+AGOSTO!AK167+SEPTIEMBRE!AK167+OCTUBRE!AK167+NOVIEMBRE!AK167+DICIEMBRE!AK167</f>
        <v>0</v>
      </c>
      <c r="AL167" s="96">
        <f>+ENERO!AL167+FEBRERO!AL167+MARZO!AL167+ABRIL!AL167+MAYO!AL167+JUNIO!AL167+JULIO!AL167+AGOSTO!AL167+SEPTIEMBRE!AL167+OCTUBRE!AL167+NOVIEMBRE!AL167+DICIEMBRE!AL167</f>
        <v>0</v>
      </c>
      <c r="AM167" s="96">
        <f>+ENERO!AM167+FEBRERO!AM167+MARZO!AM167+ABRIL!AM167+MAYO!AM167+JUNIO!AM167+JULIO!AM167+AGOSTO!AM167+SEPTIEMBRE!AM167+OCTUBRE!AM167+NOVIEMBRE!AM167+DICIEMBRE!AM167</f>
        <v>0</v>
      </c>
      <c r="AN167" s="96">
        <f>+ENERO!AN167+FEBRERO!AN167+MARZO!AN167+ABRIL!AN167+MAYO!AN167+JUNIO!AN167+JULIO!AN167+AGOSTO!AN167+SEPTIEMBRE!AN167+OCTUBRE!AN167+NOVIEMBRE!AN167+DICIEMBRE!AN167</f>
        <v>0</v>
      </c>
      <c r="AO167" s="96">
        <f>+ENERO!AO167+FEBRERO!AO167+MARZO!AO167+ABRIL!AO167+MAYO!AO167+JUNIO!AO167+JULIO!AO167+AGOSTO!AO167+SEPTIEMBRE!AO167+OCTUBRE!AO167+NOVIEMBRE!AO167+DICIEMBRE!AO167</f>
        <v>0</v>
      </c>
      <c r="AP167" s="96">
        <f>+ENERO!AP167+FEBRERO!AP167+MARZO!AP167+ABRIL!AP167+MAYO!AP167+JUNIO!AP167+JULIO!AP167+AGOSTO!AP167+SEPTIEMBRE!AP167+OCTUBRE!AP167+NOVIEMBRE!AP167+DICIEMBRE!AP167</f>
        <v>0</v>
      </c>
      <c r="AQ167" s="96">
        <f>+ENERO!AQ167+FEBRERO!AQ167+MARZO!AQ167+ABRIL!AQ167+MAYO!AQ167+JUNIO!AQ167+JULIO!AQ167+AGOSTO!AQ167+SEPTIEMBRE!AQ167+OCTUBRE!AQ167+NOVIEMBRE!AQ167+DICIEMBRE!AQ167</f>
        <v>0</v>
      </c>
      <c r="AR167" s="96">
        <f>+ENERO!AR167+FEBRERO!AR167+MARZO!AR167+ABRIL!AR167+MAYO!AR167+JUNIO!AR167+JULIO!AR167+AGOSTO!AR167+SEPTIEMBRE!AR167+OCTUBRE!AR167+NOVIEMBRE!AR167+DICIEMBRE!AR167</f>
        <v>0</v>
      </c>
      <c r="AS167" s="96">
        <f>+ENERO!AS167+FEBRERO!AS167+MARZO!AS167+ABRIL!AS167+MAYO!AS167+JUNIO!AS167+JULIO!AS167+AGOSTO!AS167+SEPTIEMBRE!AS167+OCTUBRE!AS167+NOVIEMBRE!AS167+DICIEMBRE!AS167</f>
        <v>0</v>
      </c>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227">
        <f t="shared" si="40"/>
        <v>0</v>
      </c>
      <c r="CQ167" s="227">
        <f t="shared" si="41"/>
        <v>0</v>
      </c>
      <c r="CR167" s="227">
        <f t="shared" si="42"/>
        <v>0</v>
      </c>
      <c r="CS167" s="22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661"/>
      <c r="B168" s="662" t="s">
        <v>109</v>
      </c>
      <c r="C168" s="626"/>
      <c r="D168" s="112">
        <f t="shared" si="36"/>
        <v>0</v>
      </c>
      <c r="E168" s="112">
        <f t="shared" si="46"/>
        <v>0</v>
      </c>
      <c r="F168" s="112">
        <f t="shared" si="46"/>
        <v>0</v>
      </c>
      <c r="G168" s="96">
        <f>+ENERO!G168+FEBRERO!G168+MARZO!G168+ABRIL!G168+MAYO!G168+JUNIO!G168+JULIO!G168+AGOSTO!G168+SEPTIEMBRE!G168+OCTUBRE!G168+NOVIEMBRE!G168+DICIEMBRE!G168</f>
        <v>0</v>
      </c>
      <c r="H168" s="96">
        <f>+ENERO!H168+FEBRERO!H168+MARZO!H168+ABRIL!H168+MAYO!H168+JUNIO!H168+JULIO!H168+AGOSTO!H168+SEPTIEMBRE!H168+OCTUBRE!H168+NOVIEMBRE!H168+DICIEMBRE!H168</f>
        <v>0</v>
      </c>
      <c r="I168" s="96">
        <f>+ENERO!I168+FEBRERO!I168+MARZO!I168+ABRIL!I168+MAYO!I168+JUNIO!I168+JULIO!I168+AGOSTO!I168+SEPTIEMBRE!I168+OCTUBRE!I168+NOVIEMBRE!I168+DICIEMBRE!I168</f>
        <v>0</v>
      </c>
      <c r="J168" s="96">
        <f>+ENERO!J168+FEBRERO!J168+MARZO!J168+ABRIL!J168+MAYO!J168+JUNIO!J168+JULIO!J168+AGOSTO!J168+SEPTIEMBRE!J168+OCTUBRE!J168+NOVIEMBRE!J168+DICIEMBRE!J168</f>
        <v>0</v>
      </c>
      <c r="K168" s="96">
        <f>+ENERO!K168+FEBRERO!K168+MARZO!K168+ABRIL!K168+MAYO!K168+JUNIO!K168+JULIO!K168+AGOSTO!K168+SEPTIEMBRE!K168+OCTUBRE!K168+NOVIEMBRE!K168+DICIEMBRE!K168</f>
        <v>0</v>
      </c>
      <c r="L168" s="96">
        <f>+ENERO!L168+FEBRERO!L168+MARZO!L168+ABRIL!L168+MAYO!L168+JUNIO!L168+JULIO!L168+AGOSTO!L168+SEPTIEMBRE!L168+OCTUBRE!L168+NOVIEMBRE!L168+DICIEMBRE!L168</f>
        <v>0</v>
      </c>
      <c r="M168" s="96">
        <f>+ENERO!M168+FEBRERO!M168+MARZO!M168+ABRIL!M168+MAYO!M168+JUNIO!M168+JULIO!M168+AGOSTO!M168+SEPTIEMBRE!M168+OCTUBRE!M168+NOVIEMBRE!M168+DICIEMBRE!M168</f>
        <v>0</v>
      </c>
      <c r="N168" s="96">
        <f>+ENERO!N168+FEBRERO!N168+MARZO!N168+ABRIL!N168+MAYO!N168+JUNIO!N168+JULIO!N168+AGOSTO!N168+SEPTIEMBRE!N168+OCTUBRE!N168+NOVIEMBRE!N168+DICIEMBRE!N168</f>
        <v>0</v>
      </c>
      <c r="O168" s="96">
        <f>+ENERO!O168+FEBRERO!O168+MARZO!O168+ABRIL!O168+MAYO!O168+JUNIO!O168+JULIO!O168+AGOSTO!O168+SEPTIEMBRE!O168+OCTUBRE!O168+NOVIEMBRE!O168+DICIEMBRE!O168</f>
        <v>0</v>
      </c>
      <c r="P168" s="96">
        <f>+ENERO!P168+FEBRERO!P168+MARZO!P168+ABRIL!P168+MAYO!P168+JUNIO!P168+JULIO!P168+AGOSTO!P168+SEPTIEMBRE!P168+OCTUBRE!P168+NOVIEMBRE!P168+DICIEMBRE!P168</f>
        <v>0</v>
      </c>
      <c r="Q168" s="96">
        <f>+ENERO!Q168+FEBRERO!Q168+MARZO!Q168+ABRIL!Q168+MAYO!Q168+JUNIO!Q168+JULIO!Q168+AGOSTO!Q168+SEPTIEMBRE!Q168+OCTUBRE!Q168+NOVIEMBRE!Q168+DICIEMBRE!Q168</f>
        <v>0</v>
      </c>
      <c r="R168" s="96">
        <f>+ENERO!R168+FEBRERO!R168+MARZO!R168+ABRIL!R168+MAYO!R168+JUNIO!R168+JULIO!R168+AGOSTO!R168+SEPTIEMBRE!R168+OCTUBRE!R168+NOVIEMBRE!R168+DICIEMBRE!R168</f>
        <v>0</v>
      </c>
      <c r="S168" s="96">
        <f>+ENERO!S168+FEBRERO!S168+MARZO!S168+ABRIL!S168+MAYO!S168+JUNIO!S168+JULIO!S168+AGOSTO!S168+SEPTIEMBRE!S168+OCTUBRE!S168+NOVIEMBRE!S168+DICIEMBRE!S168</f>
        <v>0</v>
      </c>
      <c r="T168" s="96">
        <f>+ENERO!T168+FEBRERO!T168+MARZO!T168+ABRIL!T168+MAYO!T168+JUNIO!T168+JULIO!T168+AGOSTO!T168+SEPTIEMBRE!T168+OCTUBRE!T168+NOVIEMBRE!T168+DICIEMBRE!T168</f>
        <v>0</v>
      </c>
      <c r="U168" s="96">
        <f>+ENERO!U168+FEBRERO!U168+MARZO!U168+ABRIL!U168+MAYO!U168+JUNIO!U168+JULIO!U168+AGOSTO!U168+SEPTIEMBRE!U168+OCTUBRE!U168+NOVIEMBRE!U168+DICIEMBRE!U168</f>
        <v>0</v>
      </c>
      <c r="V168" s="96">
        <f>+ENERO!V168+FEBRERO!V168+MARZO!V168+ABRIL!V168+MAYO!V168+JUNIO!V168+JULIO!V168+AGOSTO!V168+SEPTIEMBRE!V168+OCTUBRE!V168+NOVIEMBRE!V168+DICIEMBRE!V168</f>
        <v>0</v>
      </c>
      <c r="W168" s="96">
        <f>+ENERO!W168+FEBRERO!W168+MARZO!W168+ABRIL!W168+MAYO!W168+JUNIO!W168+JULIO!W168+AGOSTO!W168+SEPTIEMBRE!W168+OCTUBRE!W168+NOVIEMBRE!W168+DICIEMBRE!W168</f>
        <v>0</v>
      </c>
      <c r="X168" s="96">
        <f>+ENERO!X168+FEBRERO!X168+MARZO!X168+ABRIL!X168+MAYO!X168+JUNIO!X168+JULIO!X168+AGOSTO!X168+SEPTIEMBRE!X168+OCTUBRE!X168+NOVIEMBRE!X168+DICIEMBRE!X168</f>
        <v>0</v>
      </c>
      <c r="Y168" s="96">
        <f>+ENERO!Y168+FEBRERO!Y168+MARZO!Y168+ABRIL!Y168+MAYO!Y168+JUNIO!Y168+JULIO!Y168+AGOSTO!Y168+SEPTIEMBRE!Y168+OCTUBRE!Y168+NOVIEMBRE!Y168+DICIEMBRE!Y168</f>
        <v>0</v>
      </c>
      <c r="Z168" s="96">
        <f>+ENERO!Z168+FEBRERO!Z168+MARZO!Z168+ABRIL!Z168+MAYO!Z168+JUNIO!Z168+JULIO!Z168+AGOSTO!Z168+SEPTIEMBRE!Z168+OCTUBRE!Z168+NOVIEMBRE!Z168+DICIEMBRE!Z168</f>
        <v>0</v>
      </c>
      <c r="AA168" s="96">
        <f>+ENERO!AA168+FEBRERO!AA168+MARZO!AA168+ABRIL!AA168+MAYO!AA168+JUNIO!AA168+JULIO!AA168+AGOSTO!AA168+SEPTIEMBRE!AA168+OCTUBRE!AA168+NOVIEMBRE!AA168+DICIEMBRE!AA168</f>
        <v>0</v>
      </c>
      <c r="AB168" s="96">
        <f>+ENERO!AB168+FEBRERO!AB168+MARZO!AB168+ABRIL!AB168+MAYO!AB168+JUNIO!AB168+JULIO!AB168+AGOSTO!AB168+SEPTIEMBRE!AB168+OCTUBRE!AB168+NOVIEMBRE!AB168+DICIEMBRE!AB168</f>
        <v>0</v>
      </c>
      <c r="AC168" s="96">
        <f>+ENERO!AC168+FEBRERO!AC168+MARZO!AC168+ABRIL!AC168+MAYO!AC168+JUNIO!AC168+JULIO!AC168+AGOSTO!AC168+SEPTIEMBRE!AC168+OCTUBRE!AC168+NOVIEMBRE!AC168+DICIEMBRE!AC168</f>
        <v>0</v>
      </c>
      <c r="AD168" s="96">
        <f>+ENERO!AD168+FEBRERO!AD168+MARZO!AD168+ABRIL!AD168+MAYO!AD168+JUNIO!AD168+JULIO!AD168+AGOSTO!AD168+SEPTIEMBRE!AD168+OCTUBRE!AD168+NOVIEMBRE!AD168+DICIEMBRE!AD168</f>
        <v>0</v>
      </c>
      <c r="AE168" s="96">
        <f>+ENERO!AE168+FEBRERO!AE168+MARZO!AE168+ABRIL!AE168+MAYO!AE168+JUNIO!AE168+JULIO!AE168+AGOSTO!AE168+SEPTIEMBRE!AE168+OCTUBRE!AE168+NOVIEMBRE!AE168+DICIEMBRE!AE168</f>
        <v>0</v>
      </c>
      <c r="AF168" s="96">
        <f>+ENERO!AF168+FEBRERO!AF168+MARZO!AF168+ABRIL!AF168+MAYO!AF168+JUNIO!AF168+JULIO!AF168+AGOSTO!AF168+SEPTIEMBRE!AF168+OCTUBRE!AF168+NOVIEMBRE!AF168+DICIEMBRE!AF168</f>
        <v>0</v>
      </c>
      <c r="AG168" s="96">
        <f>+ENERO!AG168+FEBRERO!AG168+MARZO!AG168+ABRIL!AG168+MAYO!AG168+JUNIO!AG168+JULIO!AG168+AGOSTO!AG168+SEPTIEMBRE!AG168+OCTUBRE!AG168+NOVIEMBRE!AG168+DICIEMBRE!AG168</f>
        <v>0</v>
      </c>
      <c r="AH168" s="96">
        <f>+ENERO!AH168+FEBRERO!AH168+MARZO!AH168+ABRIL!AH168+MAYO!AH168+JUNIO!AH168+JULIO!AH168+AGOSTO!AH168+SEPTIEMBRE!AH168+OCTUBRE!AH168+NOVIEMBRE!AH168+DICIEMBRE!AH168</f>
        <v>0</v>
      </c>
      <c r="AI168" s="96">
        <f>+ENERO!AI168+FEBRERO!AI168+MARZO!AI168+ABRIL!AI168+MAYO!AI168+JUNIO!AI168+JULIO!AI168+AGOSTO!AI168+SEPTIEMBRE!AI168+OCTUBRE!AI168+NOVIEMBRE!AI168+DICIEMBRE!AI168</f>
        <v>0</v>
      </c>
      <c r="AJ168" s="96">
        <f>+ENERO!AJ168+FEBRERO!AJ168+MARZO!AJ168+ABRIL!AJ168+MAYO!AJ168+JUNIO!AJ168+JULIO!AJ168+AGOSTO!AJ168+SEPTIEMBRE!AJ168+OCTUBRE!AJ168+NOVIEMBRE!AJ168+DICIEMBRE!AJ168</f>
        <v>0</v>
      </c>
      <c r="AK168" s="96">
        <f>+ENERO!AK168+FEBRERO!AK168+MARZO!AK168+ABRIL!AK168+MAYO!AK168+JUNIO!AK168+JULIO!AK168+AGOSTO!AK168+SEPTIEMBRE!AK168+OCTUBRE!AK168+NOVIEMBRE!AK168+DICIEMBRE!AK168</f>
        <v>0</v>
      </c>
      <c r="AL168" s="96">
        <f>+ENERO!AL168+FEBRERO!AL168+MARZO!AL168+ABRIL!AL168+MAYO!AL168+JUNIO!AL168+JULIO!AL168+AGOSTO!AL168+SEPTIEMBRE!AL168+OCTUBRE!AL168+NOVIEMBRE!AL168+DICIEMBRE!AL168</f>
        <v>0</v>
      </c>
      <c r="AM168" s="96">
        <f>+ENERO!AM168+FEBRERO!AM168+MARZO!AM168+ABRIL!AM168+MAYO!AM168+JUNIO!AM168+JULIO!AM168+AGOSTO!AM168+SEPTIEMBRE!AM168+OCTUBRE!AM168+NOVIEMBRE!AM168+DICIEMBRE!AM168</f>
        <v>0</v>
      </c>
      <c r="AN168" s="96">
        <f>+ENERO!AN168+FEBRERO!AN168+MARZO!AN168+ABRIL!AN168+MAYO!AN168+JUNIO!AN168+JULIO!AN168+AGOSTO!AN168+SEPTIEMBRE!AN168+OCTUBRE!AN168+NOVIEMBRE!AN168+DICIEMBRE!AN168</f>
        <v>0</v>
      </c>
      <c r="AO168" s="96">
        <f>+ENERO!AO168+FEBRERO!AO168+MARZO!AO168+ABRIL!AO168+MAYO!AO168+JUNIO!AO168+JULIO!AO168+AGOSTO!AO168+SEPTIEMBRE!AO168+OCTUBRE!AO168+NOVIEMBRE!AO168+DICIEMBRE!AO168</f>
        <v>0</v>
      </c>
      <c r="AP168" s="96">
        <f>+ENERO!AP168+FEBRERO!AP168+MARZO!AP168+ABRIL!AP168+MAYO!AP168+JUNIO!AP168+JULIO!AP168+AGOSTO!AP168+SEPTIEMBRE!AP168+OCTUBRE!AP168+NOVIEMBRE!AP168+DICIEMBRE!AP168</f>
        <v>0</v>
      </c>
      <c r="AQ168" s="96">
        <f>+ENERO!AQ168+FEBRERO!AQ168+MARZO!AQ168+ABRIL!AQ168+MAYO!AQ168+JUNIO!AQ168+JULIO!AQ168+AGOSTO!AQ168+SEPTIEMBRE!AQ168+OCTUBRE!AQ168+NOVIEMBRE!AQ168+DICIEMBRE!AQ168</f>
        <v>0</v>
      </c>
      <c r="AR168" s="96">
        <f>+ENERO!AR168+FEBRERO!AR168+MARZO!AR168+ABRIL!AR168+MAYO!AR168+JUNIO!AR168+JULIO!AR168+AGOSTO!AR168+SEPTIEMBRE!AR168+OCTUBRE!AR168+NOVIEMBRE!AR168+DICIEMBRE!AR168</f>
        <v>0</v>
      </c>
      <c r="AS168" s="96">
        <f>+ENERO!AS168+FEBRERO!AS168+MARZO!AS168+ABRIL!AS168+MAYO!AS168+JUNIO!AS168+JULIO!AS168+AGOSTO!AS168+SEPTIEMBRE!AS168+OCTUBRE!AS168+NOVIEMBRE!AS168+DICIEMBRE!AS168</f>
        <v>0</v>
      </c>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227">
        <f t="shared" si="40"/>
        <v>0</v>
      </c>
      <c r="CQ168" s="227">
        <f t="shared" si="41"/>
        <v>0</v>
      </c>
      <c r="CR168" s="227">
        <f t="shared" si="42"/>
        <v>0</v>
      </c>
      <c r="CS168" s="22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712" t="s">
        <v>111</v>
      </c>
      <c r="C169" s="712"/>
      <c r="D169" s="265">
        <f t="shared" si="36"/>
        <v>18</v>
      </c>
      <c r="E169" s="265">
        <f t="shared" si="46"/>
        <v>9</v>
      </c>
      <c r="F169" s="265">
        <f t="shared" si="46"/>
        <v>9</v>
      </c>
      <c r="G169" s="96">
        <f>+ENERO!G169+FEBRERO!G169+MARZO!G169+ABRIL!G169+MAYO!G169+JUNIO!G169+JULIO!G169+AGOSTO!G169+SEPTIEMBRE!G169+OCTUBRE!G169+NOVIEMBRE!G169+DICIEMBRE!G169</f>
        <v>0</v>
      </c>
      <c r="H169" s="96">
        <f>+ENERO!H169+FEBRERO!H169+MARZO!H169+ABRIL!H169+MAYO!H169+JUNIO!H169+JULIO!H169+AGOSTO!H169+SEPTIEMBRE!H169+OCTUBRE!H169+NOVIEMBRE!H169+DICIEMBRE!H169</f>
        <v>0</v>
      </c>
      <c r="I169" s="96">
        <f>+ENERO!I169+FEBRERO!I169+MARZO!I169+ABRIL!I169+MAYO!I169+JUNIO!I169+JULIO!I169+AGOSTO!I169+SEPTIEMBRE!I169+OCTUBRE!I169+NOVIEMBRE!I169+DICIEMBRE!I169</f>
        <v>3</v>
      </c>
      <c r="J169" s="96">
        <f>+ENERO!J169+FEBRERO!J169+MARZO!J169+ABRIL!J169+MAYO!J169+JUNIO!J169+JULIO!J169+AGOSTO!J169+SEPTIEMBRE!J169+OCTUBRE!J169+NOVIEMBRE!J169+DICIEMBRE!J169</f>
        <v>1</v>
      </c>
      <c r="K169" s="96">
        <f>+ENERO!K169+FEBRERO!K169+MARZO!K169+ABRIL!K169+MAYO!K169+JUNIO!K169+JULIO!K169+AGOSTO!K169+SEPTIEMBRE!K169+OCTUBRE!K169+NOVIEMBRE!K169+DICIEMBRE!K169</f>
        <v>1</v>
      </c>
      <c r="L169" s="96">
        <f>+ENERO!L169+FEBRERO!L169+MARZO!L169+ABRIL!L169+MAYO!L169+JUNIO!L169+JULIO!L169+AGOSTO!L169+SEPTIEMBRE!L169+OCTUBRE!L169+NOVIEMBRE!L169+DICIEMBRE!L169</f>
        <v>0</v>
      </c>
      <c r="M169" s="96">
        <f>+ENERO!M169+FEBRERO!M169+MARZO!M169+ABRIL!M169+MAYO!M169+JUNIO!M169+JULIO!M169+AGOSTO!M169+SEPTIEMBRE!M169+OCTUBRE!M169+NOVIEMBRE!M169+DICIEMBRE!M169</f>
        <v>1</v>
      </c>
      <c r="N169" s="96">
        <f>+ENERO!N169+FEBRERO!N169+MARZO!N169+ABRIL!N169+MAYO!N169+JUNIO!N169+JULIO!N169+AGOSTO!N169+SEPTIEMBRE!N169+OCTUBRE!N169+NOVIEMBRE!N169+DICIEMBRE!N169</f>
        <v>2</v>
      </c>
      <c r="O169" s="96">
        <f>+ENERO!O169+FEBRERO!O169+MARZO!O169+ABRIL!O169+MAYO!O169+JUNIO!O169+JULIO!O169+AGOSTO!O169+SEPTIEMBRE!O169+OCTUBRE!O169+NOVIEMBRE!O169+DICIEMBRE!O169</f>
        <v>2</v>
      </c>
      <c r="P169" s="96">
        <f>+ENERO!P169+FEBRERO!P169+MARZO!P169+ABRIL!P169+MAYO!P169+JUNIO!P169+JULIO!P169+AGOSTO!P169+SEPTIEMBRE!P169+OCTUBRE!P169+NOVIEMBRE!P169+DICIEMBRE!P169</f>
        <v>1</v>
      </c>
      <c r="Q169" s="96">
        <f>+ENERO!Q169+FEBRERO!Q169+MARZO!Q169+ABRIL!Q169+MAYO!Q169+JUNIO!Q169+JULIO!Q169+AGOSTO!Q169+SEPTIEMBRE!Q169+OCTUBRE!Q169+NOVIEMBRE!Q169+DICIEMBRE!Q169</f>
        <v>0</v>
      </c>
      <c r="R169" s="96">
        <f>+ENERO!R169+FEBRERO!R169+MARZO!R169+ABRIL!R169+MAYO!R169+JUNIO!R169+JULIO!R169+AGOSTO!R169+SEPTIEMBRE!R169+OCTUBRE!R169+NOVIEMBRE!R169+DICIEMBRE!R169</f>
        <v>3</v>
      </c>
      <c r="S169" s="96">
        <f>+ENERO!S169+FEBRERO!S169+MARZO!S169+ABRIL!S169+MAYO!S169+JUNIO!S169+JULIO!S169+AGOSTO!S169+SEPTIEMBRE!S169+OCTUBRE!S169+NOVIEMBRE!S169+DICIEMBRE!S169</f>
        <v>1</v>
      </c>
      <c r="T169" s="96">
        <f>+ENERO!T169+FEBRERO!T169+MARZO!T169+ABRIL!T169+MAYO!T169+JUNIO!T169+JULIO!T169+AGOSTO!T169+SEPTIEMBRE!T169+OCTUBRE!T169+NOVIEMBRE!T169+DICIEMBRE!T169</f>
        <v>0</v>
      </c>
      <c r="U169" s="96">
        <f>+ENERO!U169+FEBRERO!U169+MARZO!U169+ABRIL!U169+MAYO!U169+JUNIO!U169+JULIO!U169+AGOSTO!U169+SEPTIEMBRE!U169+OCTUBRE!U169+NOVIEMBRE!U169+DICIEMBRE!U169</f>
        <v>1</v>
      </c>
      <c r="V169" s="96">
        <f>+ENERO!V169+FEBRERO!V169+MARZO!V169+ABRIL!V169+MAYO!V169+JUNIO!V169+JULIO!V169+AGOSTO!V169+SEPTIEMBRE!V169+OCTUBRE!V169+NOVIEMBRE!V169+DICIEMBRE!V169</f>
        <v>0</v>
      </c>
      <c r="W169" s="96">
        <f>+ENERO!W169+FEBRERO!W169+MARZO!W169+ABRIL!W169+MAYO!W169+JUNIO!W169+JULIO!W169+AGOSTO!W169+SEPTIEMBRE!W169+OCTUBRE!W169+NOVIEMBRE!W169+DICIEMBRE!W169</f>
        <v>0</v>
      </c>
      <c r="X169" s="96">
        <f>+ENERO!X169+FEBRERO!X169+MARZO!X169+ABRIL!X169+MAYO!X169+JUNIO!X169+JULIO!X169+AGOSTO!X169+SEPTIEMBRE!X169+OCTUBRE!X169+NOVIEMBRE!X169+DICIEMBRE!X169</f>
        <v>0</v>
      </c>
      <c r="Y169" s="96">
        <f>+ENERO!Y169+FEBRERO!Y169+MARZO!Y169+ABRIL!Y169+MAYO!Y169+JUNIO!Y169+JULIO!Y169+AGOSTO!Y169+SEPTIEMBRE!Y169+OCTUBRE!Y169+NOVIEMBRE!Y169+DICIEMBRE!Y169</f>
        <v>0</v>
      </c>
      <c r="Z169" s="96">
        <f>+ENERO!Z169+FEBRERO!Z169+MARZO!Z169+ABRIL!Z169+MAYO!Z169+JUNIO!Z169+JULIO!Z169+AGOSTO!Z169+SEPTIEMBRE!Z169+OCTUBRE!Z169+NOVIEMBRE!Z169+DICIEMBRE!Z169</f>
        <v>0</v>
      </c>
      <c r="AA169" s="96">
        <f>+ENERO!AA169+FEBRERO!AA169+MARZO!AA169+ABRIL!AA169+MAYO!AA169+JUNIO!AA169+JULIO!AA169+AGOSTO!AA169+SEPTIEMBRE!AA169+OCTUBRE!AA169+NOVIEMBRE!AA169+DICIEMBRE!AA169</f>
        <v>0</v>
      </c>
      <c r="AB169" s="96">
        <f>+ENERO!AB169+FEBRERO!AB169+MARZO!AB169+ABRIL!AB169+MAYO!AB169+JUNIO!AB169+JULIO!AB169+AGOSTO!AB169+SEPTIEMBRE!AB169+OCTUBRE!AB169+NOVIEMBRE!AB169+DICIEMBRE!AB169</f>
        <v>0</v>
      </c>
      <c r="AC169" s="96">
        <f>+ENERO!AC169+FEBRERO!AC169+MARZO!AC169+ABRIL!AC169+MAYO!AC169+JUNIO!AC169+JULIO!AC169+AGOSTO!AC169+SEPTIEMBRE!AC169+OCTUBRE!AC169+NOVIEMBRE!AC169+DICIEMBRE!AC169</f>
        <v>0</v>
      </c>
      <c r="AD169" s="96">
        <f>+ENERO!AD169+FEBRERO!AD169+MARZO!AD169+ABRIL!AD169+MAYO!AD169+JUNIO!AD169+JULIO!AD169+AGOSTO!AD169+SEPTIEMBRE!AD169+OCTUBRE!AD169+NOVIEMBRE!AD169+DICIEMBRE!AD169</f>
        <v>1</v>
      </c>
      <c r="AE169" s="96">
        <f>+ENERO!AE169+FEBRERO!AE169+MARZO!AE169+ABRIL!AE169+MAYO!AE169+JUNIO!AE169+JULIO!AE169+AGOSTO!AE169+SEPTIEMBRE!AE169+OCTUBRE!AE169+NOVIEMBRE!AE169+DICIEMBRE!AE169</f>
        <v>0</v>
      </c>
      <c r="AF169" s="96">
        <f>+ENERO!AF169+FEBRERO!AF169+MARZO!AF169+ABRIL!AF169+MAYO!AF169+JUNIO!AF169+JULIO!AF169+AGOSTO!AF169+SEPTIEMBRE!AF169+OCTUBRE!AF169+NOVIEMBRE!AF169+DICIEMBRE!AF169</f>
        <v>1</v>
      </c>
      <c r="AG169" s="96">
        <f>+ENERO!AG169+FEBRERO!AG169+MARZO!AG169+ABRIL!AG169+MAYO!AG169+JUNIO!AG169+JULIO!AG169+AGOSTO!AG169+SEPTIEMBRE!AG169+OCTUBRE!AG169+NOVIEMBRE!AG169+DICIEMBRE!AG169</f>
        <v>0</v>
      </c>
      <c r="AH169" s="96">
        <f>+ENERO!AH169+FEBRERO!AH169+MARZO!AH169+ABRIL!AH169+MAYO!AH169+JUNIO!AH169+JULIO!AH169+AGOSTO!AH169+SEPTIEMBRE!AH169+OCTUBRE!AH169+NOVIEMBRE!AH169+DICIEMBRE!AH169</f>
        <v>0</v>
      </c>
      <c r="AI169" s="96">
        <f>+ENERO!AI169+FEBRERO!AI169+MARZO!AI169+ABRIL!AI169+MAYO!AI169+JUNIO!AI169+JULIO!AI169+AGOSTO!AI169+SEPTIEMBRE!AI169+OCTUBRE!AI169+NOVIEMBRE!AI169+DICIEMBRE!AI169</f>
        <v>0</v>
      </c>
      <c r="AJ169" s="96">
        <f>+ENERO!AJ169+FEBRERO!AJ169+MARZO!AJ169+ABRIL!AJ169+MAYO!AJ169+JUNIO!AJ169+JULIO!AJ169+AGOSTO!AJ169+SEPTIEMBRE!AJ169+OCTUBRE!AJ169+NOVIEMBRE!AJ169+DICIEMBRE!AJ169</f>
        <v>0</v>
      </c>
      <c r="AK169" s="96">
        <f>+ENERO!AK169+FEBRERO!AK169+MARZO!AK169+ABRIL!AK169+MAYO!AK169+JUNIO!AK169+JULIO!AK169+AGOSTO!AK169+SEPTIEMBRE!AK169+OCTUBRE!AK169+NOVIEMBRE!AK169+DICIEMBRE!AK169</f>
        <v>0</v>
      </c>
      <c r="AL169" s="96">
        <f>+ENERO!AL169+FEBRERO!AL169+MARZO!AL169+ABRIL!AL169+MAYO!AL169+JUNIO!AL169+JULIO!AL169+AGOSTO!AL169+SEPTIEMBRE!AL169+OCTUBRE!AL169+NOVIEMBRE!AL169+DICIEMBRE!AL169</f>
        <v>0</v>
      </c>
      <c r="AM169" s="96">
        <f>+ENERO!AM169+FEBRERO!AM169+MARZO!AM169+ABRIL!AM169+MAYO!AM169+JUNIO!AM169+JULIO!AM169+AGOSTO!AM169+SEPTIEMBRE!AM169+OCTUBRE!AM169+NOVIEMBRE!AM169+DICIEMBRE!AM169</f>
        <v>0</v>
      </c>
      <c r="AN169" s="96">
        <f>+ENERO!AN169+FEBRERO!AN169+MARZO!AN169+ABRIL!AN169+MAYO!AN169+JUNIO!AN169+JULIO!AN169+AGOSTO!AN169+SEPTIEMBRE!AN169+OCTUBRE!AN169+NOVIEMBRE!AN169+DICIEMBRE!AN169</f>
        <v>0</v>
      </c>
      <c r="AO169" s="96">
        <f>+ENERO!AO169+FEBRERO!AO169+MARZO!AO169+ABRIL!AO169+MAYO!AO169+JUNIO!AO169+JULIO!AO169+AGOSTO!AO169+SEPTIEMBRE!AO169+OCTUBRE!AO169+NOVIEMBRE!AO169+DICIEMBRE!AO169</f>
        <v>0</v>
      </c>
      <c r="AP169" s="96">
        <f>+ENERO!AP169+FEBRERO!AP169+MARZO!AP169+ABRIL!AP169+MAYO!AP169+JUNIO!AP169+JULIO!AP169+AGOSTO!AP169+SEPTIEMBRE!AP169+OCTUBRE!AP169+NOVIEMBRE!AP169+DICIEMBRE!AP169</f>
        <v>0</v>
      </c>
      <c r="AQ169" s="96">
        <f>+ENERO!AQ169+FEBRERO!AQ169+MARZO!AQ169+ABRIL!AQ169+MAYO!AQ169+JUNIO!AQ169+JULIO!AQ169+AGOSTO!AQ169+SEPTIEMBRE!AQ169+OCTUBRE!AQ169+NOVIEMBRE!AQ169+DICIEMBRE!AQ169</f>
        <v>0</v>
      </c>
      <c r="AR169" s="96">
        <f>+ENERO!AR169+FEBRERO!AR169+MARZO!AR169+ABRIL!AR169+MAYO!AR169+JUNIO!AR169+JULIO!AR169+AGOSTO!AR169+SEPTIEMBRE!AR169+OCTUBRE!AR169+NOVIEMBRE!AR169+DICIEMBRE!AR169</f>
        <v>0</v>
      </c>
      <c r="AS169" s="96">
        <f>+ENERO!AS169+FEBRERO!AS169+MARZO!AS169+ABRIL!AS169+MAYO!AS169+JUNIO!AS169+JULIO!AS169+AGOSTO!AS169+SEPTIEMBRE!AS169+OCTUBRE!AS169+NOVIEMBRE!AS169+DICIEMBRE!AS169</f>
        <v>0</v>
      </c>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227">
        <f t="shared" si="40"/>
        <v>0</v>
      </c>
      <c r="CQ169" s="227">
        <f t="shared" si="41"/>
        <v>0</v>
      </c>
      <c r="CR169" s="227">
        <f t="shared" si="42"/>
        <v>0</v>
      </c>
      <c r="CS169" s="22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617" t="s">
        <v>112</v>
      </c>
      <c r="B170" s="617"/>
      <c r="C170" s="618"/>
      <c r="D170" s="252">
        <f t="shared" si="36"/>
        <v>0</v>
      </c>
      <c r="E170" s="252">
        <f t="shared" si="46"/>
        <v>0</v>
      </c>
      <c r="F170" s="252">
        <f t="shared" si="46"/>
        <v>0</v>
      </c>
      <c r="G170" s="96">
        <f>+ENERO!G170+FEBRERO!G170+MARZO!G170+ABRIL!G170+MAYO!G170+JUNIO!G170+JULIO!G170+AGOSTO!G170+SEPTIEMBRE!G170+OCTUBRE!G170+NOVIEMBRE!G170+DICIEMBRE!G170</f>
        <v>0</v>
      </c>
      <c r="H170" s="96">
        <f>+ENERO!H170+FEBRERO!H170+MARZO!H170+ABRIL!H170+MAYO!H170+JUNIO!H170+JULIO!H170+AGOSTO!H170+SEPTIEMBRE!H170+OCTUBRE!H170+NOVIEMBRE!H170+DICIEMBRE!H170</f>
        <v>0</v>
      </c>
      <c r="I170" s="96">
        <f>+ENERO!I170+FEBRERO!I170+MARZO!I170+ABRIL!I170+MAYO!I170+JUNIO!I170+JULIO!I170+AGOSTO!I170+SEPTIEMBRE!I170+OCTUBRE!I170+NOVIEMBRE!I170+DICIEMBRE!I170</f>
        <v>0</v>
      </c>
      <c r="J170" s="96">
        <f>+ENERO!J170+FEBRERO!J170+MARZO!J170+ABRIL!J170+MAYO!J170+JUNIO!J170+JULIO!J170+AGOSTO!J170+SEPTIEMBRE!J170+OCTUBRE!J170+NOVIEMBRE!J170+DICIEMBRE!J170</f>
        <v>0</v>
      </c>
      <c r="K170" s="96">
        <f>+ENERO!K170+FEBRERO!K170+MARZO!K170+ABRIL!K170+MAYO!K170+JUNIO!K170+JULIO!K170+AGOSTO!K170+SEPTIEMBRE!K170+OCTUBRE!K170+NOVIEMBRE!K170+DICIEMBRE!K170</f>
        <v>0</v>
      </c>
      <c r="L170" s="96">
        <f>+ENERO!L170+FEBRERO!L170+MARZO!L170+ABRIL!L170+MAYO!L170+JUNIO!L170+JULIO!L170+AGOSTO!L170+SEPTIEMBRE!L170+OCTUBRE!L170+NOVIEMBRE!L170+DICIEMBRE!L170</f>
        <v>0</v>
      </c>
      <c r="M170" s="96">
        <f>+ENERO!M170+FEBRERO!M170+MARZO!M170+ABRIL!M170+MAYO!M170+JUNIO!M170+JULIO!M170+AGOSTO!M170+SEPTIEMBRE!M170+OCTUBRE!M170+NOVIEMBRE!M170+DICIEMBRE!M170</f>
        <v>0</v>
      </c>
      <c r="N170" s="96">
        <f>+ENERO!N170+FEBRERO!N170+MARZO!N170+ABRIL!N170+MAYO!N170+JUNIO!N170+JULIO!N170+AGOSTO!N170+SEPTIEMBRE!N170+OCTUBRE!N170+NOVIEMBRE!N170+DICIEMBRE!N170</f>
        <v>0</v>
      </c>
      <c r="O170" s="96">
        <f>+ENERO!O170+FEBRERO!O170+MARZO!O170+ABRIL!O170+MAYO!O170+JUNIO!O170+JULIO!O170+AGOSTO!O170+SEPTIEMBRE!O170+OCTUBRE!O170+NOVIEMBRE!O170+DICIEMBRE!O170</f>
        <v>0</v>
      </c>
      <c r="P170" s="96">
        <f>+ENERO!P170+FEBRERO!P170+MARZO!P170+ABRIL!P170+MAYO!P170+JUNIO!P170+JULIO!P170+AGOSTO!P170+SEPTIEMBRE!P170+OCTUBRE!P170+NOVIEMBRE!P170+DICIEMBRE!P170</f>
        <v>0</v>
      </c>
      <c r="Q170" s="96">
        <f>+ENERO!Q170+FEBRERO!Q170+MARZO!Q170+ABRIL!Q170+MAYO!Q170+JUNIO!Q170+JULIO!Q170+AGOSTO!Q170+SEPTIEMBRE!Q170+OCTUBRE!Q170+NOVIEMBRE!Q170+DICIEMBRE!Q170</f>
        <v>0</v>
      </c>
      <c r="R170" s="96">
        <f>+ENERO!R170+FEBRERO!R170+MARZO!R170+ABRIL!R170+MAYO!R170+JUNIO!R170+JULIO!R170+AGOSTO!R170+SEPTIEMBRE!R170+OCTUBRE!R170+NOVIEMBRE!R170+DICIEMBRE!R170</f>
        <v>0</v>
      </c>
      <c r="S170" s="96">
        <f>+ENERO!S170+FEBRERO!S170+MARZO!S170+ABRIL!S170+MAYO!S170+JUNIO!S170+JULIO!S170+AGOSTO!S170+SEPTIEMBRE!S170+OCTUBRE!S170+NOVIEMBRE!S170+DICIEMBRE!S170</f>
        <v>0</v>
      </c>
      <c r="T170" s="96">
        <f>+ENERO!T170+FEBRERO!T170+MARZO!T170+ABRIL!T170+MAYO!T170+JUNIO!T170+JULIO!T170+AGOSTO!T170+SEPTIEMBRE!T170+OCTUBRE!T170+NOVIEMBRE!T170+DICIEMBRE!T170</f>
        <v>0</v>
      </c>
      <c r="U170" s="96">
        <f>+ENERO!U170+FEBRERO!U170+MARZO!U170+ABRIL!U170+MAYO!U170+JUNIO!U170+JULIO!U170+AGOSTO!U170+SEPTIEMBRE!U170+OCTUBRE!U170+NOVIEMBRE!U170+DICIEMBRE!U170</f>
        <v>0</v>
      </c>
      <c r="V170" s="96">
        <f>+ENERO!V170+FEBRERO!V170+MARZO!V170+ABRIL!V170+MAYO!V170+JUNIO!V170+JULIO!V170+AGOSTO!V170+SEPTIEMBRE!V170+OCTUBRE!V170+NOVIEMBRE!V170+DICIEMBRE!V170</f>
        <v>0</v>
      </c>
      <c r="W170" s="96">
        <f>+ENERO!W170+FEBRERO!W170+MARZO!W170+ABRIL!W170+MAYO!W170+JUNIO!W170+JULIO!W170+AGOSTO!W170+SEPTIEMBRE!W170+OCTUBRE!W170+NOVIEMBRE!W170+DICIEMBRE!W170</f>
        <v>0</v>
      </c>
      <c r="X170" s="96">
        <f>+ENERO!X170+FEBRERO!X170+MARZO!X170+ABRIL!X170+MAYO!X170+JUNIO!X170+JULIO!X170+AGOSTO!X170+SEPTIEMBRE!X170+OCTUBRE!X170+NOVIEMBRE!X170+DICIEMBRE!X170</f>
        <v>0</v>
      </c>
      <c r="Y170" s="96">
        <f>+ENERO!Y170+FEBRERO!Y170+MARZO!Y170+ABRIL!Y170+MAYO!Y170+JUNIO!Y170+JULIO!Y170+AGOSTO!Y170+SEPTIEMBRE!Y170+OCTUBRE!Y170+NOVIEMBRE!Y170+DICIEMBRE!Y170</f>
        <v>0</v>
      </c>
      <c r="Z170" s="96">
        <f>+ENERO!Z170+FEBRERO!Z170+MARZO!Z170+ABRIL!Z170+MAYO!Z170+JUNIO!Z170+JULIO!Z170+AGOSTO!Z170+SEPTIEMBRE!Z170+OCTUBRE!Z170+NOVIEMBRE!Z170+DICIEMBRE!Z170</f>
        <v>0</v>
      </c>
      <c r="AA170" s="96">
        <f>+ENERO!AA170+FEBRERO!AA170+MARZO!AA170+ABRIL!AA170+MAYO!AA170+JUNIO!AA170+JULIO!AA170+AGOSTO!AA170+SEPTIEMBRE!AA170+OCTUBRE!AA170+NOVIEMBRE!AA170+DICIEMBRE!AA170</f>
        <v>0</v>
      </c>
      <c r="AB170" s="96">
        <f>+ENERO!AB170+FEBRERO!AB170+MARZO!AB170+ABRIL!AB170+MAYO!AB170+JUNIO!AB170+JULIO!AB170+AGOSTO!AB170+SEPTIEMBRE!AB170+OCTUBRE!AB170+NOVIEMBRE!AB170+DICIEMBRE!AB170</f>
        <v>0</v>
      </c>
      <c r="AC170" s="96">
        <f>+ENERO!AC170+FEBRERO!AC170+MARZO!AC170+ABRIL!AC170+MAYO!AC170+JUNIO!AC170+JULIO!AC170+AGOSTO!AC170+SEPTIEMBRE!AC170+OCTUBRE!AC170+NOVIEMBRE!AC170+DICIEMBRE!AC170</f>
        <v>0</v>
      </c>
      <c r="AD170" s="96">
        <f>+ENERO!AD170+FEBRERO!AD170+MARZO!AD170+ABRIL!AD170+MAYO!AD170+JUNIO!AD170+JULIO!AD170+AGOSTO!AD170+SEPTIEMBRE!AD170+OCTUBRE!AD170+NOVIEMBRE!AD170+DICIEMBRE!AD170</f>
        <v>0</v>
      </c>
      <c r="AE170" s="96">
        <f>+ENERO!AE170+FEBRERO!AE170+MARZO!AE170+ABRIL!AE170+MAYO!AE170+JUNIO!AE170+JULIO!AE170+AGOSTO!AE170+SEPTIEMBRE!AE170+OCTUBRE!AE170+NOVIEMBRE!AE170+DICIEMBRE!AE170</f>
        <v>0</v>
      </c>
      <c r="AF170" s="96">
        <f>+ENERO!AF170+FEBRERO!AF170+MARZO!AF170+ABRIL!AF170+MAYO!AF170+JUNIO!AF170+JULIO!AF170+AGOSTO!AF170+SEPTIEMBRE!AF170+OCTUBRE!AF170+NOVIEMBRE!AF170+DICIEMBRE!AF170</f>
        <v>0</v>
      </c>
      <c r="AG170" s="96">
        <f>+ENERO!AG170+FEBRERO!AG170+MARZO!AG170+ABRIL!AG170+MAYO!AG170+JUNIO!AG170+JULIO!AG170+AGOSTO!AG170+SEPTIEMBRE!AG170+OCTUBRE!AG170+NOVIEMBRE!AG170+DICIEMBRE!AG170</f>
        <v>0</v>
      </c>
      <c r="AH170" s="96">
        <f>+ENERO!AH170+FEBRERO!AH170+MARZO!AH170+ABRIL!AH170+MAYO!AH170+JUNIO!AH170+JULIO!AH170+AGOSTO!AH170+SEPTIEMBRE!AH170+OCTUBRE!AH170+NOVIEMBRE!AH170+DICIEMBRE!AH170</f>
        <v>0</v>
      </c>
      <c r="AI170" s="96">
        <f>+ENERO!AI170+FEBRERO!AI170+MARZO!AI170+ABRIL!AI170+MAYO!AI170+JUNIO!AI170+JULIO!AI170+AGOSTO!AI170+SEPTIEMBRE!AI170+OCTUBRE!AI170+NOVIEMBRE!AI170+DICIEMBRE!AI170</f>
        <v>0</v>
      </c>
      <c r="AJ170" s="96">
        <f>+ENERO!AJ170+FEBRERO!AJ170+MARZO!AJ170+ABRIL!AJ170+MAYO!AJ170+JUNIO!AJ170+JULIO!AJ170+AGOSTO!AJ170+SEPTIEMBRE!AJ170+OCTUBRE!AJ170+NOVIEMBRE!AJ170+DICIEMBRE!AJ170</f>
        <v>0</v>
      </c>
      <c r="AK170" s="96">
        <f>+ENERO!AK170+FEBRERO!AK170+MARZO!AK170+ABRIL!AK170+MAYO!AK170+JUNIO!AK170+JULIO!AK170+AGOSTO!AK170+SEPTIEMBRE!AK170+OCTUBRE!AK170+NOVIEMBRE!AK170+DICIEMBRE!AK170</f>
        <v>0</v>
      </c>
      <c r="AL170" s="96">
        <f>+ENERO!AL170+FEBRERO!AL170+MARZO!AL170+ABRIL!AL170+MAYO!AL170+JUNIO!AL170+JULIO!AL170+AGOSTO!AL170+SEPTIEMBRE!AL170+OCTUBRE!AL170+NOVIEMBRE!AL170+DICIEMBRE!AL170</f>
        <v>0</v>
      </c>
      <c r="AM170" s="96">
        <f>+ENERO!AM170+FEBRERO!AM170+MARZO!AM170+ABRIL!AM170+MAYO!AM170+JUNIO!AM170+JULIO!AM170+AGOSTO!AM170+SEPTIEMBRE!AM170+OCTUBRE!AM170+NOVIEMBRE!AM170+DICIEMBRE!AM170</f>
        <v>0</v>
      </c>
      <c r="AN170" s="96">
        <f>+ENERO!AN170+FEBRERO!AN170+MARZO!AN170+ABRIL!AN170+MAYO!AN170+JUNIO!AN170+JULIO!AN170+AGOSTO!AN170+SEPTIEMBRE!AN170+OCTUBRE!AN170+NOVIEMBRE!AN170+DICIEMBRE!AN170</f>
        <v>0</v>
      </c>
      <c r="AO170" s="96">
        <f>+ENERO!AO170+FEBRERO!AO170+MARZO!AO170+ABRIL!AO170+MAYO!AO170+JUNIO!AO170+JULIO!AO170+AGOSTO!AO170+SEPTIEMBRE!AO170+OCTUBRE!AO170+NOVIEMBRE!AO170+DICIEMBRE!AO170</f>
        <v>0</v>
      </c>
      <c r="AP170" s="96">
        <f>+ENERO!AP170+FEBRERO!AP170+MARZO!AP170+ABRIL!AP170+MAYO!AP170+JUNIO!AP170+JULIO!AP170+AGOSTO!AP170+SEPTIEMBRE!AP170+OCTUBRE!AP170+NOVIEMBRE!AP170+DICIEMBRE!AP170</f>
        <v>0</v>
      </c>
      <c r="AQ170" s="96">
        <f>+ENERO!AQ170+FEBRERO!AQ170+MARZO!AQ170+ABRIL!AQ170+MAYO!AQ170+JUNIO!AQ170+JULIO!AQ170+AGOSTO!AQ170+SEPTIEMBRE!AQ170+OCTUBRE!AQ170+NOVIEMBRE!AQ170+DICIEMBRE!AQ170</f>
        <v>0</v>
      </c>
      <c r="AR170" s="96">
        <f>+ENERO!AR170+FEBRERO!AR170+MARZO!AR170+ABRIL!AR170+MAYO!AR170+JUNIO!AR170+JULIO!AR170+AGOSTO!AR170+SEPTIEMBRE!AR170+OCTUBRE!AR170+NOVIEMBRE!AR170+DICIEMBRE!AR170</f>
        <v>0</v>
      </c>
      <c r="AS170" s="96">
        <f>+ENERO!AS170+FEBRERO!AS170+MARZO!AS170+ABRIL!AS170+MAYO!AS170+JUNIO!AS170+JULIO!AS170+AGOSTO!AS170+SEPTIEMBRE!AS170+OCTUBRE!AS170+NOVIEMBRE!AS170+DICIEMBRE!AS170</f>
        <v>0</v>
      </c>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227">
        <f t="shared" si="40"/>
        <v>0</v>
      </c>
      <c r="CQ170" s="227">
        <f t="shared" si="41"/>
        <v>0</v>
      </c>
      <c r="CR170" s="227">
        <f t="shared" si="42"/>
        <v>0</v>
      </c>
      <c r="CS170" s="225">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709" t="s">
        <v>113</v>
      </c>
      <c r="B171" s="709"/>
      <c r="C171" s="709"/>
      <c r="D171" s="255"/>
      <c r="E171" s="255"/>
      <c r="F171" s="255"/>
      <c r="G171" s="96">
        <f>+ENERO!G171+FEBRERO!G171+MARZO!G171+ABRIL!G171+MAYO!G171+JUNIO!G171+JULIO!G171+AGOSTO!G171+SEPTIEMBRE!G171+OCTUBRE!G171+NOVIEMBRE!G171+DICIEMBRE!G171</f>
        <v>0</v>
      </c>
      <c r="H171" s="96">
        <f>+ENERO!H171+FEBRERO!H171+MARZO!H171+ABRIL!H171+MAYO!H171+JUNIO!H171+JULIO!H171+AGOSTO!H171+SEPTIEMBRE!H171+OCTUBRE!H171+NOVIEMBRE!H171+DICIEMBRE!H171</f>
        <v>0</v>
      </c>
      <c r="I171" s="96">
        <f>+ENERO!I171+FEBRERO!I171+MARZO!I171+ABRIL!I171+MAYO!I171+JUNIO!I171+JULIO!I171+AGOSTO!I171+SEPTIEMBRE!I171+OCTUBRE!I171+NOVIEMBRE!I171+DICIEMBRE!I171</f>
        <v>0</v>
      </c>
      <c r="J171" s="96">
        <f>+ENERO!J171+FEBRERO!J171+MARZO!J171+ABRIL!J171+MAYO!J171+JUNIO!J171+JULIO!J171+AGOSTO!J171+SEPTIEMBRE!J171+OCTUBRE!J171+NOVIEMBRE!J171+DICIEMBRE!J171</f>
        <v>0</v>
      </c>
      <c r="K171" s="96">
        <f>+ENERO!K171+FEBRERO!K171+MARZO!K171+ABRIL!K171+MAYO!K171+JUNIO!K171+JULIO!K171+AGOSTO!K171+SEPTIEMBRE!K171+OCTUBRE!K171+NOVIEMBRE!K171+DICIEMBRE!K171</f>
        <v>0</v>
      </c>
      <c r="L171" s="96">
        <f>+ENERO!L171+FEBRERO!L171+MARZO!L171+ABRIL!L171+MAYO!L171+JUNIO!L171+JULIO!L171+AGOSTO!L171+SEPTIEMBRE!L171+OCTUBRE!L171+NOVIEMBRE!L171+DICIEMBRE!L171</f>
        <v>0</v>
      </c>
      <c r="M171" s="96">
        <f>+ENERO!M171+FEBRERO!M171+MARZO!M171+ABRIL!M171+MAYO!M171+JUNIO!M171+JULIO!M171+AGOSTO!M171+SEPTIEMBRE!M171+OCTUBRE!M171+NOVIEMBRE!M171+DICIEMBRE!M171</f>
        <v>0</v>
      </c>
      <c r="N171" s="96">
        <f>+ENERO!N171+FEBRERO!N171+MARZO!N171+ABRIL!N171+MAYO!N171+JUNIO!N171+JULIO!N171+AGOSTO!N171+SEPTIEMBRE!N171+OCTUBRE!N171+NOVIEMBRE!N171+DICIEMBRE!N171</f>
        <v>0</v>
      </c>
      <c r="O171" s="96">
        <f>+ENERO!O171+FEBRERO!O171+MARZO!O171+ABRIL!O171+MAYO!O171+JUNIO!O171+JULIO!O171+AGOSTO!O171+SEPTIEMBRE!O171+OCTUBRE!O171+NOVIEMBRE!O171+DICIEMBRE!O171</f>
        <v>0</v>
      </c>
      <c r="P171" s="96">
        <f>+ENERO!P171+FEBRERO!P171+MARZO!P171+ABRIL!P171+MAYO!P171+JUNIO!P171+JULIO!P171+AGOSTO!P171+SEPTIEMBRE!P171+OCTUBRE!P171+NOVIEMBRE!P171+DICIEMBRE!P171</f>
        <v>0</v>
      </c>
      <c r="Q171" s="96">
        <f>+ENERO!Q171+FEBRERO!Q171+MARZO!Q171+ABRIL!Q171+MAYO!Q171+JUNIO!Q171+JULIO!Q171+AGOSTO!Q171+SEPTIEMBRE!Q171+OCTUBRE!Q171+NOVIEMBRE!Q171+DICIEMBRE!Q171</f>
        <v>0</v>
      </c>
      <c r="R171" s="96">
        <f>+ENERO!R171+FEBRERO!R171+MARZO!R171+ABRIL!R171+MAYO!R171+JUNIO!R171+JULIO!R171+AGOSTO!R171+SEPTIEMBRE!R171+OCTUBRE!R171+NOVIEMBRE!R171+DICIEMBRE!R171</f>
        <v>0</v>
      </c>
      <c r="S171" s="96">
        <f>+ENERO!S171+FEBRERO!S171+MARZO!S171+ABRIL!S171+MAYO!S171+JUNIO!S171+JULIO!S171+AGOSTO!S171+SEPTIEMBRE!S171+OCTUBRE!S171+NOVIEMBRE!S171+DICIEMBRE!S171</f>
        <v>0</v>
      </c>
      <c r="T171" s="96">
        <f>+ENERO!T171+FEBRERO!T171+MARZO!T171+ABRIL!T171+MAYO!T171+JUNIO!T171+JULIO!T171+AGOSTO!T171+SEPTIEMBRE!T171+OCTUBRE!T171+NOVIEMBRE!T171+DICIEMBRE!T171</f>
        <v>0</v>
      </c>
      <c r="U171" s="96">
        <f>+ENERO!U171+FEBRERO!U171+MARZO!U171+ABRIL!U171+MAYO!U171+JUNIO!U171+JULIO!U171+AGOSTO!U171+SEPTIEMBRE!U171+OCTUBRE!U171+NOVIEMBRE!U171+DICIEMBRE!U171</f>
        <v>0</v>
      </c>
      <c r="V171" s="96">
        <f>+ENERO!V171+FEBRERO!V171+MARZO!V171+ABRIL!V171+MAYO!V171+JUNIO!V171+JULIO!V171+AGOSTO!V171+SEPTIEMBRE!V171+OCTUBRE!V171+NOVIEMBRE!V171+DICIEMBRE!V171</f>
        <v>0</v>
      </c>
      <c r="W171" s="96">
        <f>+ENERO!W171+FEBRERO!W171+MARZO!W171+ABRIL!W171+MAYO!W171+JUNIO!W171+JULIO!W171+AGOSTO!W171+SEPTIEMBRE!W171+OCTUBRE!W171+NOVIEMBRE!W171+DICIEMBRE!W171</f>
        <v>0</v>
      </c>
      <c r="X171" s="96">
        <f>+ENERO!X171+FEBRERO!X171+MARZO!X171+ABRIL!X171+MAYO!X171+JUNIO!X171+JULIO!X171+AGOSTO!X171+SEPTIEMBRE!X171+OCTUBRE!X171+NOVIEMBRE!X171+DICIEMBRE!X171</f>
        <v>0</v>
      </c>
      <c r="Y171" s="96">
        <f>+ENERO!Y171+FEBRERO!Y171+MARZO!Y171+ABRIL!Y171+MAYO!Y171+JUNIO!Y171+JULIO!Y171+AGOSTO!Y171+SEPTIEMBRE!Y171+OCTUBRE!Y171+NOVIEMBRE!Y171+DICIEMBRE!Y171</f>
        <v>0</v>
      </c>
      <c r="Z171" s="96">
        <f>+ENERO!Z171+FEBRERO!Z171+MARZO!Z171+ABRIL!Z171+MAYO!Z171+JUNIO!Z171+JULIO!Z171+AGOSTO!Z171+SEPTIEMBRE!Z171+OCTUBRE!Z171+NOVIEMBRE!Z171+DICIEMBRE!Z171</f>
        <v>0</v>
      </c>
      <c r="AA171" s="96">
        <f>+ENERO!AA171+FEBRERO!AA171+MARZO!AA171+ABRIL!AA171+MAYO!AA171+JUNIO!AA171+JULIO!AA171+AGOSTO!AA171+SEPTIEMBRE!AA171+OCTUBRE!AA171+NOVIEMBRE!AA171+DICIEMBRE!AA171</f>
        <v>0</v>
      </c>
      <c r="AB171" s="96">
        <f>+ENERO!AB171+FEBRERO!AB171+MARZO!AB171+ABRIL!AB171+MAYO!AB171+JUNIO!AB171+JULIO!AB171+AGOSTO!AB171+SEPTIEMBRE!AB171+OCTUBRE!AB171+NOVIEMBRE!AB171+DICIEMBRE!AB171</f>
        <v>0</v>
      </c>
      <c r="AC171" s="96">
        <f>+ENERO!AC171+FEBRERO!AC171+MARZO!AC171+ABRIL!AC171+MAYO!AC171+JUNIO!AC171+JULIO!AC171+AGOSTO!AC171+SEPTIEMBRE!AC171+OCTUBRE!AC171+NOVIEMBRE!AC171+DICIEMBRE!AC171</f>
        <v>0</v>
      </c>
      <c r="AD171" s="96">
        <f>+ENERO!AD171+FEBRERO!AD171+MARZO!AD171+ABRIL!AD171+MAYO!AD171+JUNIO!AD171+JULIO!AD171+AGOSTO!AD171+SEPTIEMBRE!AD171+OCTUBRE!AD171+NOVIEMBRE!AD171+DICIEMBRE!AD171</f>
        <v>0</v>
      </c>
      <c r="AE171" s="96">
        <f>+ENERO!AE171+FEBRERO!AE171+MARZO!AE171+ABRIL!AE171+MAYO!AE171+JUNIO!AE171+JULIO!AE171+AGOSTO!AE171+SEPTIEMBRE!AE171+OCTUBRE!AE171+NOVIEMBRE!AE171+DICIEMBRE!AE171</f>
        <v>0</v>
      </c>
      <c r="AF171" s="96">
        <f>+ENERO!AF171+FEBRERO!AF171+MARZO!AF171+ABRIL!AF171+MAYO!AF171+JUNIO!AF171+JULIO!AF171+AGOSTO!AF171+SEPTIEMBRE!AF171+OCTUBRE!AF171+NOVIEMBRE!AF171+DICIEMBRE!AF171</f>
        <v>0</v>
      </c>
      <c r="AG171" s="96">
        <f>+ENERO!AG171+FEBRERO!AG171+MARZO!AG171+ABRIL!AG171+MAYO!AG171+JUNIO!AG171+JULIO!AG171+AGOSTO!AG171+SEPTIEMBRE!AG171+OCTUBRE!AG171+NOVIEMBRE!AG171+DICIEMBRE!AG171</f>
        <v>0</v>
      </c>
      <c r="AH171" s="96">
        <f>+ENERO!AH171+FEBRERO!AH171+MARZO!AH171+ABRIL!AH171+MAYO!AH171+JUNIO!AH171+JULIO!AH171+AGOSTO!AH171+SEPTIEMBRE!AH171+OCTUBRE!AH171+NOVIEMBRE!AH171+DICIEMBRE!AH171</f>
        <v>0</v>
      </c>
      <c r="AI171" s="96">
        <f>+ENERO!AI171+FEBRERO!AI171+MARZO!AI171+ABRIL!AI171+MAYO!AI171+JUNIO!AI171+JULIO!AI171+AGOSTO!AI171+SEPTIEMBRE!AI171+OCTUBRE!AI171+NOVIEMBRE!AI171+DICIEMBRE!AI171</f>
        <v>0</v>
      </c>
      <c r="AJ171" s="96">
        <f>+ENERO!AJ171+FEBRERO!AJ171+MARZO!AJ171+ABRIL!AJ171+MAYO!AJ171+JUNIO!AJ171+JULIO!AJ171+AGOSTO!AJ171+SEPTIEMBRE!AJ171+OCTUBRE!AJ171+NOVIEMBRE!AJ171+DICIEMBRE!AJ171</f>
        <v>0</v>
      </c>
      <c r="AK171" s="96">
        <f>+ENERO!AK171+FEBRERO!AK171+MARZO!AK171+ABRIL!AK171+MAYO!AK171+JUNIO!AK171+JULIO!AK171+AGOSTO!AK171+SEPTIEMBRE!AK171+OCTUBRE!AK171+NOVIEMBRE!AK171+DICIEMBRE!AK171</f>
        <v>0</v>
      </c>
      <c r="AL171" s="96">
        <f>+ENERO!AL171+FEBRERO!AL171+MARZO!AL171+ABRIL!AL171+MAYO!AL171+JUNIO!AL171+JULIO!AL171+AGOSTO!AL171+SEPTIEMBRE!AL171+OCTUBRE!AL171+NOVIEMBRE!AL171+DICIEMBRE!AL171</f>
        <v>0</v>
      </c>
      <c r="AM171" s="96">
        <f>+ENERO!AM171+FEBRERO!AM171+MARZO!AM171+ABRIL!AM171+MAYO!AM171+JUNIO!AM171+JULIO!AM171+AGOSTO!AM171+SEPTIEMBRE!AM171+OCTUBRE!AM171+NOVIEMBRE!AM171+DICIEMBRE!AM171</f>
        <v>0</v>
      </c>
      <c r="AN171" s="96">
        <f>+ENERO!AN171+FEBRERO!AN171+MARZO!AN171+ABRIL!AN171+MAYO!AN171+JUNIO!AN171+JULIO!AN171+AGOSTO!AN171+SEPTIEMBRE!AN171+OCTUBRE!AN171+NOVIEMBRE!AN171+DICIEMBRE!AN171</f>
        <v>0</v>
      </c>
      <c r="AO171" s="96">
        <f>+ENERO!AO171+FEBRERO!AO171+MARZO!AO171+ABRIL!AO171+MAYO!AO171+JUNIO!AO171+JULIO!AO171+AGOSTO!AO171+SEPTIEMBRE!AO171+OCTUBRE!AO171+NOVIEMBRE!AO171+DICIEMBRE!AO171</f>
        <v>0</v>
      </c>
      <c r="AP171" s="96">
        <f>+ENERO!AP171+FEBRERO!AP171+MARZO!AP171+ABRIL!AP171+MAYO!AP171+JUNIO!AP171+JULIO!AP171+AGOSTO!AP171+SEPTIEMBRE!AP171+OCTUBRE!AP171+NOVIEMBRE!AP171+DICIEMBRE!AP171</f>
        <v>0</v>
      </c>
      <c r="AQ171" s="96">
        <f>+ENERO!AQ171+FEBRERO!AQ171+MARZO!AQ171+ABRIL!AQ171+MAYO!AQ171+JUNIO!AQ171+JULIO!AQ171+AGOSTO!AQ171+SEPTIEMBRE!AQ171+OCTUBRE!AQ171+NOVIEMBRE!AQ171+DICIEMBRE!AQ171</f>
        <v>0</v>
      </c>
      <c r="AR171" s="96">
        <f>+ENERO!AR171+FEBRERO!AR171+MARZO!AR171+ABRIL!AR171+MAYO!AR171+JUNIO!AR171+JULIO!AR171+AGOSTO!AR171+SEPTIEMBRE!AR171+OCTUBRE!AR171+NOVIEMBRE!AR171+DICIEMBRE!AR171</f>
        <v>0</v>
      </c>
      <c r="AS171" s="96">
        <f>+ENERO!AS171+FEBRERO!AS171+MARZO!AS171+ABRIL!AS171+MAYO!AS171+JUNIO!AS171+JULIO!AS171+AGOSTO!AS171+SEPTIEMBRE!AS171+OCTUBRE!AS171+NOVIEMBRE!AS171+DICIEMBRE!AS171</f>
        <v>0</v>
      </c>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227"/>
      <c r="CQ171" s="227"/>
      <c r="CR171" s="227"/>
      <c r="CS171" s="22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666" t="s">
        <v>114</v>
      </c>
      <c r="B172" s="666" t="s">
        <v>115</v>
      </c>
      <c r="C172" s="667"/>
      <c r="D172" s="142">
        <f t="shared" ref="D172:D194" si="47">SUM(E172:F172)</f>
        <v>19</v>
      </c>
      <c r="E172" s="142">
        <f t="shared" ref="E172:F174" si="48">+G172+I172+K172+M172+O172+Q172+S172+U172+W172+Y172+AA172+AC172+AE172+AG172+AI172+AK172+AM172</f>
        <v>2</v>
      </c>
      <c r="F172" s="142">
        <f t="shared" si="48"/>
        <v>17</v>
      </c>
      <c r="G172" s="96">
        <f>+ENERO!G172+FEBRERO!G172+MARZO!G172+ABRIL!G172+MAYO!G172+JUNIO!G172+JULIO!G172+AGOSTO!G172+SEPTIEMBRE!G172+OCTUBRE!G172+NOVIEMBRE!G172+DICIEMBRE!G172</f>
        <v>0</v>
      </c>
      <c r="H172" s="96">
        <f>+ENERO!H172+FEBRERO!H172+MARZO!H172+ABRIL!H172+MAYO!H172+JUNIO!H172+JULIO!H172+AGOSTO!H172+SEPTIEMBRE!H172+OCTUBRE!H172+NOVIEMBRE!H172+DICIEMBRE!H172</f>
        <v>0</v>
      </c>
      <c r="I172" s="96">
        <f>+ENERO!I172+FEBRERO!I172+MARZO!I172+ABRIL!I172+MAYO!I172+JUNIO!I172+JULIO!I172+AGOSTO!I172+SEPTIEMBRE!I172+OCTUBRE!I172+NOVIEMBRE!I172+DICIEMBRE!I172</f>
        <v>0</v>
      </c>
      <c r="J172" s="96">
        <f>+ENERO!J172+FEBRERO!J172+MARZO!J172+ABRIL!J172+MAYO!J172+JUNIO!J172+JULIO!J172+AGOSTO!J172+SEPTIEMBRE!J172+OCTUBRE!J172+NOVIEMBRE!J172+DICIEMBRE!J172</f>
        <v>0</v>
      </c>
      <c r="K172" s="96">
        <f>+ENERO!K172+FEBRERO!K172+MARZO!K172+ABRIL!K172+MAYO!K172+JUNIO!K172+JULIO!K172+AGOSTO!K172+SEPTIEMBRE!K172+OCTUBRE!K172+NOVIEMBRE!K172+DICIEMBRE!K172</f>
        <v>0</v>
      </c>
      <c r="L172" s="96">
        <f>+ENERO!L172+FEBRERO!L172+MARZO!L172+ABRIL!L172+MAYO!L172+JUNIO!L172+JULIO!L172+AGOSTO!L172+SEPTIEMBRE!L172+OCTUBRE!L172+NOVIEMBRE!L172+DICIEMBRE!L172</f>
        <v>0</v>
      </c>
      <c r="M172" s="96">
        <f>+ENERO!M172+FEBRERO!M172+MARZO!M172+ABRIL!M172+MAYO!M172+JUNIO!M172+JULIO!M172+AGOSTO!M172+SEPTIEMBRE!M172+OCTUBRE!M172+NOVIEMBRE!M172+DICIEMBRE!M172</f>
        <v>0</v>
      </c>
      <c r="N172" s="96">
        <f>+ENERO!N172+FEBRERO!N172+MARZO!N172+ABRIL!N172+MAYO!N172+JUNIO!N172+JULIO!N172+AGOSTO!N172+SEPTIEMBRE!N172+OCTUBRE!N172+NOVIEMBRE!N172+DICIEMBRE!N172</f>
        <v>0</v>
      </c>
      <c r="O172" s="96">
        <f>+ENERO!O172+FEBRERO!O172+MARZO!O172+ABRIL!O172+MAYO!O172+JUNIO!O172+JULIO!O172+AGOSTO!O172+SEPTIEMBRE!O172+OCTUBRE!O172+NOVIEMBRE!O172+DICIEMBRE!O172</f>
        <v>0</v>
      </c>
      <c r="P172" s="96">
        <f>+ENERO!P172+FEBRERO!P172+MARZO!P172+ABRIL!P172+MAYO!P172+JUNIO!P172+JULIO!P172+AGOSTO!P172+SEPTIEMBRE!P172+OCTUBRE!P172+NOVIEMBRE!P172+DICIEMBRE!P172</f>
        <v>0</v>
      </c>
      <c r="Q172" s="96">
        <f>+ENERO!Q172+FEBRERO!Q172+MARZO!Q172+ABRIL!Q172+MAYO!Q172+JUNIO!Q172+JULIO!Q172+AGOSTO!Q172+SEPTIEMBRE!Q172+OCTUBRE!Q172+NOVIEMBRE!Q172+DICIEMBRE!Q172</f>
        <v>0</v>
      </c>
      <c r="R172" s="96">
        <f>+ENERO!R172+FEBRERO!R172+MARZO!R172+ABRIL!R172+MAYO!R172+JUNIO!R172+JULIO!R172+AGOSTO!R172+SEPTIEMBRE!R172+OCTUBRE!R172+NOVIEMBRE!R172+DICIEMBRE!R172</f>
        <v>0</v>
      </c>
      <c r="S172" s="96">
        <f>+ENERO!S172+FEBRERO!S172+MARZO!S172+ABRIL!S172+MAYO!S172+JUNIO!S172+JULIO!S172+AGOSTO!S172+SEPTIEMBRE!S172+OCTUBRE!S172+NOVIEMBRE!S172+DICIEMBRE!S172</f>
        <v>0</v>
      </c>
      <c r="T172" s="96">
        <f>+ENERO!T172+FEBRERO!T172+MARZO!T172+ABRIL!T172+MAYO!T172+JUNIO!T172+JULIO!T172+AGOSTO!T172+SEPTIEMBRE!T172+OCTUBRE!T172+NOVIEMBRE!T172+DICIEMBRE!T172</f>
        <v>1</v>
      </c>
      <c r="U172" s="96">
        <f>+ENERO!U172+FEBRERO!U172+MARZO!U172+ABRIL!U172+MAYO!U172+JUNIO!U172+JULIO!U172+AGOSTO!U172+SEPTIEMBRE!U172+OCTUBRE!U172+NOVIEMBRE!U172+DICIEMBRE!U172</f>
        <v>0</v>
      </c>
      <c r="V172" s="96">
        <f>+ENERO!V172+FEBRERO!V172+MARZO!V172+ABRIL!V172+MAYO!V172+JUNIO!V172+JULIO!V172+AGOSTO!V172+SEPTIEMBRE!V172+OCTUBRE!V172+NOVIEMBRE!V172+DICIEMBRE!V172</f>
        <v>2</v>
      </c>
      <c r="W172" s="96">
        <f>+ENERO!W172+FEBRERO!W172+MARZO!W172+ABRIL!W172+MAYO!W172+JUNIO!W172+JULIO!W172+AGOSTO!W172+SEPTIEMBRE!W172+OCTUBRE!W172+NOVIEMBRE!W172+DICIEMBRE!W172</f>
        <v>0</v>
      </c>
      <c r="X172" s="96">
        <f>+ENERO!X172+FEBRERO!X172+MARZO!X172+ABRIL!X172+MAYO!X172+JUNIO!X172+JULIO!X172+AGOSTO!X172+SEPTIEMBRE!X172+OCTUBRE!X172+NOVIEMBRE!X172+DICIEMBRE!X172</f>
        <v>1</v>
      </c>
      <c r="Y172" s="96">
        <f>+ENERO!Y172+FEBRERO!Y172+MARZO!Y172+ABRIL!Y172+MAYO!Y172+JUNIO!Y172+JULIO!Y172+AGOSTO!Y172+SEPTIEMBRE!Y172+OCTUBRE!Y172+NOVIEMBRE!Y172+DICIEMBRE!Y172</f>
        <v>1</v>
      </c>
      <c r="Z172" s="96">
        <f>+ENERO!Z172+FEBRERO!Z172+MARZO!Z172+ABRIL!Z172+MAYO!Z172+JUNIO!Z172+JULIO!Z172+AGOSTO!Z172+SEPTIEMBRE!Z172+OCTUBRE!Z172+NOVIEMBRE!Z172+DICIEMBRE!Z172</f>
        <v>0</v>
      </c>
      <c r="AA172" s="96">
        <f>+ENERO!AA172+FEBRERO!AA172+MARZO!AA172+ABRIL!AA172+MAYO!AA172+JUNIO!AA172+JULIO!AA172+AGOSTO!AA172+SEPTIEMBRE!AA172+OCTUBRE!AA172+NOVIEMBRE!AA172+DICIEMBRE!AA172</f>
        <v>0</v>
      </c>
      <c r="AB172" s="96">
        <f>+ENERO!AB172+FEBRERO!AB172+MARZO!AB172+ABRIL!AB172+MAYO!AB172+JUNIO!AB172+JULIO!AB172+AGOSTO!AB172+SEPTIEMBRE!AB172+OCTUBRE!AB172+NOVIEMBRE!AB172+DICIEMBRE!AB172</f>
        <v>2</v>
      </c>
      <c r="AC172" s="96">
        <f>+ENERO!AC172+FEBRERO!AC172+MARZO!AC172+ABRIL!AC172+MAYO!AC172+JUNIO!AC172+JULIO!AC172+AGOSTO!AC172+SEPTIEMBRE!AC172+OCTUBRE!AC172+NOVIEMBRE!AC172+DICIEMBRE!AC172</f>
        <v>0</v>
      </c>
      <c r="AD172" s="96">
        <f>+ENERO!AD172+FEBRERO!AD172+MARZO!AD172+ABRIL!AD172+MAYO!AD172+JUNIO!AD172+JULIO!AD172+AGOSTO!AD172+SEPTIEMBRE!AD172+OCTUBRE!AD172+NOVIEMBRE!AD172+DICIEMBRE!AD172</f>
        <v>1</v>
      </c>
      <c r="AE172" s="96">
        <f>+ENERO!AE172+FEBRERO!AE172+MARZO!AE172+ABRIL!AE172+MAYO!AE172+JUNIO!AE172+JULIO!AE172+AGOSTO!AE172+SEPTIEMBRE!AE172+OCTUBRE!AE172+NOVIEMBRE!AE172+DICIEMBRE!AE172</f>
        <v>1</v>
      </c>
      <c r="AF172" s="96">
        <f>+ENERO!AF172+FEBRERO!AF172+MARZO!AF172+ABRIL!AF172+MAYO!AF172+JUNIO!AF172+JULIO!AF172+AGOSTO!AF172+SEPTIEMBRE!AF172+OCTUBRE!AF172+NOVIEMBRE!AF172+DICIEMBRE!AF172</f>
        <v>5</v>
      </c>
      <c r="AG172" s="96">
        <f>+ENERO!AG172+FEBRERO!AG172+MARZO!AG172+ABRIL!AG172+MAYO!AG172+JUNIO!AG172+JULIO!AG172+AGOSTO!AG172+SEPTIEMBRE!AG172+OCTUBRE!AG172+NOVIEMBRE!AG172+DICIEMBRE!AG172</f>
        <v>0</v>
      </c>
      <c r="AH172" s="96">
        <f>+ENERO!AH172+FEBRERO!AH172+MARZO!AH172+ABRIL!AH172+MAYO!AH172+JUNIO!AH172+JULIO!AH172+AGOSTO!AH172+SEPTIEMBRE!AH172+OCTUBRE!AH172+NOVIEMBRE!AH172+DICIEMBRE!AH172</f>
        <v>4</v>
      </c>
      <c r="AI172" s="96">
        <f>+ENERO!AI172+FEBRERO!AI172+MARZO!AI172+ABRIL!AI172+MAYO!AI172+JUNIO!AI172+JULIO!AI172+AGOSTO!AI172+SEPTIEMBRE!AI172+OCTUBRE!AI172+NOVIEMBRE!AI172+DICIEMBRE!AI172</f>
        <v>0</v>
      </c>
      <c r="AJ172" s="96">
        <f>+ENERO!AJ172+FEBRERO!AJ172+MARZO!AJ172+ABRIL!AJ172+MAYO!AJ172+JUNIO!AJ172+JULIO!AJ172+AGOSTO!AJ172+SEPTIEMBRE!AJ172+OCTUBRE!AJ172+NOVIEMBRE!AJ172+DICIEMBRE!AJ172</f>
        <v>0</v>
      </c>
      <c r="AK172" s="96">
        <f>+ENERO!AK172+FEBRERO!AK172+MARZO!AK172+ABRIL!AK172+MAYO!AK172+JUNIO!AK172+JULIO!AK172+AGOSTO!AK172+SEPTIEMBRE!AK172+OCTUBRE!AK172+NOVIEMBRE!AK172+DICIEMBRE!AK172</f>
        <v>0</v>
      </c>
      <c r="AL172" s="96">
        <f>+ENERO!AL172+FEBRERO!AL172+MARZO!AL172+ABRIL!AL172+MAYO!AL172+JUNIO!AL172+JULIO!AL172+AGOSTO!AL172+SEPTIEMBRE!AL172+OCTUBRE!AL172+NOVIEMBRE!AL172+DICIEMBRE!AL172</f>
        <v>1</v>
      </c>
      <c r="AM172" s="96">
        <f>+ENERO!AM172+FEBRERO!AM172+MARZO!AM172+ABRIL!AM172+MAYO!AM172+JUNIO!AM172+JULIO!AM172+AGOSTO!AM172+SEPTIEMBRE!AM172+OCTUBRE!AM172+NOVIEMBRE!AM172+DICIEMBRE!AM172</f>
        <v>0</v>
      </c>
      <c r="AN172" s="96">
        <f>+ENERO!AN172+FEBRERO!AN172+MARZO!AN172+ABRIL!AN172+MAYO!AN172+JUNIO!AN172+JULIO!AN172+AGOSTO!AN172+SEPTIEMBRE!AN172+OCTUBRE!AN172+NOVIEMBRE!AN172+DICIEMBRE!AN172</f>
        <v>0</v>
      </c>
      <c r="AO172" s="96">
        <f>+ENERO!AO172+FEBRERO!AO172+MARZO!AO172+ABRIL!AO172+MAYO!AO172+JUNIO!AO172+JULIO!AO172+AGOSTO!AO172+SEPTIEMBRE!AO172+OCTUBRE!AO172+NOVIEMBRE!AO172+DICIEMBRE!AO172</f>
        <v>0</v>
      </c>
      <c r="AP172" s="96">
        <f>+ENERO!AP172+FEBRERO!AP172+MARZO!AP172+ABRIL!AP172+MAYO!AP172+JUNIO!AP172+JULIO!AP172+AGOSTO!AP172+SEPTIEMBRE!AP172+OCTUBRE!AP172+NOVIEMBRE!AP172+DICIEMBRE!AP172</f>
        <v>0</v>
      </c>
      <c r="AQ172" s="96">
        <f>+ENERO!AQ172+FEBRERO!AQ172+MARZO!AQ172+ABRIL!AQ172+MAYO!AQ172+JUNIO!AQ172+JULIO!AQ172+AGOSTO!AQ172+SEPTIEMBRE!AQ172+OCTUBRE!AQ172+NOVIEMBRE!AQ172+DICIEMBRE!AQ172</f>
        <v>0</v>
      </c>
      <c r="AR172" s="96">
        <f>+ENERO!AR172+FEBRERO!AR172+MARZO!AR172+ABRIL!AR172+MAYO!AR172+JUNIO!AR172+JULIO!AR172+AGOSTO!AR172+SEPTIEMBRE!AR172+OCTUBRE!AR172+NOVIEMBRE!AR172+DICIEMBRE!AR172</f>
        <v>0</v>
      </c>
      <c r="AS172" s="96">
        <f>+ENERO!AS172+FEBRERO!AS172+MARZO!AS172+ABRIL!AS172+MAYO!AS172+JUNIO!AS172+JULIO!AS172+AGOSTO!AS172+SEPTIEMBRE!AS172+OCTUBRE!AS172+NOVIEMBRE!AS172+DICIEMBRE!AS172</f>
        <v>0</v>
      </c>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227">
        <f t="shared" si="40"/>
        <v>0</v>
      </c>
      <c r="CQ172" s="227">
        <f t="shared" si="41"/>
        <v>0</v>
      </c>
      <c r="CR172" s="227">
        <f t="shared" si="42"/>
        <v>0</v>
      </c>
      <c r="CS172" s="22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660"/>
      <c r="B173" s="660" t="s">
        <v>116</v>
      </c>
      <c r="C173" s="668"/>
      <c r="D173" s="111">
        <f t="shared" si="47"/>
        <v>2</v>
      </c>
      <c r="E173" s="111">
        <f t="shared" si="48"/>
        <v>1</v>
      </c>
      <c r="F173" s="111">
        <f t="shared" si="48"/>
        <v>1</v>
      </c>
      <c r="G173" s="96">
        <f>+ENERO!G173+FEBRERO!G173+MARZO!G173+ABRIL!G173+MAYO!G173+JUNIO!G173+JULIO!G173+AGOSTO!G173+SEPTIEMBRE!G173+OCTUBRE!G173+NOVIEMBRE!G173+DICIEMBRE!G173</f>
        <v>0</v>
      </c>
      <c r="H173" s="96">
        <f>+ENERO!H173+FEBRERO!H173+MARZO!H173+ABRIL!H173+MAYO!H173+JUNIO!H173+JULIO!H173+AGOSTO!H173+SEPTIEMBRE!H173+OCTUBRE!H173+NOVIEMBRE!H173+DICIEMBRE!H173</f>
        <v>0</v>
      </c>
      <c r="I173" s="96">
        <f>+ENERO!I173+FEBRERO!I173+MARZO!I173+ABRIL!I173+MAYO!I173+JUNIO!I173+JULIO!I173+AGOSTO!I173+SEPTIEMBRE!I173+OCTUBRE!I173+NOVIEMBRE!I173+DICIEMBRE!I173</f>
        <v>0</v>
      </c>
      <c r="J173" s="96">
        <f>+ENERO!J173+FEBRERO!J173+MARZO!J173+ABRIL!J173+MAYO!J173+JUNIO!J173+JULIO!J173+AGOSTO!J173+SEPTIEMBRE!J173+OCTUBRE!J173+NOVIEMBRE!J173+DICIEMBRE!J173</f>
        <v>0</v>
      </c>
      <c r="K173" s="96">
        <f>+ENERO!K173+FEBRERO!K173+MARZO!K173+ABRIL!K173+MAYO!K173+JUNIO!K173+JULIO!K173+AGOSTO!K173+SEPTIEMBRE!K173+OCTUBRE!K173+NOVIEMBRE!K173+DICIEMBRE!K173</f>
        <v>1</v>
      </c>
      <c r="L173" s="96">
        <f>+ENERO!L173+FEBRERO!L173+MARZO!L173+ABRIL!L173+MAYO!L173+JUNIO!L173+JULIO!L173+AGOSTO!L173+SEPTIEMBRE!L173+OCTUBRE!L173+NOVIEMBRE!L173+DICIEMBRE!L173</f>
        <v>0</v>
      </c>
      <c r="M173" s="96">
        <f>+ENERO!M173+FEBRERO!M173+MARZO!M173+ABRIL!M173+MAYO!M173+JUNIO!M173+JULIO!M173+AGOSTO!M173+SEPTIEMBRE!M173+OCTUBRE!M173+NOVIEMBRE!M173+DICIEMBRE!M173</f>
        <v>0</v>
      </c>
      <c r="N173" s="96">
        <f>+ENERO!N173+FEBRERO!N173+MARZO!N173+ABRIL!N173+MAYO!N173+JUNIO!N173+JULIO!N173+AGOSTO!N173+SEPTIEMBRE!N173+OCTUBRE!N173+NOVIEMBRE!N173+DICIEMBRE!N173</f>
        <v>0</v>
      </c>
      <c r="O173" s="96">
        <f>+ENERO!O173+FEBRERO!O173+MARZO!O173+ABRIL!O173+MAYO!O173+JUNIO!O173+JULIO!O173+AGOSTO!O173+SEPTIEMBRE!O173+OCTUBRE!O173+NOVIEMBRE!O173+DICIEMBRE!O173</f>
        <v>0</v>
      </c>
      <c r="P173" s="96">
        <f>+ENERO!P173+FEBRERO!P173+MARZO!P173+ABRIL!P173+MAYO!P173+JUNIO!P173+JULIO!P173+AGOSTO!P173+SEPTIEMBRE!P173+OCTUBRE!P173+NOVIEMBRE!P173+DICIEMBRE!P173</f>
        <v>0</v>
      </c>
      <c r="Q173" s="96">
        <f>+ENERO!Q173+FEBRERO!Q173+MARZO!Q173+ABRIL!Q173+MAYO!Q173+JUNIO!Q173+JULIO!Q173+AGOSTO!Q173+SEPTIEMBRE!Q173+OCTUBRE!Q173+NOVIEMBRE!Q173+DICIEMBRE!Q173</f>
        <v>0</v>
      </c>
      <c r="R173" s="96">
        <f>+ENERO!R173+FEBRERO!R173+MARZO!R173+ABRIL!R173+MAYO!R173+JUNIO!R173+JULIO!R173+AGOSTO!R173+SEPTIEMBRE!R173+OCTUBRE!R173+NOVIEMBRE!R173+DICIEMBRE!R173</f>
        <v>0</v>
      </c>
      <c r="S173" s="96">
        <f>+ENERO!S173+FEBRERO!S173+MARZO!S173+ABRIL!S173+MAYO!S173+JUNIO!S173+JULIO!S173+AGOSTO!S173+SEPTIEMBRE!S173+OCTUBRE!S173+NOVIEMBRE!S173+DICIEMBRE!S173</f>
        <v>0</v>
      </c>
      <c r="T173" s="96">
        <f>+ENERO!T173+FEBRERO!T173+MARZO!T173+ABRIL!T173+MAYO!T173+JUNIO!T173+JULIO!T173+AGOSTO!T173+SEPTIEMBRE!T173+OCTUBRE!T173+NOVIEMBRE!T173+DICIEMBRE!T173</f>
        <v>0</v>
      </c>
      <c r="U173" s="96">
        <f>+ENERO!U173+FEBRERO!U173+MARZO!U173+ABRIL!U173+MAYO!U173+JUNIO!U173+JULIO!U173+AGOSTO!U173+SEPTIEMBRE!U173+OCTUBRE!U173+NOVIEMBRE!U173+DICIEMBRE!U173</f>
        <v>0</v>
      </c>
      <c r="V173" s="96">
        <f>+ENERO!V173+FEBRERO!V173+MARZO!V173+ABRIL!V173+MAYO!V173+JUNIO!V173+JULIO!V173+AGOSTO!V173+SEPTIEMBRE!V173+OCTUBRE!V173+NOVIEMBRE!V173+DICIEMBRE!V173</f>
        <v>0</v>
      </c>
      <c r="W173" s="96">
        <f>+ENERO!W173+FEBRERO!W173+MARZO!W173+ABRIL!W173+MAYO!W173+JUNIO!W173+JULIO!W173+AGOSTO!W173+SEPTIEMBRE!W173+OCTUBRE!W173+NOVIEMBRE!W173+DICIEMBRE!W173</f>
        <v>0</v>
      </c>
      <c r="X173" s="96">
        <f>+ENERO!X173+FEBRERO!X173+MARZO!X173+ABRIL!X173+MAYO!X173+JUNIO!X173+JULIO!X173+AGOSTO!X173+SEPTIEMBRE!X173+OCTUBRE!X173+NOVIEMBRE!X173+DICIEMBRE!X173</f>
        <v>0</v>
      </c>
      <c r="Y173" s="96">
        <f>+ENERO!Y173+FEBRERO!Y173+MARZO!Y173+ABRIL!Y173+MAYO!Y173+JUNIO!Y173+JULIO!Y173+AGOSTO!Y173+SEPTIEMBRE!Y173+OCTUBRE!Y173+NOVIEMBRE!Y173+DICIEMBRE!Y173</f>
        <v>0</v>
      </c>
      <c r="Z173" s="96">
        <f>+ENERO!Z173+FEBRERO!Z173+MARZO!Z173+ABRIL!Z173+MAYO!Z173+JUNIO!Z173+JULIO!Z173+AGOSTO!Z173+SEPTIEMBRE!Z173+OCTUBRE!Z173+NOVIEMBRE!Z173+DICIEMBRE!Z173</f>
        <v>0</v>
      </c>
      <c r="AA173" s="96">
        <f>+ENERO!AA173+FEBRERO!AA173+MARZO!AA173+ABRIL!AA173+MAYO!AA173+JUNIO!AA173+JULIO!AA173+AGOSTO!AA173+SEPTIEMBRE!AA173+OCTUBRE!AA173+NOVIEMBRE!AA173+DICIEMBRE!AA173</f>
        <v>0</v>
      </c>
      <c r="AB173" s="96">
        <f>+ENERO!AB173+FEBRERO!AB173+MARZO!AB173+ABRIL!AB173+MAYO!AB173+JUNIO!AB173+JULIO!AB173+AGOSTO!AB173+SEPTIEMBRE!AB173+OCTUBRE!AB173+NOVIEMBRE!AB173+DICIEMBRE!AB173</f>
        <v>1</v>
      </c>
      <c r="AC173" s="96">
        <f>+ENERO!AC173+FEBRERO!AC173+MARZO!AC173+ABRIL!AC173+MAYO!AC173+JUNIO!AC173+JULIO!AC173+AGOSTO!AC173+SEPTIEMBRE!AC173+OCTUBRE!AC173+NOVIEMBRE!AC173+DICIEMBRE!AC173</f>
        <v>0</v>
      </c>
      <c r="AD173" s="96">
        <f>+ENERO!AD173+FEBRERO!AD173+MARZO!AD173+ABRIL!AD173+MAYO!AD173+JUNIO!AD173+JULIO!AD173+AGOSTO!AD173+SEPTIEMBRE!AD173+OCTUBRE!AD173+NOVIEMBRE!AD173+DICIEMBRE!AD173</f>
        <v>0</v>
      </c>
      <c r="AE173" s="96">
        <f>+ENERO!AE173+FEBRERO!AE173+MARZO!AE173+ABRIL!AE173+MAYO!AE173+JUNIO!AE173+JULIO!AE173+AGOSTO!AE173+SEPTIEMBRE!AE173+OCTUBRE!AE173+NOVIEMBRE!AE173+DICIEMBRE!AE173</f>
        <v>0</v>
      </c>
      <c r="AF173" s="96">
        <f>+ENERO!AF173+FEBRERO!AF173+MARZO!AF173+ABRIL!AF173+MAYO!AF173+JUNIO!AF173+JULIO!AF173+AGOSTO!AF173+SEPTIEMBRE!AF173+OCTUBRE!AF173+NOVIEMBRE!AF173+DICIEMBRE!AF173</f>
        <v>0</v>
      </c>
      <c r="AG173" s="96">
        <f>+ENERO!AG173+FEBRERO!AG173+MARZO!AG173+ABRIL!AG173+MAYO!AG173+JUNIO!AG173+JULIO!AG173+AGOSTO!AG173+SEPTIEMBRE!AG173+OCTUBRE!AG173+NOVIEMBRE!AG173+DICIEMBRE!AG173</f>
        <v>0</v>
      </c>
      <c r="AH173" s="96">
        <f>+ENERO!AH173+FEBRERO!AH173+MARZO!AH173+ABRIL!AH173+MAYO!AH173+JUNIO!AH173+JULIO!AH173+AGOSTO!AH173+SEPTIEMBRE!AH173+OCTUBRE!AH173+NOVIEMBRE!AH173+DICIEMBRE!AH173</f>
        <v>0</v>
      </c>
      <c r="AI173" s="96">
        <f>+ENERO!AI173+FEBRERO!AI173+MARZO!AI173+ABRIL!AI173+MAYO!AI173+JUNIO!AI173+JULIO!AI173+AGOSTO!AI173+SEPTIEMBRE!AI173+OCTUBRE!AI173+NOVIEMBRE!AI173+DICIEMBRE!AI173</f>
        <v>0</v>
      </c>
      <c r="AJ173" s="96">
        <f>+ENERO!AJ173+FEBRERO!AJ173+MARZO!AJ173+ABRIL!AJ173+MAYO!AJ173+JUNIO!AJ173+JULIO!AJ173+AGOSTO!AJ173+SEPTIEMBRE!AJ173+OCTUBRE!AJ173+NOVIEMBRE!AJ173+DICIEMBRE!AJ173</f>
        <v>0</v>
      </c>
      <c r="AK173" s="96">
        <f>+ENERO!AK173+FEBRERO!AK173+MARZO!AK173+ABRIL!AK173+MAYO!AK173+JUNIO!AK173+JULIO!AK173+AGOSTO!AK173+SEPTIEMBRE!AK173+OCTUBRE!AK173+NOVIEMBRE!AK173+DICIEMBRE!AK173</f>
        <v>0</v>
      </c>
      <c r="AL173" s="96">
        <f>+ENERO!AL173+FEBRERO!AL173+MARZO!AL173+ABRIL!AL173+MAYO!AL173+JUNIO!AL173+JULIO!AL173+AGOSTO!AL173+SEPTIEMBRE!AL173+OCTUBRE!AL173+NOVIEMBRE!AL173+DICIEMBRE!AL173</f>
        <v>0</v>
      </c>
      <c r="AM173" s="96">
        <f>+ENERO!AM173+FEBRERO!AM173+MARZO!AM173+ABRIL!AM173+MAYO!AM173+JUNIO!AM173+JULIO!AM173+AGOSTO!AM173+SEPTIEMBRE!AM173+OCTUBRE!AM173+NOVIEMBRE!AM173+DICIEMBRE!AM173</f>
        <v>0</v>
      </c>
      <c r="AN173" s="96">
        <f>+ENERO!AN173+FEBRERO!AN173+MARZO!AN173+ABRIL!AN173+MAYO!AN173+JUNIO!AN173+JULIO!AN173+AGOSTO!AN173+SEPTIEMBRE!AN173+OCTUBRE!AN173+NOVIEMBRE!AN173+DICIEMBRE!AN173</f>
        <v>0</v>
      </c>
      <c r="AO173" s="96">
        <f>+ENERO!AO173+FEBRERO!AO173+MARZO!AO173+ABRIL!AO173+MAYO!AO173+JUNIO!AO173+JULIO!AO173+AGOSTO!AO173+SEPTIEMBRE!AO173+OCTUBRE!AO173+NOVIEMBRE!AO173+DICIEMBRE!AO173</f>
        <v>0</v>
      </c>
      <c r="AP173" s="96">
        <f>+ENERO!AP173+FEBRERO!AP173+MARZO!AP173+ABRIL!AP173+MAYO!AP173+JUNIO!AP173+JULIO!AP173+AGOSTO!AP173+SEPTIEMBRE!AP173+OCTUBRE!AP173+NOVIEMBRE!AP173+DICIEMBRE!AP173</f>
        <v>0</v>
      </c>
      <c r="AQ173" s="96">
        <f>+ENERO!AQ173+FEBRERO!AQ173+MARZO!AQ173+ABRIL!AQ173+MAYO!AQ173+JUNIO!AQ173+JULIO!AQ173+AGOSTO!AQ173+SEPTIEMBRE!AQ173+OCTUBRE!AQ173+NOVIEMBRE!AQ173+DICIEMBRE!AQ173</f>
        <v>0</v>
      </c>
      <c r="AR173" s="96">
        <f>+ENERO!AR173+FEBRERO!AR173+MARZO!AR173+ABRIL!AR173+MAYO!AR173+JUNIO!AR173+JULIO!AR173+AGOSTO!AR173+SEPTIEMBRE!AR173+OCTUBRE!AR173+NOVIEMBRE!AR173+DICIEMBRE!AR173</f>
        <v>0</v>
      </c>
      <c r="AS173" s="96">
        <f>+ENERO!AS173+FEBRERO!AS173+MARZO!AS173+ABRIL!AS173+MAYO!AS173+JUNIO!AS173+JULIO!AS173+AGOSTO!AS173+SEPTIEMBRE!AS173+OCTUBRE!AS173+NOVIEMBRE!AS173+DICIEMBRE!AS173</f>
        <v>0</v>
      </c>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227">
        <f t="shared" si="40"/>
        <v>0</v>
      </c>
      <c r="CQ173" s="227">
        <f t="shared" si="41"/>
        <v>0</v>
      </c>
      <c r="CR173" s="227">
        <f t="shared" si="42"/>
        <v>0</v>
      </c>
      <c r="CS173" s="22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660"/>
      <c r="B174" s="660" t="s">
        <v>117</v>
      </c>
      <c r="C174" s="660"/>
      <c r="D174" s="111">
        <f t="shared" si="47"/>
        <v>28</v>
      </c>
      <c r="E174" s="111">
        <f t="shared" si="48"/>
        <v>5</v>
      </c>
      <c r="F174" s="111">
        <f t="shared" si="48"/>
        <v>23</v>
      </c>
      <c r="G174" s="96">
        <f>+ENERO!G174+FEBRERO!G174+MARZO!G174+ABRIL!G174+MAYO!G174+JUNIO!G174+JULIO!G174+AGOSTO!G174+SEPTIEMBRE!G174+OCTUBRE!G174+NOVIEMBRE!G174+DICIEMBRE!G174</f>
        <v>0</v>
      </c>
      <c r="H174" s="96">
        <f>+ENERO!H174+FEBRERO!H174+MARZO!H174+ABRIL!H174+MAYO!H174+JUNIO!H174+JULIO!H174+AGOSTO!H174+SEPTIEMBRE!H174+OCTUBRE!H174+NOVIEMBRE!H174+DICIEMBRE!H174</f>
        <v>0</v>
      </c>
      <c r="I174" s="96">
        <f>+ENERO!I174+FEBRERO!I174+MARZO!I174+ABRIL!I174+MAYO!I174+JUNIO!I174+JULIO!I174+AGOSTO!I174+SEPTIEMBRE!I174+OCTUBRE!I174+NOVIEMBRE!I174+DICIEMBRE!I174</f>
        <v>0</v>
      </c>
      <c r="J174" s="96">
        <f>+ENERO!J174+FEBRERO!J174+MARZO!J174+ABRIL!J174+MAYO!J174+JUNIO!J174+JULIO!J174+AGOSTO!J174+SEPTIEMBRE!J174+OCTUBRE!J174+NOVIEMBRE!J174+DICIEMBRE!J174</f>
        <v>0</v>
      </c>
      <c r="K174" s="96">
        <f>+ENERO!K174+FEBRERO!K174+MARZO!K174+ABRIL!K174+MAYO!K174+JUNIO!K174+JULIO!K174+AGOSTO!K174+SEPTIEMBRE!K174+OCTUBRE!K174+NOVIEMBRE!K174+DICIEMBRE!K174</f>
        <v>0</v>
      </c>
      <c r="L174" s="96">
        <f>+ENERO!L174+FEBRERO!L174+MARZO!L174+ABRIL!L174+MAYO!L174+JUNIO!L174+JULIO!L174+AGOSTO!L174+SEPTIEMBRE!L174+OCTUBRE!L174+NOVIEMBRE!L174+DICIEMBRE!L174</f>
        <v>0</v>
      </c>
      <c r="M174" s="96">
        <f>+ENERO!M174+FEBRERO!M174+MARZO!M174+ABRIL!M174+MAYO!M174+JUNIO!M174+JULIO!M174+AGOSTO!M174+SEPTIEMBRE!M174+OCTUBRE!M174+NOVIEMBRE!M174+DICIEMBRE!M174</f>
        <v>1</v>
      </c>
      <c r="N174" s="96">
        <f>+ENERO!N174+FEBRERO!N174+MARZO!N174+ABRIL!N174+MAYO!N174+JUNIO!N174+JULIO!N174+AGOSTO!N174+SEPTIEMBRE!N174+OCTUBRE!N174+NOVIEMBRE!N174+DICIEMBRE!N174</f>
        <v>3</v>
      </c>
      <c r="O174" s="96">
        <f>+ENERO!O174+FEBRERO!O174+MARZO!O174+ABRIL!O174+MAYO!O174+JUNIO!O174+JULIO!O174+AGOSTO!O174+SEPTIEMBRE!O174+OCTUBRE!O174+NOVIEMBRE!O174+DICIEMBRE!O174</f>
        <v>0</v>
      </c>
      <c r="P174" s="96">
        <f>+ENERO!P174+FEBRERO!P174+MARZO!P174+ABRIL!P174+MAYO!P174+JUNIO!P174+JULIO!P174+AGOSTO!P174+SEPTIEMBRE!P174+OCTUBRE!P174+NOVIEMBRE!P174+DICIEMBRE!P174</f>
        <v>0</v>
      </c>
      <c r="Q174" s="96">
        <f>+ENERO!Q174+FEBRERO!Q174+MARZO!Q174+ABRIL!Q174+MAYO!Q174+JUNIO!Q174+JULIO!Q174+AGOSTO!Q174+SEPTIEMBRE!Q174+OCTUBRE!Q174+NOVIEMBRE!Q174+DICIEMBRE!Q174</f>
        <v>2</v>
      </c>
      <c r="R174" s="96">
        <f>+ENERO!R174+FEBRERO!R174+MARZO!R174+ABRIL!R174+MAYO!R174+JUNIO!R174+JULIO!R174+AGOSTO!R174+SEPTIEMBRE!R174+OCTUBRE!R174+NOVIEMBRE!R174+DICIEMBRE!R174</f>
        <v>6</v>
      </c>
      <c r="S174" s="96">
        <f>+ENERO!S174+FEBRERO!S174+MARZO!S174+ABRIL!S174+MAYO!S174+JUNIO!S174+JULIO!S174+AGOSTO!S174+SEPTIEMBRE!S174+OCTUBRE!S174+NOVIEMBRE!S174+DICIEMBRE!S174</f>
        <v>0</v>
      </c>
      <c r="T174" s="96">
        <f>+ENERO!T174+FEBRERO!T174+MARZO!T174+ABRIL!T174+MAYO!T174+JUNIO!T174+JULIO!T174+AGOSTO!T174+SEPTIEMBRE!T174+OCTUBRE!T174+NOVIEMBRE!T174+DICIEMBRE!T174</f>
        <v>2</v>
      </c>
      <c r="U174" s="96">
        <f>+ENERO!U174+FEBRERO!U174+MARZO!U174+ABRIL!U174+MAYO!U174+JUNIO!U174+JULIO!U174+AGOSTO!U174+SEPTIEMBRE!U174+OCTUBRE!U174+NOVIEMBRE!U174+DICIEMBRE!U174</f>
        <v>0</v>
      </c>
      <c r="V174" s="96">
        <f>+ENERO!V174+FEBRERO!V174+MARZO!V174+ABRIL!V174+MAYO!V174+JUNIO!V174+JULIO!V174+AGOSTO!V174+SEPTIEMBRE!V174+OCTUBRE!V174+NOVIEMBRE!V174+DICIEMBRE!V174</f>
        <v>1</v>
      </c>
      <c r="W174" s="96">
        <f>+ENERO!W174+FEBRERO!W174+MARZO!W174+ABRIL!W174+MAYO!W174+JUNIO!W174+JULIO!W174+AGOSTO!W174+SEPTIEMBRE!W174+OCTUBRE!W174+NOVIEMBRE!W174+DICIEMBRE!W174</f>
        <v>0</v>
      </c>
      <c r="X174" s="96">
        <f>+ENERO!X174+FEBRERO!X174+MARZO!X174+ABRIL!X174+MAYO!X174+JUNIO!X174+JULIO!X174+AGOSTO!X174+SEPTIEMBRE!X174+OCTUBRE!X174+NOVIEMBRE!X174+DICIEMBRE!X174</f>
        <v>3</v>
      </c>
      <c r="Y174" s="96">
        <f>+ENERO!Y174+FEBRERO!Y174+MARZO!Y174+ABRIL!Y174+MAYO!Y174+JUNIO!Y174+JULIO!Y174+AGOSTO!Y174+SEPTIEMBRE!Y174+OCTUBRE!Y174+NOVIEMBRE!Y174+DICIEMBRE!Y174</f>
        <v>0</v>
      </c>
      <c r="Z174" s="96">
        <f>+ENERO!Z174+FEBRERO!Z174+MARZO!Z174+ABRIL!Z174+MAYO!Z174+JUNIO!Z174+JULIO!Z174+AGOSTO!Z174+SEPTIEMBRE!Z174+OCTUBRE!Z174+NOVIEMBRE!Z174+DICIEMBRE!Z174</f>
        <v>2</v>
      </c>
      <c r="AA174" s="96">
        <f>+ENERO!AA174+FEBRERO!AA174+MARZO!AA174+ABRIL!AA174+MAYO!AA174+JUNIO!AA174+JULIO!AA174+AGOSTO!AA174+SEPTIEMBRE!AA174+OCTUBRE!AA174+NOVIEMBRE!AA174+DICIEMBRE!AA174</f>
        <v>2</v>
      </c>
      <c r="AB174" s="96">
        <f>+ENERO!AB174+FEBRERO!AB174+MARZO!AB174+ABRIL!AB174+MAYO!AB174+JUNIO!AB174+JULIO!AB174+AGOSTO!AB174+SEPTIEMBRE!AB174+OCTUBRE!AB174+NOVIEMBRE!AB174+DICIEMBRE!AB174</f>
        <v>2</v>
      </c>
      <c r="AC174" s="96">
        <f>+ENERO!AC174+FEBRERO!AC174+MARZO!AC174+ABRIL!AC174+MAYO!AC174+JUNIO!AC174+JULIO!AC174+AGOSTO!AC174+SEPTIEMBRE!AC174+OCTUBRE!AC174+NOVIEMBRE!AC174+DICIEMBRE!AC174</f>
        <v>0</v>
      </c>
      <c r="AD174" s="96">
        <f>+ENERO!AD174+FEBRERO!AD174+MARZO!AD174+ABRIL!AD174+MAYO!AD174+JUNIO!AD174+JULIO!AD174+AGOSTO!AD174+SEPTIEMBRE!AD174+OCTUBRE!AD174+NOVIEMBRE!AD174+DICIEMBRE!AD174</f>
        <v>2</v>
      </c>
      <c r="AE174" s="96">
        <f>+ENERO!AE174+FEBRERO!AE174+MARZO!AE174+ABRIL!AE174+MAYO!AE174+JUNIO!AE174+JULIO!AE174+AGOSTO!AE174+SEPTIEMBRE!AE174+OCTUBRE!AE174+NOVIEMBRE!AE174+DICIEMBRE!AE174</f>
        <v>0</v>
      </c>
      <c r="AF174" s="96">
        <f>+ENERO!AF174+FEBRERO!AF174+MARZO!AF174+ABRIL!AF174+MAYO!AF174+JUNIO!AF174+JULIO!AF174+AGOSTO!AF174+SEPTIEMBRE!AF174+OCTUBRE!AF174+NOVIEMBRE!AF174+DICIEMBRE!AF174</f>
        <v>2</v>
      </c>
      <c r="AG174" s="96">
        <f>+ENERO!AG174+FEBRERO!AG174+MARZO!AG174+ABRIL!AG174+MAYO!AG174+JUNIO!AG174+JULIO!AG174+AGOSTO!AG174+SEPTIEMBRE!AG174+OCTUBRE!AG174+NOVIEMBRE!AG174+DICIEMBRE!AG174</f>
        <v>0</v>
      </c>
      <c r="AH174" s="96">
        <f>+ENERO!AH174+FEBRERO!AH174+MARZO!AH174+ABRIL!AH174+MAYO!AH174+JUNIO!AH174+JULIO!AH174+AGOSTO!AH174+SEPTIEMBRE!AH174+OCTUBRE!AH174+NOVIEMBRE!AH174+DICIEMBRE!AH174</f>
        <v>0</v>
      </c>
      <c r="AI174" s="96">
        <f>+ENERO!AI174+FEBRERO!AI174+MARZO!AI174+ABRIL!AI174+MAYO!AI174+JUNIO!AI174+JULIO!AI174+AGOSTO!AI174+SEPTIEMBRE!AI174+OCTUBRE!AI174+NOVIEMBRE!AI174+DICIEMBRE!AI174</f>
        <v>0</v>
      </c>
      <c r="AJ174" s="96">
        <f>+ENERO!AJ174+FEBRERO!AJ174+MARZO!AJ174+ABRIL!AJ174+MAYO!AJ174+JUNIO!AJ174+JULIO!AJ174+AGOSTO!AJ174+SEPTIEMBRE!AJ174+OCTUBRE!AJ174+NOVIEMBRE!AJ174+DICIEMBRE!AJ174</f>
        <v>0</v>
      </c>
      <c r="AK174" s="96">
        <f>+ENERO!AK174+FEBRERO!AK174+MARZO!AK174+ABRIL!AK174+MAYO!AK174+JUNIO!AK174+JULIO!AK174+AGOSTO!AK174+SEPTIEMBRE!AK174+OCTUBRE!AK174+NOVIEMBRE!AK174+DICIEMBRE!AK174</f>
        <v>0</v>
      </c>
      <c r="AL174" s="96">
        <f>+ENERO!AL174+FEBRERO!AL174+MARZO!AL174+ABRIL!AL174+MAYO!AL174+JUNIO!AL174+JULIO!AL174+AGOSTO!AL174+SEPTIEMBRE!AL174+OCTUBRE!AL174+NOVIEMBRE!AL174+DICIEMBRE!AL174</f>
        <v>0</v>
      </c>
      <c r="AM174" s="96">
        <f>+ENERO!AM174+FEBRERO!AM174+MARZO!AM174+ABRIL!AM174+MAYO!AM174+JUNIO!AM174+JULIO!AM174+AGOSTO!AM174+SEPTIEMBRE!AM174+OCTUBRE!AM174+NOVIEMBRE!AM174+DICIEMBRE!AM174</f>
        <v>0</v>
      </c>
      <c r="AN174" s="96">
        <f>+ENERO!AN174+FEBRERO!AN174+MARZO!AN174+ABRIL!AN174+MAYO!AN174+JUNIO!AN174+JULIO!AN174+AGOSTO!AN174+SEPTIEMBRE!AN174+OCTUBRE!AN174+NOVIEMBRE!AN174+DICIEMBRE!AN174</f>
        <v>0</v>
      </c>
      <c r="AO174" s="96">
        <f>+ENERO!AO174+FEBRERO!AO174+MARZO!AO174+ABRIL!AO174+MAYO!AO174+JUNIO!AO174+JULIO!AO174+AGOSTO!AO174+SEPTIEMBRE!AO174+OCTUBRE!AO174+NOVIEMBRE!AO174+DICIEMBRE!AO174</f>
        <v>2</v>
      </c>
      <c r="AP174" s="96">
        <f>+ENERO!AP174+FEBRERO!AP174+MARZO!AP174+ABRIL!AP174+MAYO!AP174+JUNIO!AP174+JULIO!AP174+AGOSTO!AP174+SEPTIEMBRE!AP174+OCTUBRE!AP174+NOVIEMBRE!AP174+DICIEMBRE!AP174</f>
        <v>0</v>
      </c>
      <c r="AQ174" s="96">
        <f>+ENERO!AQ174+FEBRERO!AQ174+MARZO!AQ174+ABRIL!AQ174+MAYO!AQ174+JUNIO!AQ174+JULIO!AQ174+AGOSTO!AQ174+SEPTIEMBRE!AQ174+OCTUBRE!AQ174+NOVIEMBRE!AQ174+DICIEMBRE!AQ174</f>
        <v>0</v>
      </c>
      <c r="AR174" s="96">
        <f>+ENERO!AR174+FEBRERO!AR174+MARZO!AR174+ABRIL!AR174+MAYO!AR174+JUNIO!AR174+JULIO!AR174+AGOSTO!AR174+SEPTIEMBRE!AR174+OCTUBRE!AR174+NOVIEMBRE!AR174+DICIEMBRE!AR174</f>
        <v>0</v>
      </c>
      <c r="AS174" s="96">
        <f>+ENERO!AS174+FEBRERO!AS174+MARZO!AS174+ABRIL!AS174+MAYO!AS174+JUNIO!AS174+JULIO!AS174+AGOSTO!AS174+SEPTIEMBRE!AS174+OCTUBRE!AS174+NOVIEMBRE!AS174+DICIEMBRE!AS174</f>
        <v>0</v>
      </c>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227">
        <f t="shared" si="40"/>
        <v>0</v>
      </c>
      <c r="CQ174" s="227">
        <f t="shared" si="41"/>
        <v>0</v>
      </c>
      <c r="CR174" s="227">
        <f t="shared" si="42"/>
        <v>0</v>
      </c>
      <c r="CS174" s="22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660"/>
      <c r="B175" s="660" t="s">
        <v>118</v>
      </c>
      <c r="C175" s="660"/>
      <c r="D175" s="111">
        <f>SUM(F175:F175)</f>
        <v>0</v>
      </c>
      <c r="E175" s="268"/>
      <c r="F175" s="111">
        <f>+J175+L175+N175+P175+R175+T175+V175+X175+Z175+AB175+AD175+AF175+AH175+AJ175+AL175+AN175</f>
        <v>0</v>
      </c>
      <c r="G175" s="96">
        <f>+ENERO!G175+FEBRERO!G175+MARZO!G175+ABRIL!G175+MAYO!G175+JUNIO!G175+JULIO!G175+AGOSTO!G175+SEPTIEMBRE!G175+OCTUBRE!G175+NOVIEMBRE!G175+DICIEMBRE!G175</f>
        <v>0</v>
      </c>
      <c r="H175" s="96">
        <f>+ENERO!H175+FEBRERO!H175+MARZO!H175+ABRIL!H175+MAYO!H175+JUNIO!H175+JULIO!H175+AGOSTO!H175+SEPTIEMBRE!H175+OCTUBRE!H175+NOVIEMBRE!H175+DICIEMBRE!H175</f>
        <v>0</v>
      </c>
      <c r="I175" s="96">
        <f>+ENERO!I175+FEBRERO!I175+MARZO!I175+ABRIL!I175+MAYO!I175+JUNIO!I175+JULIO!I175+AGOSTO!I175+SEPTIEMBRE!I175+OCTUBRE!I175+NOVIEMBRE!I175+DICIEMBRE!I175</f>
        <v>0</v>
      </c>
      <c r="J175" s="96">
        <f>+ENERO!J175+FEBRERO!J175+MARZO!J175+ABRIL!J175+MAYO!J175+JUNIO!J175+JULIO!J175+AGOSTO!J175+SEPTIEMBRE!J175+OCTUBRE!J175+NOVIEMBRE!J175+DICIEMBRE!J175</f>
        <v>0</v>
      </c>
      <c r="K175" s="96">
        <f>+ENERO!K175+FEBRERO!K175+MARZO!K175+ABRIL!K175+MAYO!K175+JUNIO!K175+JULIO!K175+AGOSTO!K175+SEPTIEMBRE!K175+OCTUBRE!K175+NOVIEMBRE!K175+DICIEMBRE!K175</f>
        <v>0</v>
      </c>
      <c r="L175" s="96">
        <f>+ENERO!L175+FEBRERO!L175+MARZO!L175+ABRIL!L175+MAYO!L175+JUNIO!L175+JULIO!L175+AGOSTO!L175+SEPTIEMBRE!L175+OCTUBRE!L175+NOVIEMBRE!L175+DICIEMBRE!L175</f>
        <v>0</v>
      </c>
      <c r="M175" s="96">
        <f>+ENERO!M175+FEBRERO!M175+MARZO!M175+ABRIL!M175+MAYO!M175+JUNIO!M175+JULIO!M175+AGOSTO!M175+SEPTIEMBRE!M175+OCTUBRE!M175+NOVIEMBRE!M175+DICIEMBRE!M175</f>
        <v>0</v>
      </c>
      <c r="N175" s="96">
        <f>+ENERO!N175+FEBRERO!N175+MARZO!N175+ABRIL!N175+MAYO!N175+JUNIO!N175+JULIO!N175+AGOSTO!N175+SEPTIEMBRE!N175+OCTUBRE!N175+NOVIEMBRE!N175+DICIEMBRE!N175</f>
        <v>0</v>
      </c>
      <c r="O175" s="96">
        <f>+ENERO!O175+FEBRERO!O175+MARZO!O175+ABRIL!O175+MAYO!O175+JUNIO!O175+JULIO!O175+AGOSTO!O175+SEPTIEMBRE!O175+OCTUBRE!O175+NOVIEMBRE!O175+DICIEMBRE!O175</f>
        <v>0</v>
      </c>
      <c r="P175" s="96">
        <f>+ENERO!P175+FEBRERO!P175+MARZO!P175+ABRIL!P175+MAYO!P175+JUNIO!P175+JULIO!P175+AGOSTO!P175+SEPTIEMBRE!P175+OCTUBRE!P175+NOVIEMBRE!P175+DICIEMBRE!P175</f>
        <v>0</v>
      </c>
      <c r="Q175" s="96">
        <f>+ENERO!Q175+FEBRERO!Q175+MARZO!Q175+ABRIL!Q175+MAYO!Q175+JUNIO!Q175+JULIO!Q175+AGOSTO!Q175+SEPTIEMBRE!Q175+OCTUBRE!Q175+NOVIEMBRE!Q175+DICIEMBRE!Q175</f>
        <v>0</v>
      </c>
      <c r="R175" s="96">
        <f>+ENERO!R175+FEBRERO!R175+MARZO!R175+ABRIL!R175+MAYO!R175+JUNIO!R175+JULIO!R175+AGOSTO!R175+SEPTIEMBRE!R175+OCTUBRE!R175+NOVIEMBRE!R175+DICIEMBRE!R175</f>
        <v>0</v>
      </c>
      <c r="S175" s="96">
        <f>+ENERO!S175+FEBRERO!S175+MARZO!S175+ABRIL!S175+MAYO!S175+JUNIO!S175+JULIO!S175+AGOSTO!S175+SEPTIEMBRE!S175+OCTUBRE!S175+NOVIEMBRE!S175+DICIEMBRE!S175</f>
        <v>0</v>
      </c>
      <c r="T175" s="96">
        <f>+ENERO!T175+FEBRERO!T175+MARZO!T175+ABRIL!T175+MAYO!T175+JUNIO!T175+JULIO!T175+AGOSTO!T175+SEPTIEMBRE!T175+OCTUBRE!T175+NOVIEMBRE!T175+DICIEMBRE!T175</f>
        <v>0</v>
      </c>
      <c r="U175" s="96">
        <f>+ENERO!U175+FEBRERO!U175+MARZO!U175+ABRIL!U175+MAYO!U175+JUNIO!U175+JULIO!U175+AGOSTO!U175+SEPTIEMBRE!U175+OCTUBRE!U175+NOVIEMBRE!U175+DICIEMBRE!U175</f>
        <v>0</v>
      </c>
      <c r="V175" s="96">
        <f>+ENERO!V175+FEBRERO!V175+MARZO!V175+ABRIL!V175+MAYO!V175+JUNIO!V175+JULIO!V175+AGOSTO!V175+SEPTIEMBRE!V175+OCTUBRE!V175+NOVIEMBRE!V175+DICIEMBRE!V175</f>
        <v>0</v>
      </c>
      <c r="W175" s="96">
        <f>+ENERO!W175+FEBRERO!W175+MARZO!W175+ABRIL!W175+MAYO!W175+JUNIO!W175+JULIO!W175+AGOSTO!W175+SEPTIEMBRE!W175+OCTUBRE!W175+NOVIEMBRE!W175+DICIEMBRE!W175</f>
        <v>0</v>
      </c>
      <c r="X175" s="96">
        <f>+ENERO!X175+FEBRERO!X175+MARZO!X175+ABRIL!X175+MAYO!X175+JUNIO!X175+JULIO!X175+AGOSTO!X175+SEPTIEMBRE!X175+OCTUBRE!X175+NOVIEMBRE!X175+DICIEMBRE!X175</f>
        <v>0</v>
      </c>
      <c r="Y175" s="96">
        <f>+ENERO!Y175+FEBRERO!Y175+MARZO!Y175+ABRIL!Y175+MAYO!Y175+JUNIO!Y175+JULIO!Y175+AGOSTO!Y175+SEPTIEMBRE!Y175+OCTUBRE!Y175+NOVIEMBRE!Y175+DICIEMBRE!Y175</f>
        <v>0</v>
      </c>
      <c r="Z175" s="96">
        <f>+ENERO!Z175+FEBRERO!Z175+MARZO!Z175+ABRIL!Z175+MAYO!Z175+JUNIO!Z175+JULIO!Z175+AGOSTO!Z175+SEPTIEMBRE!Z175+OCTUBRE!Z175+NOVIEMBRE!Z175+DICIEMBRE!Z175</f>
        <v>0</v>
      </c>
      <c r="AA175" s="96">
        <f>+ENERO!AA175+FEBRERO!AA175+MARZO!AA175+ABRIL!AA175+MAYO!AA175+JUNIO!AA175+JULIO!AA175+AGOSTO!AA175+SEPTIEMBRE!AA175+OCTUBRE!AA175+NOVIEMBRE!AA175+DICIEMBRE!AA175</f>
        <v>0</v>
      </c>
      <c r="AB175" s="96">
        <f>+ENERO!AB175+FEBRERO!AB175+MARZO!AB175+ABRIL!AB175+MAYO!AB175+JUNIO!AB175+JULIO!AB175+AGOSTO!AB175+SEPTIEMBRE!AB175+OCTUBRE!AB175+NOVIEMBRE!AB175+DICIEMBRE!AB175</f>
        <v>0</v>
      </c>
      <c r="AC175" s="96">
        <f>+ENERO!AC175+FEBRERO!AC175+MARZO!AC175+ABRIL!AC175+MAYO!AC175+JUNIO!AC175+JULIO!AC175+AGOSTO!AC175+SEPTIEMBRE!AC175+OCTUBRE!AC175+NOVIEMBRE!AC175+DICIEMBRE!AC175</f>
        <v>0</v>
      </c>
      <c r="AD175" s="96">
        <f>+ENERO!AD175+FEBRERO!AD175+MARZO!AD175+ABRIL!AD175+MAYO!AD175+JUNIO!AD175+JULIO!AD175+AGOSTO!AD175+SEPTIEMBRE!AD175+OCTUBRE!AD175+NOVIEMBRE!AD175+DICIEMBRE!AD175</f>
        <v>0</v>
      </c>
      <c r="AE175" s="96">
        <f>+ENERO!AE175+FEBRERO!AE175+MARZO!AE175+ABRIL!AE175+MAYO!AE175+JUNIO!AE175+JULIO!AE175+AGOSTO!AE175+SEPTIEMBRE!AE175+OCTUBRE!AE175+NOVIEMBRE!AE175+DICIEMBRE!AE175</f>
        <v>0</v>
      </c>
      <c r="AF175" s="96">
        <f>+ENERO!AF175+FEBRERO!AF175+MARZO!AF175+ABRIL!AF175+MAYO!AF175+JUNIO!AF175+JULIO!AF175+AGOSTO!AF175+SEPTIEMBRE!AF175+OCTUBRE!AF175+NOVIEMBRE!AF175+DICIEMBRE!AF175</f>
        <v>0</v>
      </c>
      <c r="AG175" s="96">
        <f>+ENERO!AG175+FEBRERO!AG175+MARZO!AG175+ABRIL!AG175+MAYO!AG175+JUNIO!AG175+JULIO!AG175+AGOSTO!AG175+SEPTIEMBRE!AG175+OCTUBRE!AG175+NOVIEMBRE!AG175+DICIEMBRE!AG175</f>
        <v>0</v>
      </c>
      <c r="AH175" s="96">
        <f>+ENERO!AH175+FEBRERO!AH175+MARZO!AH175+ABRIL!AH175+MAYO!AH175+JUNIO!AH175+JULIO!AH175+AGOSTO!AH175+SEPTIEMBRE!AH175+OCTUBRE!AH175+NOVIEMBRE!AH175+DICIEMBRE!AH175</f>
        <v>0</v>
      </c>
      <c r="AI175" s="96">
        <f>+ENERO!AI175+FEBRERO!AI175+MARZO!AI175+ABRIL!AI175+MAYO!AI175+JUNIO!AI175+JULIO!AI175+AGOSTO!AI175+SEPTIEMBRE!AI175+OCTUBRE!AI175+NOVIEMBRE!AI175+DICIEMBRE!AI175</f>
        <v>0</v>
      </c>
      <c r="AJ175" s="96">
        <f>+ENERO!AJ175+FEBRERO!AJ175+MARZO!AJ175+ABRIL!AJ175+MAYO!AJ175+JUNIO!AJ175+JULIO!AJ175+AGOSTO!AJ175+SEPTIEMBRE!AJ175+OCTUBRE!AJ175+NOVIEMBRE!AJ175+DICIEMBRE!AJ175</f>
        <v>0</v>
      </c>
      <c r="AK175" s="96">
        <f>+ENERO!AK175+FEBRERO!AK175+MARZO!AK175+ABRIL!AK175+MAYO!AK175+JUNIO!AK175+JULIO!AK175+AGOSTO!AK175+SEPTIEMBRE!AK175+OCTUBRE!AK175+NOVIEMBRE!AK175+DICIEMBRE!AK175</f>
        <v>0</v>
      </c>
      <c r="AL175" s="96">
        <f>+ENERO!AL175+FEBRERO!AL175+MARZO!AL175+ABRIL!AL175+MAYO!AL175+JUNIO!AL175+JULIO!AL175+AGOSTO!AL175+SEPTIEMBRE!AL175+OCTUBRE!AL175+NOVIEMBRE!AL175+DICIEMBRE!AL175</f>
        <v>0</v>
      </c>
      <c r="AM175" s="96">
        <f>+ENERO!AM175+FEBRERO!AM175+MARZO!AM175+ABRIL!AM175+MAYO!AM175+JUNIO!AM175+JULIO!AM175+AGOSTO!AM175+SEPTIEMBRE!AM175+OCTUBRE!AM175+NOVIEMBRE!AM175+DICIEMBRE!AM175</f>
        <v>0</v>
      </c>
      <c r="AN175" s="96">
        <f>+ENERO!AN175+FEBRERO!AN175+MARZO!AN175+ABRIL!AN175+MAYO!AN175+JUNIO!AN175+JULIO!AN175+AGOSTO!AN175+SEPTIEMBRE!AN175+OCTUBRE!AN175+NOVIEMBRE!AN175+DICIEMBRE!AN175</f>
        <v>0</v>
      </c>
      <c r="AO175" s="96">
        <f>+ENERO!AO175+FEBRERO!AO175+MARZO!AO175+ABRIL!AO175+MAYO!AO175+JUNIO!AO175+JULIO!AO175+AGOSTO!AO175+SEPTIEMBRE!AO175+OCTUBRE!AO175+NOVIEMBRE!AO175+DICIEMBRE!AO175</f>
        <v>0</v>
      </c>
      <c r="AP175" s="96">
        <f>+ENERO!AP175+FEBRERO!AP175+MARZO!AP175+ABRIL!AP175+MAYO!AP175+JUNIO!AP175+JULIO!AP175+AGOSTO!AP175+SEPTIEMBRE!AP175+OCTUBRE!AP175+NOVIEMBRE!AP175+DICIEMBRE!AP175</f>
        <v>0</v>
      </c>
      <c r="AQ175" s="96">
        <f>+ENERO!AQ175+FEBRERO!AQ175+MARZO!AQ175+ABRIL!AQ175+MAYO!AQ175+JUNIO!AQ175+JULIO!AQ175+AGOSTO!AQ175+SEPTIEMBRE!AQ175+OCTUBRE!AQ175+NOVIEMBRE!AQ175+DICIEMBRE!AQ175</f>
        <v>0</v>
      </c>
      <c r="AR175" s="96">
        <f>+ENERO!AR175+FEBRERO!AR175+MARZO!AR175+ABRIL!AR175+MAYO!AR175+JUNIO!AR175+JULIO!AR175+AGOSTO!AR175+SEPTIEMBRE!AR175+OCTUBRE!AR175+NOVIEMBRE!AR175+DICIEMBRE!AR175</f>
        <v>0</v>
      </c>
      <c r="AS175" s="96">
        <f>+ENERO!AS175+FEBRERO!AS175+MARZO!AS175+ABRIL!AS175+MAYO!AS175+JUNIO!AS175+JULIO!AS175+AGOSTO!AS175+SEPTIEMBRE!AS175+OCTUBRE!AS175+NOVIEMBRE!AS175+DICIEMBRE!AS175</f>
        <v>0</v>
      </c>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227">
        <f t="shared" si="40"/>
        <v>0</v>
      </c>
      <c r="CQ175" s="227">
        <f t="shared" si="41"/>
        <v>0</v>
      </c>
      <c r="CR175" s="227">
        <f t="shared" si="42"/>
        <v>0</v>
      </c>
      <c r="CS175" s="22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660"/>
      <c r="B176" s="660" t="s">
        <v>119</v>
      </c>
      <c r="C176" s="660"/>
      <c r="D176" s="111">
        <f t="shared" si="47"/>
        <v>17</v>
      </c>
      <c r="E176" s="111">
        <f t="shared" ref="E176:F194" si="50">+G176+I176+K176+M176+O176+Q176+S176+U176+W176+Y176+AA176+AC176+AE176+AG176+AI176+AK176+AM176</f>
        <v>6</v>
      </c>
      <c r="F176" s="111">
        <f t="shared" si="50"/>
        <v>11</v>
      </c>
      <c r="G176" s="96">
        <f>+ENERO!G176+FEBRERO!G176+MARZO!G176+ABRIL!G176+MAYO!G176+JUNIO!G176+JULIO!G176+AGOSTO!G176+SEPTIEMBRE!G176+OCTUBRE!G176+NOVIEMBRE!G176+DICIEMBRE!G176</f>
        <v>0</v>
      </c>
      <c r="H176" s="96">
        <f>+ENERO!H176+FEBRERO!H176+MARZO!H176+ABRIL!H176+MAYO!H176+JUNIO!H176+JULIO!H176+AGOSTO!H176+SEPTIEMBRE!H176+OCTUBRE!H176+NOVIEMBRE!H176+DICIEMBRE!H176</f>
        <v>0</v>
      </c>
      <c r="I176" s="96">
        <f>+ENERO!I176+FEBRERO!I176+MARZO!I176+ABRIL!I176+MAYO!I176+JUNIO!I176+JULIO!I176+AGOSTO!I176+SEPTIEMBRE!I176+OCTUBRE!I176+NOVIEMBRE!I176+DICIEMBRE!I176</f>
        <v>0</v>
      </c>
      <c r="J176" s="96">
        <f>+ENERO!J176+FEBRERO!J176+MARZO!J176+ABRIL!J176+MAYO!J176+JUNIO!J176+JULIO!J176+AGOSTO!J176+SEPTIEMBRE!J176+OCTUBRE!J176+NOVIEMBRE!J176+DICIEMBRE!J176</f>
        <v>0</v>
      </c>
      <c r="K176" s="96">
        <f>+ENERO!K176+FEBRERO!K176+MARZO!K176+ABRIL!K176+MAYO!K176+JUNIO!K176+JULIO!K176+AGOSTO!K176+SEPTIEMBRE!K176+OCTUBRE!K176+NOVIEMBRE!K176+DICIEMBRE!K176</f>
        <v>0</v>
      </c>
      <c r="L176" s="96">
        <f>+ENERO!L176+FEBRERO!L176+MARZO!L176+ABRIL!L176+MAYO!L176+JUNIO!L176+JULIO!L176+AGOSTO!L176+SEPTIEMBRE!L176+OCTUBRE!L176+NOVIEMBRE!L176+DICIEMBRE!L176</f>
        <v>0</v>
      </c>
      <c r="M176" s="96">
        <f>+ENERO!M176+FEBRERO!M176+MARZO!M176+ABRIL!M176+MAYO!M176+JUNIO!M176+JULIO!M176+AGOSTO!M176+SEPTIEMBRE!M176+OCTUBRE!M176+NOVIEMBRE!M176+DICIEMBRE!M176</f>
        <v>0</v>
      </c>
      <c r="N176" s="96">
        <f>+ENERO!N176+FEBRERO!N176+MARZO!N176+ABRIL!N176+MAYO!N176+JUNIO!N176+JULIO!N176+AGOSTO!N176+SEPTIEMBRE!N176+OCTUBRE!N176+NOVIEMBRE!N176+DICIEMBRE!N176</f>
        <v>0</v>
      </c>
      <c r="O176" s="96">
        <f>+ENERO!O176+FEBRERO!O176+MARZO!O176+ABRIL!O176+MAYO!O176+JUNIO!O176+JULIO!O176+AGOSTO!O176+SEPTIEMBRE!O176+OCTUBRE!O176+NOVIEMBRE!O176+DICIEMBRE!O176</f>
        <v>2</v>
      </c>
      <c r="P176" s="96">
        <f>+ENERO!P176+FEBRERO!P176+MARZO!P176+ABRIL!P176+MAYO!P176+JUNIO!P176+JULIO!P176+AGOSTO!P176+SEPTIEMBRE!P176+OCTUBRE!P176+NOVIEMBRE!P176+DICIEMBRE!P176</f>
        <v>0</v>
      </c>
      <c r="Q176" s="96">
        <f>+ENERO!Q176+FEBRERO!Q176+MARZO!Q176+ABRIL!Q176+MAYO!Q176+JUNIO!Q176+JULIO!Q176+AGOSTO!Q176+SEPTIEMBRE!Q176+OCTUBRE!Q176+NOVIEMBRE!Q176+DICIEMBRE!Q176</f>
        <v>1</v>
      </c>
      <c r="R176" s="96">
        <f>+ENERO!R176+FEBRERO!R176+MARZO!R176+ABRIL!R176+MAYO!R176+JUNIO!R176+JULIO!R176+AGOSTO!R176+SEPTIEMBRE!R176+OCTUBRE!R176+NOVIEMBRE!R176+DICIEMBRE!R176</f>
        <v>1</v>
      </c>
      <c r="S176" s="96">
        <f>+ENERO!S176+FEBRERO!S176+MARZO!S176+ABRIL!S176+MAYO!S176+JUNIO!S176+JULIO!S176+AGOSTO!S176+SEPTIEMBRE!S176+OCTUBRE!S176+NOVIEMBRE!S176+DICIEMBRE!S176</f>
        <v>1</v>
      </c>
      <c r="T176" s="96">
        <f>+ENERO!T176+FEBRERO!T176+MARZO!T176+ABRIL!T176+MAYO!T176+JUNIO!T176+JULIO!T176+AGOSTO!T176+SEPTIEMBRE!T176+OCTUBRE!T176+NOVIEMBRE!T176+DICIEMBRE!T176</f>
        <v>0</v>
      </c>
      <c r="U176" s="96">
        <f>+ENERO!U176+FEBRERO!U176+MARZO!U176+ABRIL!U176+MAYO!U176+JUNIO!U176+JULIO!U176+AGOSTO!U176+SEPTIEMBRE!U176+OCTUBRE!U176+NOVIEMBRE!U176+DICIEMBRE!U176</f>
        <v>0</v>
      </c>
      <c r="V176" s="96">
        <f>+ENERO!V176+FEBRERO!V176+MARZO!V176+ABRIL!V176+MAYO!V176+JUNIO!V176+JULIO!V176+AGOSTO!V176+SEPTIEMBRE!V176+OCTUBRE!V176+NOVIEMBRE!V176+DICIEMBRE!V176</f>
        <v>3</v>
      </c>
      <c r="W176" s="96">
        <f>+ENERO!W176+FEBRERO!W176+MARZO!W176+ABRIL!W176+MAYO!W176+JUNIO!W176+JULIO!W176+AGOSTO!W176+SEPTIEMBRE!W176+OCTUBRE!W176+NOVIEMBRE!W176+DICIEMBRE!W176</f>
        <v>0</v>
      </c>
      <c r="X176" s="96">
        <f>+ENERO!X176+FEBRERO!X176+MARZO!X176+ABRIL!X176+MAYO!X176+JUNIO!X176+JULIO!X176+AGOSTO!X176+SEPTIEMBRE!X176+OCTUBRE!X176+NOVIEMBRE!X176+DICIEMBRE!X176</f>
        <v>1</v>
      </c>
      <c r="Y176" s="96">
        <f>+ENERO!Y176+FEBRERO!Y176+MARZO!Y176+ABRIL!Y176+MAYO!Y176+JUNIO!Y176+JULIO!Y176+AGOSTO!Y176+SEPTIEMBRE!Y176+OCTUBRE!Y176+NOVIEMBRE!Y176+DICIEMBRE!Y176</f>
        <v>0</v>
      </c>
      <c r="Z176" s="96">
        <f>+ENERO!Z176+FEBRERO!Z176+MARZO!Z176+ABRIL!Z176+MAYO!Z176+JUNIO!Z176+JULIO!Z176+AGOSTO!Z176+SEPTIEMBRE!Z176+OCTUBRE!Z176+NOVIEMBRE!Z176+DICIEMBRE!Z176</f>
        <v>2</v>
      </c>
      <c r="AA176" s="96">
        <f>+ENERO!AA176+FEBRERO!AA176+MARZO!AA176+ABRIL!AA176+MAYO!AA176+JUNIO!AA176+JULIO!AA176+AGOSTO!AA176+SEPTIEMBRE!AA176+OCTUBRE!AA176+NOVIEMBRE!AA176+DICIEMBRE!AA176</f>
        <v>0</v>
      </c>
      <c r="AB176" s="96">
        <f>+ENERO!AB176+FEBRERO!AB176+MARZO!AB176+ABRIL!AB176+MAYO!AB176+JUNIO!AB176+JULIO!AB176+AGOSTO!AB176+SEPTIEMBRE!AB176+OCTUBRE!AB176+NOVIEMBRE!AB176+DICIEMBRE!AB176</f>
        <v>0</v>
      </c>
      <c r="AC176" s="96">
        <f>+ENERO!AC176+FEBRERO!AC176+MARZO!AC176+ABRIL!AC176+MAYO!AC176+JUNIO!AC176+JULIO!AC176+AGOSTO!AC176+SEPTIEMBRE!AC176+OCTUBRE!AC176+NOVIEMBRE!AC176+DICIEMBRE!AC176</f>
        <v>0</v>
      </c>
      <c r="AD176" s="96">
        <f>+ENERO!AD176+FEBRERO!AD176+MARZO!AD176+ABRIL!AD176+MAYO!AD176+JUNIO!AD176+JULIO!AD176+AGOSTO!AD176+SEPTIEMBRE!AD176+OCTUBRE!AD176+NOVIEMBRE!AD176+DICIEMBRE!AD176</f>
        <v>0</v>
      </c>
      <c r="AE176" s="96">
        <f>+ENERO!AE176+FEBRERO!AE176+MARZO!AE176+ABRIL!AE176+MAYO!AE176+JUNIO!AE176+JULIO!AE176+AGOSTO!AE176+SEPTIEMBRE!AE176+OCTUBRE!AE176+NOVIEMBRE!AE176+DICIEMBRE!AE176</f>
        <v>0</v>
      </c>
      <c r="AF176" s="96">
        <f>+ENERO!AF176+FEBRERO!AF176+MARZO!AF176+ABRIL!AF176+MAYO!AF176+JUNIO!AF176+JULIO!AF176+AGOSTO!AF176+SEPTIEMBRE!AF176+OCTUBRE!AF176+NOVIEMBRE!AF176+DICIEMBRE!AF176</f>
        <v>3</v>
      </c>
      <c r="AG176" s="96">
        <f>+ENERO!AG176+FEBRERO!AG176+MARZO!AG176+ABRIL!AG176+MAYO!AG176+JUNIO!AG176+JULIO!AG176+AGOSTO!AG176+SEPTIEMBRE!AG176+OCTUBRE!AG176+NOVIEMBRE!AG176+DICIEMBRE!AG176</f>
        <v>2</v>
      </c>
      <c r="AH176" s="96">
        <f>+ENERO!AH176+FEBRERO!AH176+MARZO!AH176+ABRIL!AH176+MAYO!AH176+JUNIO!AH176+JULIO!AH176+AGOSTO!AH176+SEPTIEMBRE!AH176+OCTUBRE!AH176+NOVIEMBRE!AH176+DICIEMBRE!AH176</f>
        <v>1</v>
      </c>
      <c r="AI176" s="96">
        <f>+ENERO!AI176+FEBRERO!AI176+MARZO!AI176+ABRIL!AI176+MAYO!AI176+JUNIO!AI176+JULIO!AI176+AGOSTO!AI176+SEPTIEMBRE!AI176+OCTUBRE!AI176+NOVIEMBRE!AI176+DICIEMBRE!AI176</f>
        <v>0</v>
      </c>
      <c r="AJ176" s="96">
        <f>+ENERO!AJ176+FEBRERO!AJ176+MARZO!AJ176+ABRIL!AJ176+MAYO!AJ176+JUNIO!AJ176+JULIO!AJ176+AGOSTO!AJ176+SEPTIEMBRE!AJ176+OCTUBRE!AJ176+NOVIEMBRE!AJ176+DICIEMBRE!AJ176</f>
        <v>0</v>
      </c>
      <c r="AK176" s="96">
        <f>+ENERO!AK176+FEBRERO!AK176+MARZO!AK176+ABRIL!AK176+MAYO!AK176+JUNIO!AK176+JULIO!AK176+AGOSTO!AK176+SEPTIEMBRE!AK176+OCTUBRE!AK176+NOVIEMBRE!AK176+DICIEMBRE!AK176</f>
        <v>0</v>
      </c>
      <c r="AL176" s="96">
        <f>+ENERO!AL176+FEBRERO!AL176+MARZO!AL176+ABRIL!AL176+MAYO!AL176+JUNIO!AL176+JULIO!AL176+AGOSTO!AL176+SEPTIEMBRE!AL176+OCTUBRE!AL176+NOVIEMBRE!AL176+DICIEMBRE!AL176</f>
        <v>0</v>
      </c>
      <c r="AM176" s="96">
        <f>+ENERO!AM176+FEBRERO!AM176+MARZO!AM176+ABRIL!AM176+MAYO!AM176+JUNIO!AM176+JULIO!AM176+AGOSTO!AM176+SEPTIEMBRE!AM176+OCTUBRE!AM176+NOVIEMBRE!AM176+DICIEMBRE!AM176</f>
        <v>0</v>
      </c>
      <c r="AN176" s="96">
        <f>+ENERO!AN176+FEBRERO!AN176+MARZO!AN176+ABRIL!AN176+MAYO!AN176+JUNIO!AN176+JULIO!AN176+AGOSTO!AN176+SEPTIEMBRE!AN176+OCTUBRE!AN176+NOVIEMBRE!AN176+DICIEMBRE!AN176</f>
        <v>0</v>
      </c>
      <c r="AO176" s="96">
        <f>+ENERO!AO176+FEBRERO!AO176+MARZO!AO176+ABRIL!AO176+MAYO!AO176+JUNIO!AO176+JULIO!AO176+AGOSTO!AO176+SEPTIEMBRE!AO176+OCTUBRE!AO176+NOVIEMBRE!AO176+DICIEMBRE!AO176</f>
        <v>0</v>
      </c>
      <c r="AP176" s="96">
        <f>+ENERO!AP176+FEBRERO!AP176+MARZO!AP176+ABRIL!AP176+MAYO!AP176+JUNIO!AP176+JULIO!AP176+AGOSTO!AP176+SEPTIEMBRE!AP176+OCTUBRE!AP176+NOVIEMBRE!AP176+DICIEMBRE!AP176</f>
        <v>0</v>
      </c>
      <c r="AQ176" s="96">
        <f>+ENERO!AQ176+FEBRERO!AQ176+MARZO!AQ176+ABRIL!AQ176+MAYO!AQ176+JUNIO!AQ176+JULIO!AQ176+AGOSTO!AQ176+SEPTIEMBRE!AQ176+OCTUBRE!AQ176+NOVIEMBRE!AQ176+DICIEMBRE!AQ176</f>
        <v>0</v>
      </c>
      <c r="AR176" s="96">
        <f>+ENERO!AR176+FEBRERO!AR176+MARZO!AR176+ABRIL!AR176+MAYO!AR176+JUNIO!AR176+JULIO!AR176+AGOSTO!AR176+SEPTIEMBRE!AR176+OCTUBRE!AR176+NOVIEMBRE!AR176+DICIEMBRE!AR176</f>
        <v>0</v>
      </c>
      <c r="AS176" s="96">
        <f>+ENERO!AS176+FEBRERO!AS176+MARZO!AS176+ABRIL!AS176+MAYO!AS176+JUNIO!AS176+JULIO!AS176+AGOSTO!AS176+SEPTIEMBRE!AS176+OCTUBRE!AS176+NOVIEMBRE!AS176+DICIEMBRE!AS176</f>
        <v>0</v>
      </c>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227">
        <f t="shared" si="40"/>
        <v>0</v>
      </c>
      <c r="CQ176" s="227">
        <f t="shared" si="41"/>
        <v>0</v>
      </c>
      <c r="CR176" s="227">
        <f t="shared" si="42"/>
        <v>0</v>
      </c>
      <c r="CS176" s="22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660"/>
      <c r="B177" s="669" t="s">
        <v>239</v>
      </c>
      <c r="C177" s="669"/>
      <c r="D177" s="111">
        <f t="shared" si="47"/>
        <v>0</v>
      </c>
      <c r="E177" s="111">
        <f t="shared" si="50"/>
        <v>0</v>
      </c>
      <c r="F177" s="111">
        <f t="shared" si="50"/>
        <v>0</v>
      </c>
      <c r="G177" s="96">
        <f>+ENERO!G177+FEBRERO!G177+MARZO!G177+ABRIL!G177+MAYO!G177+JUNIO!G177+JULIO!G177+AGOSTO!G177+SEPTIEMBRE!G177+OCTUBRE!G177+NOVIEMBRE!G177+DICIEMBRE!G177</f>
        <v>0</v>
      </c>
      <c r="H177" s="96">
        <f>+ENERO!H177+FEBRERO!H177+MARZO!H177+ABRIL!H177+MAYO!H177+JUNIO!H177+JULIO!H177+AGOSTO!H177+SEPTIEMBRE!H177+OCTUBRE!H177+NOVIEMBRE!H177+DICIEMBRE!H177</f>
        <v>0</v>
      </c>
      <c r="I177" s="96">
        <f>+ENERO!I177+FEBRERO!I177+MARZO!I177+ABRIL!I177+MAYO!I177+JUNIO!I177+JULIO!I177+AGOSTO!I177+SEPTIEMBRE!I177+OCTUBRE!I177+NOVIEMBRE!I177+DICIEMBRE!I177</f>
        <v>0</v>
      </c>
      <c r="J177" s="96">
        <f>+ENERO!J177+FEBRERO!J177+MARZO!J177+ABRIL!J177+MAYO!J177+JUNIO!J177+JULIO!J177+AGOSTO!J177+SEPTIEMBRE!J177+OCTUBRE!J177+NOVIEMBRE!J177+DICIEMBRE!J177</f>
        <v>0</v>
      </c>
      <c r="K177" s="96">
        <f>+ENERO!K177+FEBRERO!K177+MARZO!K177+ABRIL!K177+MAYO!K177+JUNIO!K177+JULIO!K177+AGOSTO!K177+SEPTIEMBRE!K177+OCTUBRE!K177+NOVIEMBRE!K177+DICIEMBRE!K177</f>
        <v>0</v>
      </c>
      <c r="L177" s="96">
        <f>+ENERO!L177+FEBRERO!L177+MARZO!L177+ABRIL!L177+MAYO!L177+JUNIO!L177+JULIO!L177+AGOSTO!L177+SEPTIEMBRE!L177+OCTUBRE!L177+NOVIEMBRE!L177+DICIEMBRE!L177</f>
        <v>0</v>
      </c>
      <c r="M177" s="96">
        <f>+ENERO!M177+FEBRERO!M177+MARZO!M177+ABRIL!M177+MAYO!M177+JUNIO!M177+JULIO!M177+AGOSTO!M177+SEPTIEMBRE!M177+OCTUBRE!M177+NOVIEMBRE!M177+DICIEMBRE!M177</f>
        <v>0</v>
      </c>
      <c r="N177" s="96">
        <f>+ENERO!N177+FEBRERO!N177+MARZO!N177+ABRIL!N177+MAYO!N177+JUNIO!N177+JULIO!N177+AGOSTO!N177+SEPTIEMBRE!N177+OCTUBRE!N177+NOVIEMBRE!N177+DICIEMBRE!N177</f>
        <v>0</v>
      </c>
      <c r="O177" s="96">
        <f>+ENERO!O177+FEBRERO!O177+MARZO!O177+ABRIL!O177+MAYO!O177+JUNIO!O177+JULIO!O177+AGOSTO!O177+SEPTIEMBRE!O177+OCTUBRE!O177+NOVIEMBRE!O177+DICIEMBRE!O177</f>
        <v>0</v>
      </c>
      <c r="P177" s="96">
        <f>+ENERO!P177+FEBRERO!P177+MARZO!P177+ABRIL!P177+MAYO!P177+JUNIO!P177+JULIO!P177+AGOSTO!P177+SEPTIEMBRE!P177+OCTUBRE!P177+NOVIEMBRE!P177+DICIEMBRE!P177</f>
        <v>0</v>
      </c>
      <c r="Q177" s="96">
        <f>+ENERO!Q177+FEBRERO!Q177+MARZO!Q177+ABRIL!Q177+MAYO!Q177+JUNIO!Q177+JULIO!Q177+AGOSTO!Q177+SEPTIEMBRE!Q177+OCTUBRE!Q177+NOVIEMBRE!Q177+DICIEMBRE!Q177</f>
        <v>0</v>
      </c>
      <c r="R177" s="96">
        <f>+ENERO!R177+FEBRERO!R177+MARZO!R177+ABRIL!R177+MAYO!R177+JUNIO!R177+JULIO!R177+AGOSTO!R177+SEPTIEMBRE!R177+OCTUBRE!R177+NOVIEMBRE!R177+DICIEMBRE!R177</f>
        <v>0</v>
      </c>
      <c r="S177" s="96">
        <f>+ENERO!S177+FEBRERO!S177+MARZO!S177+ABRIL!S177+MAYO!S177+JUNIO!S177+JULIO!S177+AGOSTO!S177+SEPTIEMBRE!S177+OCTUBRE!S177+NOVIEMBRE!S177+DICIEMBRE!S177</f>
        <v>0</v>
      </c>
      <c r="T177" s="96">
        <f>+ENERO!T177+FEBRERO!T177+MARZO!T177+ABRIL!T177+MAYO!T177+JUNIO!T177+JULIO!T177+AGOSTO!T177+SEPTIEMBRE!T177+OCTUBRE!T177+NOVIEMBRE!T177+DICIEMBRE!T177</f>
        <v>0</v>
      </c>
      <c r="U177" s="96">
        <f>+ENERO!U177+FEBRERO!U177+MARZO!U177+ABRIL!U177+MAYO!U177+JUNIO!U177+JULIO!U177+AGOSTO!U177+SEPTIEMBRE!U177+OCTUBRE!U177+NOVIEMBRE!U177+DICIEMBRE!U177</f>
        <v>0</v>
      </c>
      <c r="V177" s="96">
        <f>+ENERO!V177+FEBRERO!V177+MARZO!V177+ABRIL!V177+MAYO!V177+JUNIO!V177+JULIO!V177+AGOSTO!V177+SEPTIEMBRE!V177+OCTUBRE!V177+NOVIEMBRE!V177+DICIEMBRE!V177</f>
        <v>0</v>
      </c>
      <c r="W177" s="96">
        <f>+ENERO!W177+FEBRERO!W177+MARZO!W177+ABRIL!W177+MAYO!W177+JUNIO!W177+JULIO!W177+AGOSTO!W177+SEPTIEMBRE!W177+OCTUBRE!W177+NOVIEMBRE!W177+DICIEMBRE!W177</f>
        <v>0</v>
      </c>
      <c r="X177" s="96">
        <f>+ENERO!X177+FEBRERO!X177+MARZO!X177+ABRIL!X177+MAYO!X177+JUNIO!X177+JULIO!X177+AGOSTO!X177+SEPTIEMBRE!X177+OCTUBRE!X177+NOVIEMBRE!X177+DICIEMBRE!X177</f>
        <v>0</v>
      </c>
      <c r="Y177" s="96">
        <f>+ENERO!Y177+FEBRERO!Y177+MARZO!Y177+ABRIL!Y177+MAYO!Y177+JUNIO!Y177+JULIO!Y177+AGOSTO!Y177+SEPTIEMBRE!Y177+OCTUBRE!Y177+NOVIEMBRE!Y177+DICIEMBRE!Y177</f>
        <v>0</v>
      </c>
      <c r="Z177" s="96">
        <f>+ENERO!Z177+FEBRERO!Z177+MARZO!Z177+ABRIL!Z177+MAYO!Z177+JUNIO!Z177+JULIO!Z177+AGOSTO!Z177+SEPTIEMBRE!Z177+OCTUBRE!Z177+NOVIEMBRE!Z177+DICIEMBRE!Z177</f>
        <v>0</v>
      </c>
      <c r="AA177" s="96">
        <f>+ENERO!AA177+FEBRERO!AA177+MARZO!AA177+ABRIL!AA177+MAYO!AA177+JUNIO!AA177+JULIO!AA177+AGOSTO!AA177+SEPTIEMBRE!AA177+OCTUBRE!AA177+NOVIEMBRE!AA177+DICIEMBRE!AA177</f>
        <v>0</v>
      </c>
      <c r="AB177" s="96">
        <f>+ENERO!AB177+FEBRERO!AB177+MARZO!AB177+ABRIL!AB177+MAYO!AB177+JUNIO!AB177+JULIO!AB177+AGOSTO!AB177+SEPTIEMBRE!AB177+OCTUBRE!AB177+NOVIEMBRE!AB177+DICIEMBRE!AB177</f>
        <v>0</v>
      </c>
      <c r="AC177" s="96">
        <f>+ENERO!AC177+FEBRERO!AC177+MARZO!AC177+ABRIL!AC177+MAYO!AC177+JUNIO!AC177+JULIO!AC177+AGOSTO!AC177+SEPTIEMBRE!AC177+OCTUBRE!AC177+NOVIEMBRE!AC177+DICIEMBRE!AC177</f>
        <v>0</v>
      </c>
      <c r="AD177" s="96">
        <f>+ENERO!AD177+FEBRERO!AD177+MARZO!AD177+ABRIL!AD177+MAYO!AD177+JUNIO!AD177+JULIO!AD177+AGOSTO!AD177+SEPTIEMBRE!AD177+OCTUBRE!AD177+NOVIEMBRE!AD177+DICIEMBRE!AD177</f>
        <v>0</v>
      </c>
      <c r="AE177" s="96">
        <f>+ENERO!AE177+FEBRERO!AE177+MARZO!AE177+ABRIL!AE177+MAYO!AE177+JUNIO!AE177+JULIO!AE177+AGOSTO!AE177+SEPTIEMBRE!AE177+OCTUBRE!AE177+NOVIEMBRE!AE177+DICIEMBRE!AE177</f>
        <v>0</v>
      </c>
      <c r="AF177" s="96">
        <f>+ENERO!AF177+FEBRERO!AF177+MARZO!AF177+ABRIL!AF177+MAYO!AF177+JUNIO!AF177+JULIO!AF177+AGOSTO!AF177+SEPTIEMBRE!AF177+OCTUBRE!AF177+NOVIEMBRE!AF177+DICIEMBRE!AF177</f>
        <v>0</v>
      </c>
      <c r="AG177" s="96">
        <f>+ENERO!AG177+FEBRERO!AG177+MARZO!AG177+ABRIL!AG177+MAYO!AG177+JUNIO!AG177+JULIO!AG177+AGOSTO!AG177+SEPTIEMBRE!AG177+OCTUBRE!AG177+NOVIEMBRE!AG177+DICIEMBRE!AG177</f>
        <v>0</v>
      </c>
      <c r="AH177" s="96">
        <f>+ENERO!AH177+FEBRERO!AH177+MARZO!AH177+ABRIL!AH177+MAYO!AH177+JUNIO!AH177+JULIO!AH177+AGOSTO!AH177+SEPTIEMBRE!AH177+OCTUBRE!AH177+NOVIEMBRE!AH177+DICIEMBRE!AH177</f>
        <v>0</v>
      </c>
      <c r="AI177" s="96">
        <f>+ENERO!AI177+FEBRERO!AI177+MARZO!AI177+ABRIL!AI177+MAYO!AI177+JUNIO!AI177+JULIO!AI177+AGOSTO!AI177+SEPTIEMBRE!AI177+OCTUBRE!AI177+NOVIEMBRE!AI177+DICIEMBRE!AI177</f>
        <v>0</v>
      </c>
      <c r="AJ177" s="96">
        <f>+ENERO!AJ177+FEBRERO!AJ177+MARZO!AJ177+ABRIL!AJ177+MAYO!AJ177+JUNIO!AJ177+JULIO!AJ177+AGOSTO!AJ177+SEPTIEMBRE!AJ177+OCTUBRE!AJ177+NOVIEMBRE!AJ177+DICIEMBRE!AJ177</f>
        <v>0</v>
      </c>
      <c r="AK177" s="96">
        <f>+ENERO!AK177+FEBRERO!AK177+MARZO!AK177+ABRIL!AK177+MAYO!AK177+JUNIO!AK177+JULIO!AK177+AGOSTO!AK177+SEPTIEMBRE!AK177+OCTUBRE!AK177+NOVIEMBRE!AK177+DICIEMBRE!AK177</f>
        <v>0</v>
      </c>
      <c r="AL177" s="96">
        <f>+ENERO!AL177+FEBRERO!AL177+MARZO!AL177+ABRIL!AL177+MAYO!AL177+JUNIO!AL177+JULIO!AL177+AGOSTO!AL177+SEPTIEMBRE!AL177+OCTUBRE!AL177+NOVIEMBRE!AL177+DICIEMBRE!AL177</f>
        <v>0</v>
      </c>
      <c r="AM177" s="96">
        <f>+ENERO!AM177+FEBRERO!AM177+MARZO!AM177+ABRIL!AM177+MAYO!AM177+JUNIO!AM177+JULIO!AM177+AGOSTO!AM177+SEPTIEMBRE!AM177+OCTUBRE!AM177+NOVIEMBRE!AM177+DICIEMBRE!AM177</f>
        <v>0</v>
      </c>
      <c r="AN177" s="96">
        <f>+ENERO!AN177+FEBRERO!AN177+MARZO!AN177+ABRIL!AN177+MAYO!AN177+JUNIO!AN177+JULIO!AN177+AGOSTO!AN177+SEPTIEMBRE!AN177+OCTUBRE!AN177+NOVIEMBRE!AN177+DICIEMBRE!AN177</f>
        <v>0</v>
      </c>
      <c r="AO177" s="96">
        <f>+ENERO!AO177+FEBRERO!AO177+MARZO!AO177+ABRIL!AO177+MAYO!AO177+JUNIO!AO177+JULIO!AO177+AGOSTO!AO177+SEPTIEMBRE!AO177+OCTUBRE!AO177+NOVIEMBRE!AO177+DICIEMBRE!AO177</f>
        <v>0</v>
      </c>
      <c r="AP177" s="96">
        <f>+ENERO!AP177+FEBRERO!AP177+MARZO!AP177+ABRIL!AP177+MAYO!AP177+JUNIO!AP177+JULIO!AP177+AGOSTO!AP177+SEPTIEMBRE!AP177+OCTUBRE!AP177+NOVIEMBRE!AP177+DICIEMBRE!AP177</f>
        <v>0</v>
      </c>
      <c r="AQ177" s="96">
        <f>+ENERO!AQ177+FEBRERO!AQ177+MARZO!AQ177+ABRIL!AQ177+MAYO!AQ177+JUNIO!AQ177+JULIO!AQ177+AGOSTO!AQ177+SEPTIEMBRE!AQ177+OCTUBRE!AQ177+NOVIEMBRE!AQ177+DICIEMBRE!AQ177</f>
        <v>0</v>
      </c>
      <c r="AR177" s="96">
        <f>+ENERO!AR177+FEBRERO!AR177+MARZO!AR177+ABRIL!AR177+MAYO!AR177+JUNIO!AR177+JULIO!AR177+AGOSTO!AR177+SEPTIEMBRE!AR177+OCTUBRE!AR177+NOVIEMBRE!AR177+DICIEMBRE!AR177</f>
        <v>0</v>
      </c>
      <c r="AS177" s="96">
        <f>+ENERO!AS177+FEBRERO!AS177+MARZO!AS177+ABRIL!AS177+MAYO!AS177+JUNIO!AS177+JULIO!AS177+AGOSTO!AS177+SEPTIEMBRE!AS177+OCTUBRE!AS177+NOVIEMBRE!AS177+DICIEMBRE!AS177</f>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227">
        <f t="shared" si="40"/>
        <v>0</v>
      </c>
      <c r="CQ177" s="227">
        <f t="shared" si="41"/>
        <v>0</v>
      </c>
      <c r="CR177" s="227">
        <f t="shared" si="42"/>
        <v>0</v>
      </c>
      <c r="CS177" s="225">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660"/>
      <c r="B178" s="669" t="s">
        <v>240</v>
      </c>
      <c r="C178" s="669"/>
      <c r="D178" s="111">
        <f t="shared" si="47"/>
        <v>0</v>
      </c>
      <c r="E178" s="111">
        <f t="shared" si="50"/>
        <v>0</v>
      </c>
      <c r="F178" s="111">
        <f t="shared" si="50"/>
        <v>0</v>
      </c>
      <c r="G178" s="96">
        <f>+ENERO!G178+FEBRERO!G178+MARZO!G178+ABRIL!G178+MAYO!G178+JUNIO!G178+JULIO!G178+AGOSTO!G178+SEPTIEMBRE!G178+OCTUBRE!G178+NOVIEMBRE!G178+DICIEMBRE!G178</f>
        <v>0</v>
      </c>
      <c r="H178" s="96">
        <f>+ENERO!H178+FEBRERO!H178+MARZO!H178+ABRIL!H178+MAYO!H178+JUNIO!H178+JULIO!H178+AGOSTO!H178+SEPTIEMBRE!H178+OCTUBRE!H178+NOVIEMBRE!H178+DICIEMBRE!H178</f>
        <v>0</v>
      </c>
      <c r="I178" s="96">
        <f>+ENERO!I178+FEBRERO!I178+MARZO!I178+ABRIL!I178+MAYO!I178+JUNIO!I178+JULIO!I178+AGOSTO!I178+SEPTIEMBRE!I178+OCTUBRE!I178+NOVIEMBRE!I178+DICIEMBRE!I178</f>
        <v>0</v>
      </c>
      <c r="J178" s="96">
        <f>+ENERO!J178+FEBRERO!J178+MARZO!J178+ABRIL!J178+MAYO!J178+JUNIO!J178+JULIO!J178+AGOSTO!J178+SEPTIEMBRE!J178+OCTUBRE!J178+NOVIEMBRE!J178+DICIEMBRE!J178</f>
        <v>0</v>
      </c>
      <c r="K178" s="96">
        <f>+ENERO!K178+FEBRERO!K178+MARZO!K178+ABRIL!K178+MAYO!K178+JUNIO!K178+JULIO!K178+AGOSTO!K178+SEPTIEMBRE!K178+OCTUBRE!K178+NOVIEMBRE!K178+DICIEMBRE!K178</f>
        <v>0</v>
      </c>
      <c r="L178" s="96">
        <f>+ENERO!L178+FEBRERO!L178+MARZO!L178+ABRIL!L178+MAYO!L178+JUNIO!L178+JULIO!L178+AGOSTO!L178+SEPTIEMBRE!L178+OCTUBRE!L178+NOVIEMBRE!L178+DICIEMBRE!L178</f>
        <v>0</v>
      </c>
      <c r="M178" s="96">
        <f>+ENERO!M178+FEBRERO!M178+MARZO!M178+ABRIL!M178+MAYO!M178+JUNIO!M178+JULIO!M178+AGOSTO!M178+SEPTIEMBRE!M178+OCTUBRE!M178+NOVIEMBRE!M178+DICIEMBRE!M178</f>
        <v>0</v>
      </c>
      <c r="N178" s="96">
        <f>+ENERO!N178+FEBRERO!N178+MARZO!N178+ABRIL!N178+MAYO!N178+JUNIO!N178+JULIO!N178+AGOSTO!N178+SEPTIEMBRE!N178+OCTUBRE!N178+NOVIEMBRE!N178+DICIEMBRE!N178</f>
        <v>0</v>
      </c>
      <c r="O178" s="96">
        <f>+ENERO!O178+FEBRERO!O178+MARZO!O178+ABRIL!O178+MAYO!O178+JUNIO!O178+JULIO!O178+AGOSTO!O178+SEPTIEMBRE!O178+OCTUBRE!O178+NOVIEMBRE!O178+DICIEMBRE!O178</f>
        <v>0</v>
      </c>
      <c r="P178" s="96">
        <f>+ENERO!P178+FEBRERO!P178+MARZO!P178+ABRIL!P178+MAYO!P178+JUNIO!P178+JULIO!P178+AGOSTO!P178+SEPTIEMBRE!P178+OCTUBRE!P178+NOVIEMBRE!P178+DICIEMBRE!P178</f>
        <v>0</v>
      </c>
      <c r="Q178" s="96">
        <f>+ENERO!Q178+FEBRERO!Q178+MARZO!Q178+ABRIL!Q178+MAYO!Q178+JUNIO!Q178+JULIO!Q178+AGOSTO!Q178+SEPTIEMBRE!Q178+OCTUBRE!Q178+NOVIEMBRE!Q178+DICIEMBRE!Q178</f>
        <v>0</v>
      </c>
      <c r="R178" s="96">
        <f>+ENERO!R178+FEBRERO!R178+MARZO!R178+ABRIL!R178+MAYO!R178+JUNIO!R178+JULIO!R178+AGOSTO!R178+SEPTIEMBRE!R178+OCTUBRE!R178+NOVIEMBRE!R178+DICIEMBRE!R178</f>
        <v>0</v>
      </c>
      <c r="S178" s="96">
        <f>+ENERO!S178+FEBRERO!S178+MARZO!S178+ABRIL!S178+MAYO!S178+JUNIO!S178+JULIO!S178+AGOSTO!S178+SEPTIEMBRE!S178+OCTUBRE!S178+NOVIEMBRE!S178+DICIEMBRE!S178</f>
        <v>0</v>
      </c>
      <c r="T178" s="96">
        <f>+ENERO!T178+FEBRERO!T178+MARZO!T178+ABRIL!T178+MAYO!T178+JUNIO!T178+JULIO!T178+AGOSTO!T178+SEPTIEMBRE!T178+OCTUBRE!T178+NOVIEMBRE!T178+DICIEMBRE!T178</f>
        <v>0</v>
      </c>
      <c r="U178" s="96">
        <f>+ENERO!U178+FEBRERO!U178+MARZO!U178+ABRIL!U178+MAYO!U178+JUNIO!U178+JULIO!U178+AGOSTO!U178+SEPTIEMBRE!U178+OCTUBRE!U178+NOVIEMBRE!U178+DICIEMBRE!U178</f>
        <v>0</v>
      </c>
      <c r="V178" s="96">
        <f>+ENERO!V178+FEBRERO!V178+MARZO!V178+ABRIL!V178+MAYO!V178+JUNIO!V178+JULIO!V178+AGOSTO!V178+SEPTIEMBRE!V178+OCTUBRE!V178+NOVIEMBRE!V178+DICIEMBRE!V178</f>
        <v>0</v>
      </c>
      <c r="W178" s="96">
        <f>+ENERO!W178+FEBRERO!W178+MARZO!W178+ABRIL!W178+MAYO!W178+JUNIO!W178+JULIO!W178+AGOSTO!W178+SEPTIEMBRE!W178+OCTUBRE!W178+NOVIEMBRE!W178+DICIEMBRE!W178</f>
        <v>0</v>
      </c>
      <c r="X178" s="96">
        <f>+ENERO!X178+FEBRERO!X178+MARZO!X178+ABRIL!X178+MAYO!X178+JUNIO!X178+JULIO!X178+AGOSTO!X178+SEPTIEMBRE!X178+OCTUBRE!X178+NOVIEMBRE!X178+DICIEMBRE!X178</f>
        <v>0</v>
      </c>
      <c r="Y178" s="96">
        <f>+ENERO!Y178+FEBRERO!Y178+MARZO!Y178+ABRIL!Y178+MAYO!Y178+JUNIO!Y178+JULIO!Y178+AGOSTO!Y178+SEPTIEMBRE!Y178+OCTUBRE!Y178+NOVIEMBRE!Y178+DICIEMBRE!Y178</f>
        <v>0</v>
      </c>
      <c r="Z178" s="96">
        <f>+ENERO!Z178+FEBRERO!Z178+MARZO!Z178+ABRIL!Z178+MAYO!Z178+JUNIO!Z178+JULIO!Z178+AGOSTO!Z178+SEPTIEMBRE!Z178+OCTUBRE!Z178+NOVIEMBRE!Z178+DICIEMBRE!Z178</f>
        <v>0</v>
      </c>
      <c r="AA178" s="96">
        <f>+ENERO!AA178+FEBRERO!AA178+MARZO!AA178+ABRIL!AA178+MAYO!AA178+JUNIO!AA178+JULIO!AA178+AGOSTO!AA178+SEPTIEMBRE!AA178+OCTUBRE!AA178+NOVIEMBRE!AA178+DICIEMBRE!AA178</f>
        <v>0</v>
      </c>
      <c r="AB178" s="96">
        <f>+ENERO!AB178+FEBRERO!AB178+MARZO!AB178+ABRIL!AB178+MAYO!AB178+JUNIO!AB178+JULIO!AB178+AGOSTO!AB178+SEPTIEMBRE!AB178+OCTUBRE!AB178+NOVIEMBRE!AB178+DICIEMBRE!AB178</f>
        <v>0</v>
      </c>
      <c r="AC178" s="96">
        <f>+ENERO!AC178+FEBRERO!AC178+MARZO!AC178+ABRIL!AC178+MAYO!AC178+JUNIO!AC178+JULIO!AC178+AGOSTO!AC178+SEPTIEMBRE!AC178+OCTUBRE!AC178+NOVIEMBRE!AC178+DICIEMBRE!AC178</f>
        <v>0</v>
      </c>
      <c r="AD178" s="96">
        <f>+ENERO!AD178+FEBRERO!AD178+MARZO!AD178+ABRIL!AD178+MAYO!AD178+JUNIO!AD178+JULIO!AD178+AGOSTO!AD178+SEPTIEMBRE!AD178+OCTUBRE!AD178+NOVIEMBRE!AD178+DICIEMBRE!AD178</f>
        <v>0</v>
      </c>
      <c r="AE178" s="96">
        <f>+ENERO!AE178+FEBRERO!AE178+MARZO!AE178+ABRIL!AE178+MAYO!AE178+JUNIO!AE178+JULIO!AE178+AGOSTO!AE178+SEPTIEMBRE!AE178+OCTUBRE!AE178+NOVIEMBRE!AE178+DICIEMBRE!AE178</f>
        <v>0</v>
      </c>
      <c r="AF178" s="96">
        <f>+ENERO!AF178+FEBRERO!AF178+MARZO!AF178+ABRIL!AF178+MAYO!AF178+JUNIO!AF178+JULIO!AF178+AGOSTO!AF178+SEPTIEMBRE!AF178+OCTUBRE!AF178+NOVIEMBRE!AF178+DICIEMBRE!AF178</f>
        <v>0</v>
      </c>
      <c r="AG178" s="96">
        <f>+ENERO!AG178+FEBRERO!AG178+MARZO!AG178+ABRIL!AG178+MAYO!AG178+JUNIO!AG178+JULIO!AG178+AGOSTO!AG178+SEPTIEMBRE!AG178+OCTUBRE!AG178+NOVIEMBRE!AG178+DICIEMBRE!AG178</f>
        <v>0</v>
      </c>
      <c r="AH178" s="96">
        <f>+ENERO!AH178+FEBRERO!AH178+MARZO!AH178+ABRIL!AH178+MAYO!AH178+JUNIO!AH178+JULIO!AH178+AGOSTO!AH178+SEPTIEMBRE!AH178+OCTUBRE!AH178+NOVIEMBRE!AH178+DICIEMBRE!AH178</f>
        <v>0</v>
      </c>
      <c r="AI178" s="96">
        <f>+ENERO!AI178+FEBRERO!AI178+MARZO!AI178+ABRIL!AI178+MAYO!AI178+JUNIO!AI178+JULIO!AI178+AGOSTO!AI178+SEPTIEMBRE!AI178+OCTUBRE!AI178+NOVIEMBRE!AI178+DICIEMBRE!AI178</f>
        <v>0</v>
      </c>
      <c r="AJ178" s="96">
        <f>+ENERO!AJ178+FEBRERO!AJ178+MARZO!AJ178+ABRIL!AJ178+MAYO!AJ178+JUNIO!AJ178+JULIO!AJ178+AGOSTO!AJ178+SEPTIEMBRE!AJ178+OCTUBRE!AJ178+NOVIEMBRE!AJ178+DICIEMBRE!AJ178</f>
        <v>0</v>
      </c>
      <c r="AK178" s="96">
        <f>+ENERO!AK178+FEBRERO!AK178+MARZO!AK178+ABRIL!AK178+MAYO!AK178+JUNIO!AK178+JULIO!AK178+AGOSTO!AK178+SEPTIEMBRE!AK178+OCTUBRE!AK178+NOVIEMBRE!AK178+DICIEMBRE!AK178</f>
        <v>0</v>
      </c>
      <c r="AL178" s="96">
        <f>+ENERO!AL178+FEBRERO!AL178+MARZO!AL178+ABRIL!AL178+MAYO!AL178+JUNIO!AL178+JULIO!AL178+AGOSTO!AL178+SEPTIEMBRE!AL178+OCTUBRE!AL178+NOVIEMBRE!AL178+DICIEMBRE!AL178</f>
        <v>0</v>
      </c>
      <c r="AM178" s="96">
        <f>+ENERO!AM178+FEBRERO!AM178+MARZO!AM178+ABRIL!AM178+MAYO!AM178+JUNIO!AM178+JULIO!AM178+AGOSTO!AM178+SEPTIEMBRE!AM178+OCTUBRE!AM178+NOVIEMBRE!AM178+DICIEMBRE!AM178</f>
        <v>0</v>
      </c>
      <c r="AN178" s="96">
        <f>+ENERO!AN178+FEBRERO!AN178+MARZO!AN178+ABRIL!AN178+MAYO!AN178+JUNIO!AN178+JULIO!AN178+AGOSTO!AN178+SEPTIEMBRE!AN178+OCTUBRE!AN178+NOVIEMBRE!AN178+DICIEMBRE!AN178</f>
        <v>0</v>
      </c>
      <c r="AO178" s="96">
        <f>+ENERO!AO178+FEBRERO!AO178+MARZO!AO178+ABRIL!AO178+MAYO!AO178+JUNIO!AO178+JULIO!AO178+AGOSTO!AO178+SEPTIEMBRE!AO178+OCTUBRE!AO178+NOVIEMBRE!AO178+DICIEMBRE!AO178</f>
        <v>0</v>
      </c>
      <c r="AP178" s="96">
        <f>+ENERO!AP178+FEBRERO!AP178+MARZO!AP178+ABRIL!AP178+MAYO!AP178+JUNIO!AP178+JULIO!AP178+AGOSTO!AP178+SEPTIEMBRE!AP178+OCTUBRE!AP178+NOVIEMBRE!AP178+DICIEMBRE!AP178</f>
        <v>0</v>
      </c>
      <c r="AQ178" s="96">
        <f>+ENERO!AQ178+FEBRERO!AQ178+MARZO!AQ178+ABRIL!AQ178+MAYO!AQ178+JUNIO!AQ178+JULIO!AQ178+AGOSTO!AQ178+SEPTIEMBRE!AQ178+OCTUBRE!AQ178+NOVIEMBRE!AQ178+DICIEMBRE!AQ178</f>
        <v>0</v>
      </c>
      <c r="AR178" s="96">
        <f>+ENERO!AR178+FEBRERO!AR178+MARZO!AR178+ABRIL!AR178+MAYO!AR178+JUNIO!AR178+JULIO!AR178+AGOSTO!AR178+SEPTIEMBRE!AR178+OCTUBRE!AR178+NOVIEMBRE!AR178+DICIEMBRE!AR178</f>
        <v>0</v>
      </c>
      <c r="AS178" s="96">
        <f>+ENERO!AS178+FEBRERO!AS178+MARZO!AS178+ABRIL!AS178+MAYO!AS178+JUNIO!AS178+JULIO!AS178+AGOSTO!AS178+SEPTIEMBRE!AS178+OCTUBRE!AS178+NOVIEMBRE!AS178+DICIEMBRE!AS178</f>
        <v>0</v>
      </c>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227">
        <f t="shared" si="40"/>
        <v>0</v>
      </c>
      <c r="CQ178" s="227">
        <f t="shared" si="41"/>
        <v>0</v>
      </c>
      <c r="CR178" s="227">
        <f t="shared" si="42"/>
        <v>0</v>
      </c>
      <c r="CS178" s="22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663"/>
      <c r="B179" s="670" t="s">
        <v>241</v>
      </c>
      <c r="C179" s="670"/>
      <c r="D179" s="144">
        <f t="shared" si="47"/>
        <v>1</v>
      </c>
      <c r="E179" s="144">
        <f t="shared" si="50"/>
        <v>0</v>
      </c>
      <c r="F179" s="144">
        <f t="shared" si="50"/>
        <v>1</v>
      </c>
      <c r="G179" s="96">
        <f>+ENERO!G179+FEBRERO!G179+MARZO!G179+ABRIL!G179+MAYO!G179+JUNIO!G179+JULIO!G179+AGOSTO!G179+SEPTIEMBRE!G179+OCTUBRE!G179+NOVIEMBRE!G179+DICIEMBRE!G179</f>
        <v>0</v>
      </c>
      <c r="H179" s="96">
        <f>+ENERO!H179+FEBRERO!H179+MARZO!H179+ABRIL!H179+MAYO!H179+JUNIO!H179+JULIO!H179+AGOSTO!H179+SEPTIEMBRE!H179+OCTUBRE!H179+NOVIEMBRE!H179+DICIEMBRE!H179</f>
        <v>0</v>
      </c>
      <c r="I179" s="96">
        <f>+ENERO!I179+FEBRERO!I179+MARZO!I179+ABRIL!I179+MAYO!I179+JUNIO!I179+JULIO!I179+AGOSTO!I179+SEPTIEMBRE!I179+OCTUBRE!I179+NOVIEMBRE!I179+DICIEMBRE!I179</f>
        <v>0</v>
      </c>
      <c r="J179" s="96">
        <f>+ENERO!J179+FEBRERO!J179+MARZO!J179+ABRIL!J179+MAYO!J179+JUNIO!J179+JULIO!J179+AGOSTO!J179+SEPTIEMBRE!J179+OCTUBRE!J179+NOVIEMBRE!J179+DICIEMBRE!J179</f>
        <v>0</v>
      </c>
      <c r="K179" s="96">
        <f>+ENERO!K179+FEBRERO!K179+MARZO!K179+ABRIL!K179+MAYO!K179+JUNIO!K179+JULIO!K179+AGOSTO!K179+SEPTIEMBRE!K179+OCTUBRE!K179+NOVIEMBRE!K179+DICIEMBRE!K179</f>
        <v>0</v>
      </c>
      <c r="L179" s="96">
        <f>+ENERO!L179+FEBRERO!L179+MARZO!L179+ABRIL!L179+MAYO!L179+JUNIO!L179+JULIO!L179+AGOSTO!L179+SEPTIEMBRE!L179+OCTUBRE!L179+NOVIEMBRE!L179+DICIEMBRE!L179</f>
        <v>0</v>
      </c>
      <c r="M179" s="96">
        <f>+ENERO!M179+FEBRERO!M179+MARZO!M179+ABRIL!M179+MAYO!M179+JUNIO!M179+JULIO!M179+AGOSTO!M179+SEPTIEMBRE!M179+OCTUBRE!M179+NOVIEMBRE!M179+DICIEMBRE!M179</f>
        <v>0</v>
      </c>
      <c r="N179" s="96">
        <f>+ENERO!N179+FEBRERO!N179+MARZO!N179+ABRIL!N179+MAYO!N179+JUNIO!N179+JULIO!N179+AGOSTO!N179+SEPTIEMBRE!N179+OCTUBRE!N179+NOVIEMBRE!N179+DICIEMBRE!N179</f>
        <v>1</v>
      </c>
      <c r="O179" s="96">
        <f>+ENERO!O179+FEBRERO!O179+MARZO!O179+ABRIL!O179+MAYO!O179+JUNIO!O179+JULIO!O179+AGOSTO!O179+SEPTIEMBRE!O179+OCTUBRE!O179+NOVIEMBRE!O179+DICIEMBRE!O179</f>
        <v>0</v>
      </c>
      <c r="P179" s="96">
        <f>+ENERO!P179+FEBRERO!P179+MARZO!P179+ABRIL!P179+MAYO!P179+JUNIO!P179+JULIO!P179+AGOSTO!P179+SEPTIEMBRE!P179+OCTUBRE!P179+NOVIEMBRE!P179+DICIEMBRE!P179</f>
        <v>0</v>
      </c>
      <c r="Q179" s="96">
        <f>+ENERO!Q179+FEBRERO!Q179+MARZO!Q179+ABRIL!Q179+MAYO!Q179+JUNIO!Q179+JULIO!Q179+AGOSTO!Q179+SEPTIEMBRE!Q179+OCTUBRE!Q179+NOVIEMBRE!Q179+DICIEMBRE!Q179</f>
        <v>0</v>
      </c>
      <c r="R179" s="96">
        <f>+ENERO!R179+FEBRERO!R179+MARZO!R179+ABRIL!R179+MAYO!R179+JUNIO!R179+JULIO!R179+AGOSTO!R179+SEPTIEMBRE!R179+OCTUBRE!R179+NOVIEMBRE!R179+DICIEMBRE!R179</f>
        <v>0</v>
      </c>
      <c r="S179" s="96">
        <f>+ENERO!S179+FEBRERO!S179+MARZO!S179+ABRIL!S179+MAYO!S179+JUNIO!S179+JULIO!S179+AGOSTO!S179+SEPTIEMBRE!S179+OCTUBRE!S179+NOVIEMBRE!S179+DICIEMBRE!S179</f>
        <v>0</v>
      </c>
      <c r="T179" s="96">
        <f>+ENERO!T179+FEBRERO!T179+MARZO!T179+ABRIL!T179+MAYO!T179+JUNIO!T179+JULIO!T179+AGOSTO!T179+SEPTIEMBRE!T179+OCTUBRE!T179+NOVIEMBRE!T179+DICIEMBRE!T179</f>
        <v>0</v>
      </c>
      <c r="U179" s="96">
        <f>+ENERO!U179+FEBRERO!U179+MARZO!U179+ABRIL!U179+MAYO!U179+JUNIO!U179+JULIO!U179+AGOSTO!U179+SEPTIEMBRE!U179+OCTUBRE!U179+NOVIEMBRE!U179+DICIEMBRE!U179</f>
        <v>0</v>
      </c>
      <c r="V179" s="96">
        <f>+ENERO!V179+FEBRERO!V179+MARZO!V179+ABRIL!V179+MAYO!V179+JUNIO!V179+JULIO!V179+AGOSTO!V179+SEPTIEMBRE!V179+OCTUBRE!V179+NOVIEMBRE!V179+DICIEMBRE!V179</f>
        <v>0</v>
      </c>
      <c r="W179" s="96">
        <f>+ENERO!W179+FEBRERO!W179+MARZO!W179+ABRIL!W179+MAYO!W179+JUNIO!W179+JULIO!W179+AGOSTO!W179+SEPTIEMBRE!W179+OCTUBRE!W179+NOVIEMBRE!W179+DICIEMBRE!W179</f>
        <v>0</v>
      </c>
      <c r="X179" s="96">
        <f>+ENERO!X179+FEBRERO!X179+MARZO!X179+ABRIL!X179+MAYO!X179+JUNIO!X179+JULIO!X179+AGOSTO!X179+SEPTIEMBRE!X179+OCTUBRE!X179+NOVIEMBRE!X179+DICIEMBRE!X179</f>
        <v>0</v>
      </c>
      <c r="Y179" s="96">
        <f>+ENERO!Y179+FEBRERO!Y179+MARZO!Y179+ABRIL!Y179+MAYO!Y179+JUNIO!Y179+JULIO!Y179+AGOSTO!Y179+SEPTIEMBRE!Y179+OCTUBRE!Y179+NOVIEMBRE!Y179+DICIEMBRE!Y179</f>
        <v>0</v>
      </c>
      <c r="Z179" s="96">
        <f>+ENERO!Z179+FEBRERO!Z179+MARZO!Z179+ABRIL!Z179+MAYO!Z179+JUNIO!Z179+JULIO!Z179+AGOSTO!Z179+SEPTIEMBRE!Z179+OCTUBRE!Z179+NOVIEMBRE!Z179+DICIEMBRE!Z179</f>
        <v>0</v>
      </c>
      <c r="AA179" s="96">
        <f>+ENERO!AA179+FEBRERO!AA179+MARZO!AA179+ABRIL!AA179+MAYO!AA179+JUNIO!AA179+JULIO!AA179+AGOSTO!AA179+SEPTIEMBRE!AA179+OCTUBRE!AA179+NOVIEMBRE!AA179+DICIEMBRE!AA179</f>
        <v>0</v>
      </c>
      <c r="AB179" s="96">
        <f>+ENERO!AB179+FEBRERO!AB179+MARZO!AB179+ABRIL!AB179+MAYO!AB179+JUNIO!AB179+JULIO!AB179+AGOSTO!AB179+SEPTIEMBRE!AB179+OCTUBRE!AB179+NOVIEMBRE!AB179+DICIEMBRE!AB179</f>
        <v>0</v>
      </c>
      <c r="AC179" s="96">
        <f>+ENERO!AC179+FEBRERO!AC179+MARZO!AC179+ABRIL!AC179+MAYO!AC179+JUNIO!AC179+JULIO!AC179+AGOSTO!AC179+SEPTIEMBRE!AC179+OCTUBRE!AC179+NOVIEMBRE!AC179+DICIEMBRE!AC179</f>
        <v>0</v>
      </c>
      <c r="AD179" s="96">
        <f>+ENERO!AD179+FEBRERO!AD179+MARZO!AD179+ABRIL!AD179+MAYO!AD179+JUNIO!AD179+JULIO!AD179+AGOSTO!AD179+SEPTIEMBRE!AD179+OCTUBRE!AD179+NOVIEMBRE!AD179+DICIEMBRE!AD179</f>
        <v>0</v>
      </c>
      <c r="AE179" s="96">
        <f>+ENERO!AE179+FEBRERO!AE179+MARZO!AE179+ABRIL!AE179+MAYO!AE179+JUNIO!AE179+JULIO!AE179+AGOSTO!AE179+SEPTIEMBRE!AE179+OCTUBRE!AE179+NOVIEMBRE!AE179+DICIEMBRE!AE179</f>
        <v>0</v>
      </c>
      <c r="AF179" s="96">
        <f>+ENERO!AF179+FEBRERO!AF179+MARZO!AF179+ABRIL!AF179+MAYO!AF179+JUNIO!AF179+JULIO!AF179+AGOSTO!AF179+SEPTIEMBRE!AF179+OCTUBRE!AF179+NOVIEMBRE!AF179+DICIEMBRE!AF179</f>
        <v>0</v>
      </c>
      <c r="AG179" s="96">
        <f>+ENERO!AG179+FEBRERO!AG179+MARZO!AG179+ABRIL!AG179+MAYO!AG179+JUNIO!AG179+JULIO!AG179+AGOSTO!AG179+SEPTIEMBRE!AG179+OCTUBRE!AG179+NOVIEMBRE!AG179+DICIEMBRE!AG179</f>
        <v>0</v>
      </c>
      <c r="AH179" s="96">
        <f>+ENERO!AH179+FEBRERO!AH179+MARZO!AH179+ABRIL!AH179+MAYO!AH179+JUNIO!AH179+JULIO!AH179+AGOSTO!AH179+SEPTIEMBRE!AH179+OCTUBRE!AH179+NOVIEMBRE!AH179+DICIEMBRE!AH179</f>
        <v>0</v>
      </c>
      <c r="AI179" s="96">
        <f>+ENERO!AI179+FEBRERO!AI179+MARZO!AI179+ABRIL!AI179+MAYO!AI179+JUNIO!AI179+JULIO!AI179+AGOSTO!AI179+SEPTIEMBRE!AI179+OCTUBRE!AI179+NOVIEMBRE!AI179+DICIEMBRE!AI179</f>
        <v>0</v>
      </c>
      <c r="AJ179" s="96">
        <f>+ENERO!AJ179+FEBRERO!AJ179+MARZO!AJ179+ABRIL!AJ179+MAYO!AJ179+JUNIO!AJ179+JULIO!AJ179+AGOSTO!AJ179+SEPTIEMBRE!AJ179+OCTUBRE!AJ179+NOVIEMBRE!AJ179+DICIEMBRE!AJ179</f>
        <v>0</v>
      </c>
      <c r="AK179" s="96">
        <f>+ENERO!AK179+FEBRERO!AK179+MARZO!AK179+ABRIL!AK179+MAYO!AK179+JUNIO!AK179+JULIO!AK179+AGOSTO!AK179+SEPTIEMBRE!AK179+OCTUBRE!AK179+NOVIEMBRE!AK179+DICIEMBRE!AK179</f>
        <v>0</v>
      </c>
      <c r="AL179" s="96">
        <f>+ENERO!AL179+FEBRERO!AL179+MARZO!AL179+ABRIL!AL179+MAYO!AL179+JUNIO!AL179+JULIO!AL179+AGOSTO!AL179+SEPTIEMBRE!AL179+OCTUBRE!AL179+NOVIEMBRE!AL179+DICIEMBRE!AL179</f>
        <v>0</v>
      </c>
      <c r="AM179" s="96">
        <f>+ENERO!AM179+FEBRERO!AM179+MARZO!AM179+ABRIL!AM179+MAYO!AM179+JUNIO!AM179+JULIO!AM179+AGOSTO!AM179+SEPTIEMBRE!AM179+OCTUBRE!AM179+NOVIEMBRE!AM179+DICIEMBRE!AM179</f>
        <v>0</v>
      </c>
      <c r="AN179" s="96">
        <f>+ENERO!AN179+FEBRERO!AN179+MARZO!AN179+ABRIL!AN179+MAYO!AN179+JUNIO!AN179+JULIO!AN179+AGOSTO!AN179+SEPTIEMBRE!AN179+OCTUBRE!AN179+NOVIEMBRE!AN179+DICIEMBRE!AN179</f>
        <v>0</v>
      </c>
      <c r="AO179" s="96">
        <f>+ENERO!AO179+FEBRERO!AO179+MARZO!AO179+ABRIL!AO179+MAYO!AO179+JUNIO!AO179+JULIO!AO179+AGOSTO!AO179+SEPTIEMBRE!AO179+OCTUBRE!AO179+NOVIEMBRE!AO179+DICIEMBRE!AO179</f>
        <v>0</v>
      </c>
      <c r="AP179" s="96">
        <f>+ENERO!AP179+FEBRERO!AP179+MARZO!AP179+ABRIL!AP179+MAYO!AP179+JUNIO!AP179+JULIO!AP179+AGOSTO!AP179+SEPTIEMBRE!AP179+OCTUBRE!AP179+NOVIEMBRE!AP179+DICIEMBRE!AP179</f>
        <v>0</v>
      </c>
      <c r="AQ179" s="96">
        <f>+ENERO!AQ179+FEBRERO!AQ179+MARZO!AQ179+ABRIL!AQ179+MAYO!AQ179+JUNIO!AQ179+JULIO!AQ179+AGOSTO!AQ179+SEPTIEMBRE!AQ179+OCTUBRE!AQ179+NOVIEMBRE!AQ179+DICIEMBRE!AQ179</f>
        <v>0</v>
      </c>
      <c r="AR179" s="96">
        <f>+ENERO!AR179+FEBRERO!AR179+MARZO!AR179+ABRIL!AR179+MAYO!AR179+JUNIO!AR179+JULIO!AR179+AGOSTO!AR179+SEPTIEMBRE!AR179+OCTUBRE!AR179+NOVIEMBRE!AR179+DICIEMBRE!AR179</f>
        <v>0</v>
      </c>
      <c r="AS179" s="96">
        <f>+ENERO!AS179+FEBRERO!AS179+MARZO!AS179+ABRIL!AS179+MAYO!AS179+JUNIO!AS179+JULIO!AS179+AGOSTO!AS179+SEPTIEMBRE!AS179+OCTUBRE!AS179+NOVIEMBRE!AS179+DICIEMBRE!AS179</f>
        <v>0</v>
      </c>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227">
        <f t="shared" si="40"/>
        <v>0</v>
      </c>
      <c r="CQ179" s="227">
        <f t="shared" si="41"/>
        <v>0</v>
      </c>
      <c r="CR179" s="227">
        <f t="shared" si="42"/>
        <v>0</v>
      </c>
      <c r="CS179" s="22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659" t="s">
        <v>120</v>
      </c>
      <c r="B180" s="645" t="s">
        <v>283</v>
      </c>
      <c r="C180" s="646"/>
      <c r="D180" s="143">
        <f t="shared" si="47"/>
        <v>0</v>
      </c>
      <c r="E180" s="143">
        <f t="shared" si="50"/>
        <v>0</v>
      </c>
      <c r="F180" s="143">
        <f t="shared" si="50"/>
        <v>0</v>
      </c>
      <c r="G180" s="96">
        <f>+ENERO!G180+FEBRERO!G180+MARZO!G180+ABRIL!G180+MAYO!G180+JUNIO!G180+JULIO!G180+AGOSTO!G180+SEPTIEMBRE!G180+OCTUBRE!G180+NOVIEMBRE!G180+DICIEMBRE!G180</f>
        <v>0</v>
      </c>
      <c r="H180" s="96">
        <f>+ENERO!H180+FEBRERO!H180+MARZO!H180+ABRIL!H180+MAYO!H180+JUNIO!H180+JULIO!H180+AGOSTO!H180+SEPTIEMBRE!H180+OCTUBRE!H180+NOVIEMBRE!H180+DICIEMBRE!H180</f>
        <v>0</v>
      </c>
      <c r="I180" s="96">
        <f>+ENERO!I180+FEBRERO!I180+MARZO!I180+ABRIL!I180+MAYO!I180+JUNIO!I180+JULIO!I180+AGOSTO!I180+SEPTIEMBRE!I180+OCTUBRE!I180+NOVIEMBRE!I180+DICIEMBRE!I180</f>
        <v>0</v>
      </c>
      <c r="J180" s="96">
        <f>+ENERO!J180+FEBRERO!J180+MARZO!J180+ABRIL!J180+MAYO!J180+JUNIO!J180+JULIO!J180+AGOSTO!J180+SEPTIEMBRE!J180+OCTUBRE!J180+NOVIEMBRE!J180+DICIEMBRE!J180</f>
        <v>0</v>
      </c>
      <c r="K180" s="96">
        <f>+ENERO!K180+FEBRERO!K180+MARZO!K180+ABRIL!K180+MAYO!K180+JUNIO!K180+JULIO!K180+AGOSTO!K180+SEPTIEMBRE!K180+OCTUBRE!K180+NOVIEMBRE!K180+DICIEMBRE!K180</f>
        <v>0</v>
      </c>
      <c r="L180" s="96">
        <f>+ENERO!L180+FEBRERO!L180+MARZO!L180+ABRIL!L180+MAYO!L180+JUNIO!L180+JULIO!L180+AGOSTO!L180+SEPTIEMBRE!L180+OCTUBRE!L180+NOVIEMBRE!L180+DICIEMBRE!L180</f>
        <v>0</v>
      </c>
      <c r="M180" s="96">
        <f>+ENERO!M180+FEBRERO!M180+MARZO!M180+ABRIL!M180+MAYO!M180+JUNIO!M180+JULIO!M180+AGOSTO!M180+SEPTIEMBRE!M180+OCTUBRE!M180+NOVIEMBRE!M180+DICIEMBRE!M180</f>
        <v>0</v>
      </c>
      <c r="N180" s="96">
        <f>+ENERO!N180+FEBRERO!N180+MARZO!N180+ABRIL!N180+MAYO!N180+JUNIO!N180+JULIO!N180+AGOSTO!N180+SEPTIEMBRE!N180+OCTUBRE!N180+NOVIEMBRE!N180+DICIEMBRE!N180</f>
        <v>0</v>
      </c>
      <c r="O180" s="96">
        <f>+ENERO!O180+FEBRERO!O180+MARZO!O180+ABRIL!O180+MAYO!O180+JUNIO!O180+JULIO!O180+AGOSTO!O180+SEPTIEMBRE!O180+OCTUBRE!O180+NOVIEMBRE!O180+DICIEMBRE!O180</f>
        <v>0</v>
      </c>
      <c r="P180" s="96">
        <f>+ENERO!P180+FEBRERO!P180+MARZO!P180+ABRIL!P180+MAYO!P180+JUNIO!P180+JULIO!P180+AGOSTO!P180+SEPTIEMBRE!P180+OCTUBRE!P180+NOVIEMBRE!P180+DICIEMBRE!P180</f>
        <v>0</v>
      </c>
      <c r="Q180" s="96">
        <f>+ENERO!Q180+FEBRERO!Q180+MARZO!Q180+ABRIL!Q180+MAYO!Q180+JUNIO!Q180+JULIO!Q180+AGOSTO!Q180+SEPTIEMBRE!Q180+OCTUBRE!Q180+NOVIEMBRE!Q180+DICIEMBRE!Q180</f>
        <v>0</v>
      </c>
      <c r="R180" s="96">
        <f>+ENERO!R180+FEBRERO!R180+MARZO!R180+ABRIL!R180+MAYO!R180+JUNIO!R180+JULIO!R180+AGOSTO!R180+SEPTIEMBRE!R180+OCTUBRE!R180+NOVIEMBRE!R180+DICIEMBRE!R180</f>
        <v>0</v>
      </c>
      <c r="S180" s="96">
        <f>+ENERO!S180+FEBRERO!S180+MARZO!S180+ABRIL!S180+MAYO!S180+JUNIO!S180+JULIO!S180+AGOSTO!S180+SEPTIEMBRE!S180+OCTUBRE!S180+NOVIEMBRE!S180+DICIEMBRE!S180</f>
        <v>0</v>
      </c>
      <c r="T180" s="96">
        <f>+ENERO!T180+FEBRERO!T180+MARZO!T180+ABRIL!T180+MAYO!T180+JUNIO!T180+JULIO!T180+AGOSTO!T180+SEPTIEMBRE!T180+OCTUBRE!T180+NOVIEMBRE!T180+DICIEMBRE!T180</f>
        <v>0</v>
      </c>
      <c r="U180" s="96">
        <f>+ENERO!U180+FEBRERO!U180+MARZO!U180+ABRIL!U180+MAYO!U180+JUNIO!U180+JULIO!U180+AGOSTO!U180+SEPTIEMBRE!U180+OCTUBRE!U180+NOVIEMBRE!U180+DICIEMBRE!U180</f>
        <v>0</v>
      </c>
      <c r="V180" s="96">
        <f>+ENERO!V180+FEBRERO!V180+MARZO!V180+ABRIL!V180+MAYO!V180+JUNIO!V180+JULIO!V180+AGOSTO!V180+SEPTIEMBRE!V180+OCTUBRE!V180+NOVIEMBRE!V180+DICIEMBRE!V180</f>
        <v>0</v>
      </c>
      <c r="W180" s="96">
        <f>+ENERO!W180+FEBRERO!W180+MARZO!W180+ABRIL!W180+MAYO!W180+JUNIO!W180+JULIO!W180+AGOSTO!W180+SEPTIEMBRE!W180+OCTUBRE!W180+NOVIEMBRE!W180+DICIEMBRE!W180</f>
        <v>0</v>
      </c>
      <c r="X180" s="96">
        <f>+ENERO!X180+FEBRERO!X180+MARZO!X180+ABRIL!X180+MAYO!X180+JUNIO!X180+JULIO!X180+AGOSTO!X180+SEPTIEMBRE!X180+OCTUBRE!X180+NOVIEMBRE!X180+DICIEMBRE!X180</f>
        <v>0</v>
      </c>
      <c r="Y180" s="96">
        <f>+ENERO!Y180+FEBRERO!Y180+MARZO!Y180+ABRIL!Y180+MAYO!Y180+JUNIO!Y180+JULIO!Y180+AGOSTO!Y180+SEPTIEMBRE!Y180+OCTUBRE!Y180+NOVIEMBRE!Y180+DICIEMBRE!Y180</f>
        <v>0</v>
      </c>
      <c r="Z180" s="96">
        <f>+ENERO!Z180+FEBRERO!Z180+MARZO!Z180+ABRIL!Z180+MAYO!Z180+JUNIO!Z180+JULIO!Z180+AGOSTO!Z180+SEPTIEMBRE!Z180+OCTUBRE!Z180+NOVIEMBRE!Z180+DICIEMBRE!Z180</f>
        <v>0</v>
      </c>
      <c r="AA180" s="96">
        <f>+ENERO!AA180+FEBRERO!AA180+MARZO!AA180+ABRIL!AA180+MAYO!AA180+JUNIO!AA180+JULIO!AA180+AGOSTO!AA180+SEPTIEMBRE!AA180+OCTUBRE!AA180+NOVIEMBRE!AA180+DICIEMBRE!AA180</f>
        <v>0</v>
      </c>
      <c r="AB180" s="96">
        <f>+ENERO!AB180+FEBRERO!AB180+MARZO!AB180+ABRIL!AB180+MAYO!AB180+JUNIO!AB180+JULIO!AB180+AGOSTO!AB180+SEPTIEMBRE!AB180+OCTUBRE!AB180+NOVIEMBRE!AB180+DICIEMBRE!AB180</f>
        <v>0</v>
      </c>
      <c r="AC180" s="96">
        <f>+ENERO!AC180+FEBRERO!AC180+MARZO!AC180+ABRIL!AC180+MAYO!AC180+JUNIO!AC180+JULIO!AC180+AGOSTO!AC180+SEPTIEMBRE!AC180+OCTUBRE!AC180+NOVIEMBRE!AC180+DICIEMBRE!AC180</f>
        <v>0</v>
      </c>
      <c r="AD180" s="96">
        <f>+ENERO!AD180+FEBRERO!AD180+MARZO!AD180+ABRIL!AD180+MAYO!AD180+JUNIO!AD180+JULIO!AD180+AGOSTO!AD180+SEPTIEMBRE!AD180+OCTUBRE!AD180+NOVIEMBRE!AD180+DICIEMBRE!AD180</f>
        <v>0</v>
      </c>
      <c r="AE180" s="96">
        <f>+ENERO!AE180+FEBRERO!AE180+MARZO!AE180+ABRIL!AE180+MAYO!AE180+JUNIO!AE180+JULIO!AE180+AGOSTO!AE180+SEPTIEMBRE!AE180+OCTUBRE!AE180+NOVIEMBRE!AE180+DICIEMBRE!AE180</f>
        <v>0</v>
      </c>
      <c r="AF180" s="96">
        <f>+ENERO!AF180+FEBRERO!AF180+MARZO!AF180+ABRIL!AF180+MAYO!AF180+JUNIO!AF180+JULIO!AF180+AGOSTO!AF180+SEPTIEMBRE!AF180+OCTUBRE!AF180+NOVIEMBRE!AF180+DICIEMBRE!AF180</f>
        <v>0</v>
      </c>
      <c r="AG180" s="96">
        <f>+ENERO!AG180+FEBRERO!AG180+MARZO!AG180+ABRIL!AG180+MAYO!AG180+JUNIO!AG180+JULIO!AG180+AGOSTO!AG180+SEPTIEMBRE!AG180+OCTUBRE!AG180+NOVIEMBRE!AG180+DICIEMBRE!AG180</f>
        <v>0</v>
      </c>
      <c r="AH180" s="96">
        <f>+ENERO!AH180+FEBRERO!AH180+MARZO!AH180+ABRIL!AH180+MAYO!AH180+JUNIO!AH180+JULIO!AH180+AGOSTO!AH180+SEPTIEMBRE!AH180+OCTUBRE!AH180+NOVIEMBRE!AH180+DICIEMBRE!AH180</f>
        <v>0</v>
      </c>
      <c r="AI180" s="96">
        <f>+ENERO!AI180+FEBRERO!AI180+MARZO!AI180+ABRIL!AI180+MAYO!AI180+JUNIO!AI180+JULIO!AI180+AGOSTO!AI180+SEPTIEMBRE!AI180+OCTUBRE!AI180+NOVIEMBRE!AI180+DICIEMBRE!AI180</f>
        <v>0</v>
      </c>
      <c r="AJ180" s="96">
        <f>+ENERO!AJ180+FEBRERO!AJ180+MARZO!AJ180+ABRIL!AJ180+MAYO!AJ180+JUNIO!AJ180+JULIO!AJ180+AGOSTO!AJ180+SEPTIEMBRE!AJ180+OCTUBRE!AJ180+NOVIEMBRE!AJ180+DICIEMBRE!AJ180</f>
        <v>0</v>
      </c>
      <c r="AK180" s="96">
        <f>+ENERO!AK180+FEBRERO!AK180+MARZO!AK180+ABRIL!AK180+MAYO!AK180+JUNIO!AK180+JULIO!AK180+AGOSTO!AK180+SEPTIEMBRE!AK180+OCTUBRE!AK180+NOVIEMBRE!AK180+DICIEMBRE!AK180</f>
        <v>0</v>
      </c>
      <c r="AL180" s="96">
        <f>+ENERO!AL180+FEBRERO!AL180+MARZO!AL180+ABRIL!AL180+MAYO!AL180+JUNIO!AL180+JULIO!AL180+AGOSTO!AL180+SEPTIEMBRE!AL180+OCTUBRE!AL180+NOVIEMBRE!AL180+DICIEMBRE!AL180</f>
        <v>0</v>
      </c>
      <c r="AM180" s="96">
        <f>+ENERO!AM180+FEBRERO!AM180+MARZO!AM180+ABRIL!AM180+MAYO!AM180+JUNIO!AM180+JULIO!AM180+AGOSTO!AM180+SEPTIEMBRE!AM180+OCTUBRE!AM180+NOVIEMBRE!AM180+DICIEMBRE!AM180</f>
        <v>0</v>
      </c>
      <c r="AN180" s="96">
        <f>+ENERO!AN180+FEBRERO!AN180+MARZO!AN180+ABRIL!AN180+MAYO!AN180+JUNIO!AN180+JULIO!AN180+AGOSTO!AN180+SEPTIEMBRE!AN180+OCTUBRE!AN180+NOVIEMBRE!AN180+DICIEMBRE!AN180</f>
        <v>0</v>
      </c>
      <c r="AO180" s="96">
        <f>+ENERO!AO180+FEBRERO!AO180+MARZO!AO180+ABRIL!AO180+MAYO!AO180+JUNIO!AO180+JULIO!AO180+AGOSTO!AO180+SEPTIEMBRE!AO180+OCTUBRE!AO180+NOVIEMBRE!AO180+DICIEMBRE!AO180</f>
        <v>0</v>
      </c>
      <c r="AP180" s="96">
        <f>+ENERO!AP180+FEBRERO!AP180+MARZO!AP180+ABRIL!AP180+MAYO!AP180+JUNIO!AP180+JULIO!AP180+AGOSTO!AP180+SEPTIEMBRE!AP180+OCTUBRE!AP180+NOVIEMBRE!AP180+DICIEMBRE!AP180</f>
        <v>0</v>
      </c>
      <c r="AQ180" s="96">
        <f>+ENERO!AQ180+FEBRERO!AQ180+MARZO!AQ180+ABRIL!AQ180+MAYO!AQ180+JUNIO!AQ180+JULIO!AQ180+AGOSTO!AQ180+SEPTIEMBRE!AQ180+OCTUBRE!AQ180+NOVIEMBRE!AQ180+DICIEMBRE!AQ180</f>
        <v>0</v>
      </c>
      <c r="AR180" s="96">
        <f>+ENERO!AR180+FEBRERO!AR180+MARZO!AR180+ABRIL!AR180+MAYO!AR180+JUNIO!AR180+JULIO!AR180+AGOSTO!AR180+SEPTIEMBRE!AR180+OCTUBRE!AR180+NOVIEMBRE!AR180+DICIEMBRE!AR180</f>
        <v>0</v>
      </c>
      <c r="AS180" s="96">
        <f>+ENERO!AS180+FEBRERO!AS180+MARZO!AS180+ABRIL!AS180+MAYO!AS180+JUNIO!AS180+JULIO!AS180+AGOSTO!AS180+SEPTIEMBRE!AS180+OCTUBRE!AS180+NOVIEMBRE!AS180+DICIEMBRE!AS180</f>
        <v>0</v>
      </c>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227">
        <f t="shared" si="40"/>
        <v>0</v>
      </c>
      <c r="CQ180" s="227">
        <f t="shared" si="41"/>
        <v>0</v>
      </c>
      <c r="CR180" s="227">
        <f t="shared" si="42"/>
        <v>0</v>
      </c>
      <c r="CS180" s="22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660"/>
      <c r="B181" s="622" t="s">
        <v>284</v>
      </c>
      <c r="C181" s="623"/>
      <c r="D181" s="111">
        <f t="shared" si="47"/>
        <v>0</v>
      </c>
      <c r="E181" s="111">
        <f t="shared" si="50"/>
        <v>0</v>
      </c>
      <c r="F181" s="111">
        <f t="shared" si="50"/>
        <v>0</v>
      </c>
      <c r="G181" s="96">
        <f>+ENERO!G181+FEBRERO!G181+MARZO!G181+ABRIL!G181+MAYO!G181+JUNIO!G181+JULIO!G181+AGOSTO!G181+SEPTIEMBRE!G181+OCTUBRE!G181+NOVIEMBRE!G181+DICIEMBRE!G181</f>
        <v>0</v>
      </c>
      <c r="H181" s="96">
        <f>+ENERO!H181+FEBRERO!H181+MARZO!H181+ABRIL!H181+MAYO!H181+JUNIO!H181+JULIO!H181+AGOSTO!H181+SEPTIEMBRE!H181+OCTUBRE!H181+NOVIEMBRE!H181+DICIEMBRE!H181</f>
        <v>0</v>
      </c>
      <c r="I181" s="96">
        <f>+ENERO!I181+FEBRERO!I181+MARZO!I181+ABRIL!I181+MAYO!I181+JUNIO!I181+JULIO!I181+AGOSTO!I181+SEPTIEMBRE!I181+OCTUBRE!I181+NOVIEMBRE!I181+DICIEMBRE!I181</f>
        <v>0</v>
      </c>
      <c r="J181" s="96">
        <f>+ENERO!J181+FEBRERO!J181+MARZO!J181+ABRIL!J181+MAYO!J181+JUNIO!J181+JULIO!J181+AGOSTO!J181+SEPTIEMBRE!J181+OCTUBRE!J181+NOVIEMBRE!J181+DICIEMBRE!J181</f>
        <v>0</v>
      </c>
      <c r="K181" s="96">
        <f>+ENERO!K181+FEBRERO!K181+MARZO!K181+ABRIL!K181+MAYO!K181+JUNIO!K181+JULIO!K181+AGOSTO!K181+SEPTIEMBRE!K181+OCTUBRE!K181+NOVIEMBRE!K181+DICIEMBRE!K181</f>
        <v>0</v>
      </c>
      <c r="L181" s="96">
        <f>+ENERO!L181+FEBRERO!L181+MARZO!L181+ABRIL!L181+MAYO!L181+JUNIO!L181+JULIO!L181+AGOSTO!L181+SEPTIEMBRE!L181+OCTUBRE!L181+NOVIEMBRE!L181+DICIEMBRE!L181</f>
        <v>0</v>
      </c>
      <c r="M181" s="96">
        <f>+ENERO!M181+FEBRERO!M181+MARZO!M181+ABRIL!M181+MAYO!M181+JUNIO!M181+JULIO!M181+AGOSTO!M181+SEPTIEMBRE!M181+OCTUBRE!M181+NOVIEMBRE!M181+DICIEMBRE!M181</f>
        <v>0</v>
      </c>
      <c r="N181" s="96">
        <f>+ENERO!N181+FEBRERO!N181+MARZO!N181+ABRIL!N181+MAYO!N181+JUNIO!N181+JULIO!N181+AGOSTO!N181+SEPTIEMBRE!N181+OCTUBRE!N181+NOVIEMBRE!N181+DICIEMBRE!N181</f>
        <v>0</v>
      </c>
      <c r="O181" s="96">
        <f>+ENERO!O181+FEBRERO!O181+MARZO!O181+ABRIL!O181+MAYO!O181+JUNIO!O181+JULIO!O181+AGOSTO!O181+SEPTIEMBRE!O181+OCTUBRE!O181+NOVIEMBRE!O181+DICIEMBRE!O181</f>
        <v>0</v>
      </c>
      <c r="P181" s="96">
        <f>+ENERO!P181+FEBRERO!P181+MARZO!P181+ABRIL!P181+MAYO!P181+JUNIO!P181+JULIO!P181+AGOSTO!P181+SEPTIEMBRE!P181+OCTUBRE!P181+NOVIEMBRE!P181+DICIEMBRE!P181</f>
        <v>0</v>
      </c>
      <c r="Q181" s="96">
        <f>+ENERO!Q181+FEBRERO!Q181+MARZO!Q181+ABRIL!Q181+MAYO!Q181+JUNIO!Q181+JULIO!Q181+AGOSTO!Q181+SEPTIEMBRE!Q181+OCTUBRE!Q181+NOVIEMBRE!Q181+DICIEMBRE!Q181</f>
        <v>0</v>
      </c>
      <c r="R181" s="96">
        <f>+ENERO!R181+FEBRERO!R181+MARZO!R181+ABRIL!R181+MAYO!R181+JUNIO!R181+JULIO!R181+AGOSTO!R181+SEPTIEMBRE!R181+OCTUBRE!R181+NOVIEMBRE!R181+DICIEMBRE!R181</f>
        <v>0</v>
      </c>
      <c r="S181" s="96">
        <f>+ENERO!S181+FEBRERO!S181+MARZO!S181+ABRIL!S181+MAYO!S181+JUNIO!S181+JULIO!S181+AGOSTO!S181+SEPTIEMBRE!S181+OCTUBRE!S181+NOVIEMBRE!S181+DICIEMBRE!S181</f>
        <v>0</v>
      </c>
      <c r="T181" s="96">
        <f>+ENERO!T181+FEBRERO!T181+MARZO!T181+ABRIL!T181+MAYO!T181+JUNIO!T181+JULIO!T181+AGOSTO!T181+SEPTIEMBRE!T181+OCTUBRE!T181+NOVIEMBRE!T181+DICIEMBRE!T181</f>
        <v>0</v>
      </c>
      <c r="U181" s="96">
        <f>+ENERO!U181+FEBRERO!U181+MARZO!U181+ABRIL!U181+MAYO!U181+JUNIO!U181+JULIO!U181+AGOSTO!U181+SEPTIEMBRE!U181+OCTUBRE!U181+NOVIEMBRE!U181+DICIEMBRE!U181</f>
        <v>0</v>
      </c>
      <c r="V181" s="96">
        <f>+ENERO!V181+FEBRERO!V181+MARZO!V181+ABRIL!V181+MAYO!V181+JUNIO!V181+JULIO!V181+AGOSTO!V181+SEPTIEMBRE!V181+OCTUBRE!V181+NOVIEMBRE!V181+DICIEMBRE!V181</f>
        <v>0</v>
      </c>
      <c r="W181" s="96">
        <f>+ENERO!W181+FEBRERO!W181+MARZO!W181+ABRIL!W181+MAYO!W181+JUNIO!W181+JULIO!W181+AGOSTO!W181+SEPTIEMBRE!W181+OCTUBRE!W181+NOVIEMBRE!W181+DICIEMBRE!W181</f>
        <v>0</v>
      </c>
      <c r="X181" s="96">
        <f>+ENERO!X181+FEBRERO!X181+MARZO!X181+ABRIL!X181+MAYO!X181+JUNIO!X181+JULIO!X181+AGOSTO!X181+SEPTIEMBRE!X181+OCTUBRE!X181+NOVIEMBRE!X181+DICIEMBRE!X181</f>
        <v>0</v>
      </c>
      <c r="Y181" s="96">
        <f>+ENERO!Y181+FEBRERO!Y181+MARZO!Y181+ABRIL!Y181+MAYO!Y181+JUNIO!Y181+JULIO!Y181+AGOSTO!Y181+SEPTIEMBRE!Y181+OCTUBRE!Y181+NOVIEMBRE!Y181+DICIEMBRE!Y181</f>
        <v>0</v>
      </c>
      <c r="Z181" s="96">
        <f>+ENERO!Z181+FEBRERO!Z181+MARZO!Z181+ABRIL!Z181+MAYO!Z181+JUNIO!Z181+JULIO!Z181+AGOSTO!Z181+SEPTIEMBRE!Z181+OCTUBRE!Z181+NOVIEMBRE!Z181+DICIEMBRE!Z181</f>
        <v>0</v>
      </c>
      <c r="AA181" s="96">
        <f>+ENERO!AA181+FEBRERO!AA181+MARZO!AA181+ABRIL!AA181+MAYO!AA181+JUNIO!AA181+JULIO!AA181+AGOSTO!AA181+SEPTIEMBRE!AA181+OCTUBRE!AA181+NOVIEMBRE!AA181+DICIEMBRE!AA181</f>
        <v>0</v>
      </c>
      <c r="AB181" s="96">
        <f>+ENERO!AB181+FEBRERO!AB181+MARZO!AB181+ABRIL!AB181+MAYO!AB181+JUNIO!AB181+JULIO!AB181+AGOSTO!AB181+SEPTIEMBRE!AB181+OCTUBRE!AB181+NOVIEMBRE!AB181+DICIEMBRE!AB181</f>
        <v>0</v>
      </c>
      <c r="AC181" s="96">
        <f>+ENERO!AC181+FEBRERO!AC181+MARZO!AC181+ABRIL!AC181+MAYO!AC181+JUNIO!AC181+JULIO!AC181+AGOSTO!AC181+SEPTIEMBRE!AC181+OCTUBRE!AC181+NOVIEMBRE!AC181+DICIEMBRE!AC181</f>
        <v>0</v>
      </c>
      <c r="AD181" s="96">
        <f>+ENERO!AD181+FEBRERO!AD181+MARZO!AD181+ABRIL!AD181+MAYO!AD181+JUNIO!AD181+JULIO!AD181+AGOSTO!AD181+SEPTIEMBRE!AD181+OCTUBRE!AD181+NOVIEMBRE!AD181+DICIEMBRE!AD181</f>
        <v>0</v>
      </c>
      <c r="AE181" s="96">
        <f>+ENERO!AE181+FEBRERO!AE181+MARZO!AE181+ABRIL!AE181+MAYO!AE181+JUNIO!AE181+JULIO!AE181+AGOSTO!AE181+SEPTIEMBRE!AE181+OCTUBRE!AE181+NOVIEMBRE!AE181+DICIEMBRE!AE181</f>
        <v>0</v>
      </c>
      <c r="AF181" s="96">
        <f>+ENERO!AF181+FEBRERO!AF181+MARZO!AF181+ABRIL!AF181+MAYO!AF181+JUNIO!AF181+JULIO!AF181+AGOSTO!AF181+SEPTIEMBRE!AF181+OCTUBRE!AF181+NOVIEMBRE!AF181+DICIEMBRE!AF181</f>
        <v>0</v>
      </c>
      <c r="AG181" s="96">
        <f>+ENERO!AG181+FEBRERO!AG181+MARZO!AG181+ABRIL!AG181+MAYO!AG181+JUNIO!AG181+JULIO!AG181+AGOSTO!AG181+SEPTIEMBRE!AG181+OCTUBRE!AG181+NOVIEMBRE!AG181+DICIEMBRE!AG181</f>
        <v>0</v>
      </c>
      <c r="AH181" s="96">
        <f>+ENERO!AH181+FEBRERO!AH181+MARZO!AH181+ABRIL!AH181+MAYO!AH181+JUNIO!AH181+JULIO!AH181+AGOSTO!AH181+SEPTIEMBRE!AH181+OCTUBRE!AH181+NOVIEMBRE!AH181+DICIEMBRE!AH181</f>
        <v>0</v>
      </c>
      <c r="AI181" s="96">
        <f>+ENERO!AI181+FEBRERO!AI181+MARZO!AI181+ABRIL!AI181+MAYO!AI181+JUNIO!AI181+JULIO!AI181+AGOSTO!AI181+SEPTIEMBRE!AI181+OCTUBRE!AI181+NOVIEMBRE!AI181+DICIEMBRE!AI181</f>
        <v>0</v>
      </c>
      <c r="AJ181" s="96">
        <f>+ENERO!AJ181+FEBRERO!AJ181+MARZO!AJ181+ABRIL!AJ181+MAYO!AJ181+JUNIO!AJ181+JULIO!AJ181+AGOSTO!AJ181+SEPTIEMBRE!AJ181+OCTUBRE!AJ181+NOVIEMBRE!AJ181+DICIEMBRE!AJ181</f>
        <v>0</v>
      </c>
      <c r="AK181" s="96">
        <f>+ENERO!AK181+FEBRERO!AK181+MARZO!AK181+ABRIL!AK181+MAYO!AK181+JUNIO!AK181+JULIO!AK181+AGOSTO!AK181+SEPTIEMBRE!AK181+OCTUBRE!AK181+NOVIEMBRE!AK181+DICIEMBRE!AK181</f>
        <v>0</v>
      </c>
      <c r="AL181" s="96">
        <f>+ENERO!AL181+FEBRERO!AL181+MARZO!AL181+ABRIL!AL181+MAYO!AL181+JUNIO!AL181+JULIO!AL181+AGOSTO!AL181+SEPTIEMBRE!AL181+OCTUBRE!AL181+NOVIEMBRE!AL181+DICIEMBRE!AL181</f>
        <v>0</v>
      </c>
      <c r="AM181" s="96">
        <f>+ENERO!AM181+FEBRERO!AM181+MARZO!AM181+ABRIL!AM181+MAYO!AM181+JUNIO!AM181+JULIO!AM181+AGOSTO!AM181+SEPTIEMBRE!AM181+OCTUBRE!AM181+NOVIEMBRE!AM181+DICIEMBRE!AM181</f>
        <v>0</v>
      </c>
      <c r="AN181" s="96">
        <f>+ENERO!AN181+FEBRERO!AN181+MARZO!AN181+ABRIL!AN181+MAYO!AN181+JUNIO!AN181+JULIO!AN181+AGOSTO!AN181+SEPTIEMBRE!AN181+OCTUBRE!AN181+NOVIEMBRE!AN181+DICIEMBRE!AN181</f>
        <v>0</v>
      </c>
      <c r="AO181" s="96">
        <f>+ENERO!AO181+FEBRERO!AO181+MARZO!AO181+ABRIL!AO181+MAYO!AO181+JUNIO!AO181+JULIO!AO181+AGOSTO!AO181+SEPTIEMBRE!AO181+OCTUBRE!AO181+NOVIEMBRE!AO181+DICIEMBRE!AO181</f>
        <v>0</v>
      </c>
      <c r="AP181" s="96">
        <f>+ENERO!AP181+FEBRERO!AP181+MARZO!AP181+ABRIL!AP181+MAYO!AP181+JUNIO!AP181+JULIO!AP181+AGOSTO!AP181+SEPTIEMBRE!AP181+OCTUBRE!AP181+NOVIEMBRE!AP181+DICIEMBRE!AP181</f>
        <v>0</v>
      </c>
      <c r="AQ181" s="96">
        <f>+ENERO!AQ181+FEBRERO!AQ181+MARZO!AQ181+ABRIL!AQ181+MAYO!AQ181+JUNIO!AQ181+JULIO!AQ181+AGOSTO!AQ181+SEPTIEMBRE!AQ181+OCTUBRE!AQ181+NOVIEMBRE!AQ181+DICIEMBRE!AQ181</f>
        <v>0</v>
      </c>
      <c r="AR181" s="96">
        <f>+ENERO!AR181+FEBRERO!AR181+MARZO!AR181+ABRIL!AR181+MAYO!AR181+JUNIO!AR181+JULIO!AR181+AGOSTO!AR181+SEPTIEMBRE!AR181+OCTUBRE!AR181+NOVIEMBRE!AR181+DICIEMBRE!AR181</f>
        <v>0</v>
      </c>
      <c r="AS181" s="96">
        <f>+ENERO!AS181+FEBRERO!AS181+MARZO!AS181+ABRIL!AS181+MAYO!AS181+JUNIO!AS181+JULIO!AS181+AGOSTO!AS181+SEPTIEMBRE!AS181+OCTUBRE!AS181+NOVIEMBRE!AS181+DICIEMBRE!AS181</f>
        <v>0</v>
      </c>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227">
        <f t="shared" si="40"/>
        <v>0</v>
      </c>
      <c r="CQ181" s="227">
        <f t="shared" si="41"/>
        <v>0</v>
      </c>
      <c r="CR181" s="227">
        <f t="shared" si="42"/>
        <v>0</v>
      </c>
      <c r="CS181" s="22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661"/>
      <c r="B182" s="662" t="s">
        <v>121</v>
      </c>
      <c r="C182" s="626"/>
      <c r="D182" s="112">
        <f t="shared" si="47"/>
        <v>5</v>
      </c>
      <c r="E182" s="112">
        <f t="shared" si="50"/>
        <v>5</v>
      </c>
      <c r="F182" s="112">
        <f t="shared" si="50"/>
        <v>0</v>
      </c>
      <c r="G182" s="96">
        <f>+ENERO!G182+FEBRERO!G182+MARZO!G182+ABRIL!G182+MAYO!G182+JUNIO!G182+JULIO!G182+AGOSTO!G182+SEPTIEMBRE!G182+OCTUBRE!G182+NOVIEMBRE!G182+DICIEMBRE!G182</f>
        <v>0</v>
      </c>
      <c r="H182" s="96">
        <f>+ENERO!H182+FEBRERO!H182+MARZO!H182+ABRIL!H182+MAYO!H182+JUNIO!H182+JULIO!H182+AGOSTO!H182+SEPTIEMBRE!H182+OCTUBRE!H182+NOVIEMBRE!H182+DICIEMBRE!H182</f>
        <v>0</v>
      </c>
      <c r="I182" s="96">
        <f>+ENERO!I182+FEBRERO!I182+MARZO!I182+ABRIL!I182+MAYO!I182+JUNIO!I182+JULIO!I182+AGOSTO!I182+SEPTIEMBRE!I182+OCTUBRE!I182+NOVIEMBRE!I182+DICIEMBRE!I182</f>
        <v>2</v>
      </c>
      <c r="J182" s="96">
        <f>+ENERO!J182+FEBRERO!J182+MARZO!J182+ABRIL!J182+MAYO!J182+JUNIO!J182+JULIO!J182+AGOSTO!J182+SEPTIEMBRE!J182+OCTUBRE!J182+NOVIEMBRE!J182+DICIEMBRE!J182</f>
        <v>0</v>
      </c>
      <c r="K182" s="96">
        <f>+ENERO!K182+FEBRERO!K182+MARZO!K182+ABRIL!K182+MAYO!K182+JUNIO!K182+JULIO!K182+AGOSTO!K182+SEPTIEMBRE!K182+OCTUBRE!K182+NOVIEMBRE!K182+DICIEMBRE!K182</f>
        <v>3</v>
      </c>
      <c r="L182" s="96">
        <f>+ENERO!L182+FEBRERO!L182+MARZO!L182+ABRIL!L182+MAYO!L182+JUNIO!L182+JULIO!L182+AGOSTO!L182+SEPTIEMBRE!L182+OCTUBRE!L182+NOVIEMBRE!L182+DICIEMBRE!L182</f>
        <v>0</v>
      </c>
      <c r="M182" s="96">
        <f>+ENERO!M182+FEBRERO!M182+MARZO!M182+ABRIL!M182+MAYO!M182+JUNIO!M182+JULIO!M182+AGOSTO!M182+SEPTIEMBRE!M182+OCTUBRE!M182+NOVIEMBRE!M182+DICIEMBRE!M182</f>
        <v>0</v>
      </c>
      <c r="N182" s="96">
        <f>+ENERO!N182+FEBRERO!N182+MARZO!N182+ABRIL!N182+MAYO!N182+JUNIO!N182+JULIO!N182+AGOSTO!N182+SEPTIEMBRE!N182+OCTUBRE!N182+NOVIEMBRE!N182+DICIEMBRE!N182</f>
        <v>0</v>
      </c>
      <c r="O182" s="96">
        <f>+ENERO!O182+FEBRERO!O182+MARZO!O182+ABRIL!O182+MAYO!O182+JUNIO!O182+JULIO!O182+AGOSTO!O182+SEPTIEMBRE!O182+OCTUBRE!O182+NOVIEMBRE!O182+DICIEMBRE!O182</f>
        <v>0</v>
      </c>
      <c r="P182" s="96">
        <f>+ENERO!P182+FEBRERO!P182+MARZO!P182+ABRIL!P182+MAYO!P182+JUNIO!P182+JULIO!P182+AGOSTO!P182+SEPTIEMBRE!P182+OCTUBRE!P182+NOVIEMBRE!P182+DICIEMBRE!P182</f>
        <v>0</v>
      </c>
      <c r="Q182" s="96">
        <f>+ENERO!Q182+FEBRERO!Q182+MARZO!Q182+ABRIL!Q182+MAYO!Q182+JUNIO!Q182+JULIO!Q182+AGOSTO!Q182+SEPTIEMBRE!Q182+OCTUBRE!Q182+NOVIEMBRE!Q182+DICIEMBRE!Q182</f>
        <v>0</v>
      </c>
      <c r="R182" s="96">
        <f>+ENERO!R182+FEBRERO!R182+MARZO!R182+ABRIL!R182+MAYO!R182+JUNIO!R182+JULIO!R182+AGOSTO!R182+SEPTIEMBRE!R182+OCTUBRE!R182+NOVIEMBRE!R182+DICIEMBRE!R182</f>
        <v>0</v>
      </c>
      <c r="S182" s="96">
        <f>+ENERO!S182+FEBRERO!S182+MARZO!S182+ABRIL!S182+MAYO!S182+JUNIO!S182+JULIO!S182+AGOSTO!S182+SEPTIEMBRE!S182+OCTUBRE!S182+NOVIEMBRE!S182+DICIEMBRE!S182</f>
        <v>0</v>
      </c>
      <c r="T182" s="96">
        <f>+ENERO!T182+FEBRERO!T182+MARZO!T182+ABRIL!T182+MAYO!T182+JUNIO!T182+JULIO!T182+AGOSTO!T182+SEPTIEMBRE!T182+OCTUBRE!T182+NOVIEMBRE!T182+DICIEMBRE!T182</f>
        <v>0</v>
      </c>
      <c r="U182" s="96">
        <f>+ENERO!U182+FEBRERO!U182+MARZO!U182+ABRIL!U182+MAYO!U182+JUNIO!U182+JULIO!U182+AGOSTO!U182+SEPTIEMBRE!U182+OCTUBRE!U182+NOVIEMBRE!U182+DICIEMBRE!U182</f>
        <v>0</v>
      </c>
      <c r="V182" s="96">
        <f>+ENERO!V182+FEBRERO!V182+MARZO!V182+ABRIL!V182+MAYO!V182+JUNIO!V182+JULIO!V182+AGOSTO!V182+SEPTIEMBRE!V182+OCTUBRE!V182+NOVIEMBRE!V182+DICIEMBRE!V182</f>
        <v>0</v>
      </c>
      <c r="W182" s="96">
        <f>+ENERO!W182+FEBRERO!W182+MARZO!W182+ABRIL!W182+MAYO!W182+JUNIO!W182+JULIO!W182+AGOSTO!W182+SEPTIEMBRE!W182+OCTUBRE!W182+NOVIEMBRE!W182+DICIEMBRE!W182</f>
        <v>0</v>
      </c>
      <c r="X182" s="96">
        <f>+ENERO!X182+FEBRERO!X182+MARZO!X182+ABRIL!X182+MAYO!X182+JUNIO!X182+JULIO!X182+AGOSTO!X182+SEPTIEMBRE!X182+OCTUBRE!X182+NOVIEMBRE!X182+DICIEMBRE!X182</f>
        <v>0</v>
      </c>
      <c r="Y182" s="96">
        <f>+ENERO!Y182+FEBRERO!Y182+MARZO!Y182+ABRIL!Y182+MAYO!Y182+JUNIO!Y182+JULIO!Y182+AGOSTO!Y182+SEPTIEMBRE!Y182+OCTUBRE!Y182+NOVIEMBRE!Y182+DICIEMBRE!Y182</f>
        <v>0</v>
      </c>
      <c r="Z182" s="96">
        <f>+ENERO!Z182+FEBRERO!Z182+MARZO!Z182+ABRIL!Z182+MAYO!Z182+JUNIO!Z182+JULIO!Z182+AGOSTO!Z182+SEPTIEMBRE!Z182+OCTUBRE!Z182+NOVIEMBRE!Z182+DICIEMBRE!Z182</f>
        <v>0</v>
      </c>
      <c r="AA182" s="96">
        <f>+ENERO!AA182+FEBRERO!AA182+MARZO!AA182+ABRIL!AA182+MAYO!AA182+JUNIO!AA182+JULIO!AA182+AGOSTO!AA182+SEPTIEMBRE!AA182+OCTUBRE!AA182+NOVIEMBRE!AA182+DICIEMBRE!AA182</f>
        <v>0</v>
      </c>
      <c r="AB182" s="96">
        <f>+ENERO!AB182+FEBRERO!AB182+MARZO!AB182+ABRIL!AB182+MAYO!AB182+JUNIO!AB182+JULIO!AB182+AGOSTO!AB182+SEPTIEMBRE!AB182+OCTUBRE!AB182+NOVIEMBRE!AB182+DICIEMBRE!AB182</f>
        <v>0</v>
      </c>
      <c r="AC182" s="96">
        <f>+ENERO!AC182+FEBRERO!AC182+MARZO!AC182+ABRIL!AC182+MAYO!AC182+JUNIO!AC182+JULIO!AC182+AGOSTO!AC182+SEPTIEMBRE!AC182+OCTUBRE!AC182+NOVIEMBRE!AC182+DICIEMBRE!AC182</f>
        <v>0</v>
      </c>
      <c r="AD182" s="96">
        <f>+ENERO!AD182+FEBRERO!AD182+MARZO!AD182+ABRIL!AD182+MAYO!AD182+JUNIO!AD182+JULIO!AD182+AGOSTO!AD182+SEPTIEMBRE!AD182+OCTUBRE!AD182+NOVIEMBRE!AD182+DICIEMBRE!AD182</f>
        <v>0</v>
      </c>
      <c r="AE182" s="96">
        <f>+ENERO!AE182+FEBRERO!AE182+MARZO!AE182+ABRIL!AE182+MAYO!AE182+JUNIO!AE182+JULIO!AE182+AGOSTO!AE182+SEPTIEMBRE!AE182+OCTUBRE!AE182+NOVIEMBRE!AE182+DICIEMBRE!AE182</f>
        <v>0</v>
      </c>
      <c r="AF182" s="96">
        <f>+ENERO!AF182+FEBRERO!AF182+MARZO!AF182+ABRIL!AF182+MAYO!AF182+JUNIO!AF182+JULIO!AF182+AGOSTO!AF182+SEPTIEMBRE!AF182+OCTUBRE!AF182+NOVIEMBRE!AF182+DICIEMBRE!AF182</f>
        <v>0</v>
      </c>
      <c r="AG182" s="96">
        <f>+ENERO!AG182+FEBRERO!AG182+MARZO!AG182+ABRIL!AG182+MAYO!AG182+JUNIO!AG182+JULIO!AG182+AGOSTO!AG182+SEPTIEMBRE!AG182+OCTUBRE!AG182+NOVIEMBRE!AG182+DICIEMBRE!AG182</f>
        <v>0</v>
      </c>
      <c r="AH182" s="96">
        <f>+ENERO!AH182+FEBRERO!AH182+MARZO!AH182+ABRIL!AH182+MAYO!AH182+JUNIO!AH182+JULIO!AH182+AGOSTO!AH182+SEPTIEMBRE!AH182+OCTUBRE!AH182+NOVIEMBRE!AH182+DICIEMBRE!AH182</f>
        <v>0</v>
      </c>
      <c r="AI182" s="96">
        <f>+ENERO!AI182+FEBRERO!AI182+MARZO!AI182+ABRIL!AI182+MAYO!AI182+JUNIO!AI182+JULIO!AI182+AGOSTO!AI182+SEPTIEMBRE!AI182+OCTUBRE!AI182+NOVIEMBRE!AI182+DICIEMBRE!AI182</f>
        <v>0</v>
      </c>
      <c r="AJ182" s="96">
        <f>+ENERO!AJ182+FEBRERO!AJ182+MARZO!AJ182+ABRIL!AJ182+MAYO!AJ182+JUNIO!AJ182+JULIO!AJ182+AGOSTO!AJ182+SEPTIEMBRE!AJ182+OCTUBRE!AJ182+NOVIEMBRE!AJ182+DICIEMBRE!AJ182</f>
        <v>0</v>
      </c>
      <c r="AK182" s="96">
        <f>+ENERO!AK182+FEBRERO!AK182+MARZO!AK182+ABRIL!AK182+MAYO!AK182+JUNIO!AK182+JULIO!AK182+AGOSTO!AK182+SEPTIEMBRE!AK182+OCTUBRE!AK182+NOVIEMBRE!AK182+DICIEMBRE!AK182</f>
        <v>0</v>
      </c>
      <c r="AL182" s="96">
        <f>+ENERO!AL182+FEBRERO!AL182+MARZO!AL182+ABRIL!AL182+MAYO!AL182+JUNIO!AL182+JULIO!AL182+AGOSTO!AL182+SEPTIEMBRE!AL182+OCTUBRE!AL182+NOVIEMBRE!AL182+DICIEMBRE!AL182</f>
        <v>0</v>
      </c>
      <c r="AM182" s="96">
        <f>+ENERO!AM182+FEBRERO!AM182+MARZO!AM182+ABRIL!AM182+MAYO!AM182+JUNIO!AM182+JULIO!AM182+AGOSTO!AM182+SEPTIEMBRE!AM182+OCTUBRE!AM182+NOVIEMBRE!AM182+DICIEMBRE!AM182</f>
        <v>0</v>
      </c>
      <c r="AN182" s="96">
        <f>+ENERO!AN182+FEBRERO!AN182+MARZO!AN182+ABRIL!AN182+MAYO!AN182+JUNIO!AN182+JULIO!AN182+AGOSTO!AN182+SEPTIEMBRE!AN182+OCTUBRE!AN182+NOVIEMBRE!AN182+DICIEMBRE!AN182</f>
        <v>0</v>
      </c>
      <c r="AO182" s="96">
        <f>+ENERO!AO182+FEBRERO!AO182+MARZO!AO182+ABRIL!AO182+MAYO!AO182+JUNIO!AO182+JULIO!AO182+AGOSTO!AO182+SEPTIEMBRE!AO182+OCTUBRE!AO182+NOVIEMBRE!AO182+DICIEMBRE!AO182</f>
        <v>0</v>
      </c>
      <c r="AP182" s="96">
        <f>+ENERO!AP182+FEBRERO!AP182+MARZO!AP182+ABRIL!AP182+MAYO!AP182+JUNIO!AP182+JULIO!AP182+AGOSTO!AP182+SEPTIEMBRE!AP182+OCTUBRE!AP182+NOVIEMBRE!AP182+DICIEMBRE!AP182</f>
        <v>0</v>
      </c>
      <c r="AQ182" s="96">
        <f>+ENERO!AQ182+FEBRERO!AQ182+MARZO!AQ182+ABRIL!AQ182+MAYO!AQ182+JUNIO!AQ182+JULIO!AQ182+AGOSTO!AQ182+SEPTIEMBRE!AQ182+OCTUBRE!AQ182+NOVIEMBRE!AQ182+DICIEMBRE!AQ182</f>
        <v>0</v>
      </c>
      <c r="AR182" s="96">
        <f>+ENERO!AR182+FEBRERO!AR182+MARZO!AR182+ABRIL!AR182+MAYO!AR182+JUNIO!AR182+JULIO!AR182+AGOSTO!AR182+SEPTIEMBRE!AR182+OCTUBRE!AR182+NOVIEMBRE!AR182+DICIEMBRE!AR182</f>
        <v>0</v>
      </c>
      <c r="AS182" s="96">
        <f>+ENERO!AS182+FEBRERO!AS182+MARZO!AS182+ABRIL!AS182+MAYO!AS182+JUNIO!AS182+JULIO!AS182+AGOSTO!AS182+SEPTIEMBRE!AS182+OCTUBRE!AS182+NOVIEMBRE!AS182+DICIEMBRE!AS182</f>
        <v>0</v>
      </c>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227">
        <f t="shared" si="40"/>
        <v>0</v>
      </c>
      <c r="CQ182" s="227">
        <f t="shared" si="41"/>
        <v>0</v>
      </c>
      <c r="CR182" s="227">
        <f t="shared" si="42"/>
        <v>0</v>
      </c>
      <c r="CS182" s="22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659" t="s">
        <v>242</v>
      </c>
      <c r="B183" s="636" t="s">
        <v>243</v>
      </c>
      <c r="C183" s="637"/>
      <c r="D183" s="143">
        <f t="shared" si="47"/>
        <v>78</v>
      </c>
      <c r="E183" s="143">
        <f t="shared" ref="E183:F186" si="51">+G183+I183+K183+M183+O183</f>
        <v>69</v>
      </c>
      <c r="F183" s="143">
        <f t="shared" si="51"/>
        <v>9</v>
      </c>
      <c r="G183" s="96">
        <f>+ENERO!G183+FEBRERO!G183+MARZO!G183+ABRIL!G183+MAYO!G183+JUNIO!G183+JULIO!G183+AGOSTO!G183+SEPTIEMBRE!G183+OCTUBRE!G183+NOVIEMBRE!G183+DICIEMBRE!G183</f>
        <v>4</v>
      </c>
      <c r="H183" s="96">
        <f>+ENERO!H183+FEBRERO!H183+MARZO!H183+ABRIL!H183+MAYO!H183+JUNIO!H183+JULIO!H183+AGOSTO!H183+SEPTIEMBRE!H183+OCTUBRE!H183+NOVIEMBRE!H183+DICIEMBRE!H183</f>
        <v>0</v>
      </c>
      <c r="I183" s="96">
        <f>+ENERO!I183+FEBRERO!I183+MARZO!I183+ABRIL!I183+MAYO!I183+JUNIO!I183+JULIO!I183+AGOSTO!I183+SEPTIEMBRE!I183+OCTUBRE!I183+NOVIEMBRE!I183+DICIEMBRE!I183</f>
        <v>40</v>
      </c>
      <c r="J183" s="96">
        <f>+ENERO!J183+FEBRERO!J183+MARZO!J183+ABRIL!J183+MAYO!J183+JUNIO!J183+JULIO!J183+AGOSTO!J183+SEPTIEMBRE!J183+OCTUBRE!J183+NOVIEMBRE!J183+DICIEMBRE!J183</f>
        <v>6</v>
      </c>
      <c r="K183" s="96">
        <f>+ENERO!K183+FEBRERO!K183+MARZO!K183+ABRIL!K183+MAYO!K183+JUNIO!K183+JULIO!K183+AGOSTO!K183+SEPTIEMBRE!K183+OCTUBRE!K183+NOVIEMBRE!K183+DICIEMBRE!K183</f>
        <v>24</v>
      </c>
      <c r="L183" s="96">
        <f>+ENERO!L183+FEBRERO!L183+MARZO!L183+ABRIL!L183+MAYO!L183+JUNIO!L183+JULIO!L183+AGOSTO!L183+SEPTIEMBRE!L183+OCTUBRE!L183+NOVIEMBRE!L183+DICIEMBRE!L183</f>
        <v>3</v>
      </c>
      <c r="M183" s="96">
        <f>+ENERO!M183+FEBRERO!M183+MARZO!M183+ABRIL!M183+MAYO!M183+JUNIO!M183+JULIO!M183+AGOSTO!M183+SEPTIEMBRE!M183+OCTUBRE!M183+NOVIEMBRE!M183+DICIEMBRE!M183</f>
        <v>1</v>
      </c>
      <c r="N183" s="96">
        <f>+ENERO!N183+FEBRERO!N183+MARZO!N183+ABRIL!N183+MAYO!N183+JUNIO!N183+JULIO!N183+AGOSTO!N183+SEPTIEMBRE!N183+OCTUBRE!N183+NOVIEMBRE!N183+DICIEMBRE!N183</f>
        <v>0</v>
      </c>
      <c r="O183" s="96">
        <f>+ENERO!O183+FEBRERO!O183+MARZO!O183+ABRIL!O183+MAYO!O183+JUNIO!O183+JULIO!O183+AGOSTO!O183+SEPTIEMBRE!O183+OCTUBRE!O183+NOVIEMBRE!O183+DICIEMBRE!O183</f>
        <v>0</v>
      </c>
      <c r="P183" s="96">
        <f>+ENERO!P183+FEBRERO!P183+MARZO!P183+ABRIL!P183+MAYO!P183+JUNIO!P183+JULIO!P183+AGOSTO!P183+SEPTIEMBRE!P183+OCTUBRE!P183+NOVIEMBRE!P183+DICIEMBRE!P183</f>
        <v>0</v>
      </c>
      <c r="Q183" s="96">
        <f>+ENERO!Q183+FEBRERO!Q183+MARZO!Q183+ABRIL!Q183+MAYO!Q183+JUNIO!Q183+JULIO!Q183+AGOSTO!Q183+SEPTIEMBRE!Q183+OCTUBRE!Q183+NOVIEMBRE!Q183+DICIEMBRE!Q183</f>
        <v>0</v>
      </c>
      <c r="R183" s="96">
        <f>+ENERO!R183+FEBRERO!R183+MARZO!R183+ABRIL!R183+MAYO!R183+JUNIO!R183+JULIO!R183+AGOSTO!R183+SEPTIEMBRE!R183+OCTUBRE!R183+NOVIEMBRE!R183+DICIEMBRE!R183</f>
        <v>0</v>
      </c>
      <c r="S183" s="96">
        <f>+ENERO!S183+FEBRERO!S183+MARZO!S183+ABRIL!S183+MAYO!S183+JUNIO!S183+JULIO!S183+AGOSTO!S183+SEPTIEMBRE!S183+OCTUBRE!S183+NOVIEMBRE!S183+DICIEMBRE!S183</f>
        <v>0</v>
      </c>
      <c r="T183" s="96">
        <f>+ENERO!T183+FEBRERO!T183+MARZO!T183+ABRIL!T183+MAYO!T183+JUNIO!T183+JULIO!T183+AGOSTO!T183+SEPTIEMBRE!T183+OCTUBRE!T183+NOVIEMBRE!T183+DICIEMBRE!T183</f>
        <v>0</v>
      </c>
      <c r="U183" s="96">
        <f>+ENERO!U183+FEBRERO!U183+MARZO!U183+ABRIL!U183+MAYO!U183+JUNIO!U183+JULIO!U183+AGOSTO!U183+SEPTIEMBRE!U183+OCTUBRE!U183+NOVIEMBRE!U183+DICIEMBRE!U183</f>
        <v>0</v>
      </c>
      <c r="V183" s="96">
        <f>+ENERO!V183+FEBRERO!V183+MARZO!V183+ABRIL!V183+MAYO!V183+JUNIO!V183+JULIO!V183+AGOSTO!V183+SEPTIEMBRE!V183+OCTUBRE!V183+NOVIEMBRE!V183+DICIEMBRE!V183</f>
        <v>0</v>
      </c>
      <c r="W183" s="96">
        <f>+ENERO!W183+FEBRERO!W183+MARZO!W183+ABRIL!W183+MAYO!W183+JUNIO!W183+JULIO!W183+AGOSTO!W183+SEPTIEMBRE!W183+OCTUBRE!W183+NOVIEMBRE!W183+DICIEMBRE!W183</f>
        <v>0</v>
      </c>
      <c r="X183" s="96">
        <f>+ENERO!X183+FEBRERO!X183+MARZO!X183+ABRIL!X183+MAYO!X183+JUNIO!X183+JULIO!X183+AGOSTO!X183+SEPTIEMBRE!X183+OCTUBRE!X183+NOVIEMBRE!X183+DICIEMBRE!X183</f>
        <v>0</v>
      </c>
      <c r="Y183" s="96">
        <f>+ENERO!Y183+FEBRERO!Y183+MARZO!Y183+ABRIL!Y183+MAYO!Y183+JUNIO!Y183+JULIO!Y183+AGOSTO!Y183+SEPTIEMBRE!Y183+OCTUBRE!Y183+NOVIEMBRE!Y183+DICIEMBRE!Y183</f>
        <v>0</v>
      </c>
      <c r="Z183" s="96">
        <f>+ENERO!Z183+FEBRERO!Z183+MARZO!Z183+ABRIL!Z183+MAYO!Z183+JUNIO!Z183+JULIO!Z183+AGOSTO!Z183+SEPTIEMBRE!Z183+OCTUBRE!Z183+NOVIEMBRE!Z183+DICIEMBRE!Z183</f>
        <v>0</v>
      </c>
      <c r="AA183" s="96">
        <f>+ENERO!AA183+FEBRERO!AA183+MARZO!AA183+ABRIL!AA183+MAYO!AA183+JUNIO!AA183+JULIO!AA183+AGOSTO!AA183+SEPTIEMBRE!AA183+OCTUBRE!AA183+NOVIEMBRE!AA183+DICIEMBRE!AA183</f>
        <v>0</v>
      </c>
      <c r="AB183" s="96">
        <f>+ENERO!AB183+FEBRERO!AB183+MARZO!AB183+ABRIL!AB183+MAYO!AB183+JUNIO!AB183+JULIO!AB183+AGOSTO!AB183+SEPTIEMBRE!AB183+OCTUBRE!AB183+NOVIEMBRE!AB183+DICIEMBRE!AB183</f>
        <v>0</v>
      </c>
      <c r="AC183" s="96">
        <f>+ENERO!AC183+FEBRERO!AC183+MARZO!AC183+ABRIL!AC183+MAYO!AC183+JUNIO!AC183+JULIO!AC183+AGOSTO!AC183+SEPTIEMBRE!AC183+OCTUBRE!AC183+NOVIEMBRE!AC183+DICIEMBRE!AC183</f>
        <v>0</v>
      </c>
      <c r="AD183" s="96">
        <f>+ENERO!AD183+FEBRERO!AD183+MARZO!AD183+ABRIL!AD183+MAYO!AD183+JUNIO!AD183+JULIO!AD183+AGOSTO!AD183+SEPTIEMBRE!AD183+OCTUBRE!AD183+NOVIEMBRE!AD183+DICIEMBRE!AD183</f>
        <v>0</v>
      </c>
      <c r="AE183" s="96">
        <f>+ENERO!AE183+FEBRERO!AE183+MARZO!AE183+ABRIL!AE183+MAYO!AE183+JUNIO!AE183+JULIO!AE183+AGOSTO!AE183+SEPTIEMBRE!AE183+OCTUBRE!AE183+NOVIEMBRE!AE183+DICIEMBRE!AE183</f>
        <v>0</v>
      </c>
      <c r="AF183" s="96">
        <f>+ENERO!AF183+FEBRERO!AF183+MARZO!AF183+ABRIL!AF183+MAYO!AF183+JUNIO!AF183+JULIO!AF183+AGOSTO!AF183+SEPTIEMBRE!AF183+OCTUBRE!AF183+NOVIEMBRE!AF183+DICIEMBRE!AF183</f>
        <v>0</v>
      </c>
      <c r="AG183" s="96">
        <f>+ENERO!AG183+FEBRERO!AG183+MARZO!AG183+ABRIL!AG183+MAYO!AG183+JUNIO!AG183+JULIO!AG183+AGOSTO!AG183+SEPTIEMBRE!AG183+OCTUBRE!AG183+NOVIEMBRE!AG183+DICIEMBRE!AG183</f>
        <v>0</v>
      </c>
      <c r="AH183" s="96">
        <f>+ENERO!AH183+FEBRERO!AH183+MARZO!AH183+ABRIL!AH183+MAYO!AH183+JUNIO!AH183+JULIO!AH183+AGOSTO!AH183+SEPTIEMBRE!AH183+OCTUBRE!AH183+NOVIEMBRE!AH183+DICIEMBRE!AH183</f>
        <v>0</v>
      </c>
      <c r="AI183" s="96">
        <f>+ENERO!AI183+FEBRERO!AI183+MARZO!AI183+ABRIL!AI183+MAYO!AI183+JUNIO!AI183+JULIO!AI183+AGOSTO!AI183+SEPTIEMBRE!AI183+OCTUBRE!AI183+NOVIEMBRE!AI183+DICIEMBRE!AI183</f>
        <v>0</v>
      </c>
      <c r="AJ183" s="96">
        <f>+ENERO!AJ183+FEBRERO!AJ183+MARZO!AJ183+ABRIL!AJ183+MAYO!AJ183+JUNIO!AJ183+JULIO!AJ183+AGOSTO!AJ183+SEPTIEMBRE!AJ183+OCTUBRE!AJ183+NOVIEMBRE!AJ183+DICIEMBRE!AJ183</f>
        <v>0</v>
      </c>
      <c r="AK183" s="96">
        <f>+ENERO!AK183+FEBRERO!AK183+MARZO!AK183+ABRIL!AK183+MAYO!AK183+JUNIO!AK183+JULIO!AK183+AGOSTO!AK183+SEPTIEMBRE!AK183+OCTUBRE!AK183+NOVIEMBRE!AK183+DICIEMBRE!AK183</f>
        <v>0</v>
      </c>
      <c r="AL183" s="96">
        <f>+ENERO!AL183+FEBRERO!AL183+MARZO!AL183+ABRIL!AL183+MAYO!AL183+JUNIO!AL183+JULIO!AL183+AGOSTO!AL183+SEPTIEMBRE!AL183+OCTUBRE!AL183+NOVIEMBRE!AL183+DICIEMBRE!AL183</f>
        <v>0</v>
      </c>
      <c r="AM183" s="96">
        <f>+ENERO!AM183+FEBRERO!AM183+MARZO!AM183+ABRIL!AM183+MAYO!AM183+JUNIO!AM183+JULIO!AM183+AGOSTO!AM183+SEPTIEMBRE!AM183+OCTUBRE!AM183+NOVIEMBRE!AM183+DICIEMBRE!AM183</f>
        <v>0</v>
      </c>
      <c r="AN183" s="96">
        <f>+ENERO!AN183+FEBRERO!AN183+MARZO!AN183+ABRIL!AN183+MAYO!AN183+JUNIO!AN183+JULIO!AN183+AGOSTO!AN183+SEPTIEMBRE!AN183+OCTUBRE!AN183+NOVIEMBRE!AN183+DICIEMBRE!AN183</f>
        <v>0</v>
      </c>
      <c r="AO183" s="96">
        <f>+ENERO!AO183+FEBRERO!AO183+MARZO!AO183+ABRIL!AO183+MAYO!AO183+JUNIO!AO183+JULIO!AO183+AGOSTO!AO183+SEPTIEMBRE!AO183+OCTUBRE!AO183+NOVIEMBRE!AO183+DICIEMBRE!AO183</f>
        <v>14</v>
      </c>
      <c r="AP183" s="96">
        <f>+ENERO!AP183+FEBRERO!AP183+MARZO!AP183+ABRIL!AP183+MAYO!AP183+JUNIO!AP183+JULIO!AP183+AGOSTO!AP183+SEPTIEMBRE!AP183+OCTUBRE!AP183+NOVIEMBRE!AP183+DICIEMBRE!AP183</f>
        <v>0</v>
      </c>
      <c r="AQ183" s="96">
        <f>+ENERO!AQ183+FEBRERO!AQ183+MARZO!AQ183+ABRIL!AQ183+MAYO!AQ183+JUNIO!AQ183+JULIO!AQ183+AGOSTO!AQ183+SEPTIEMBRE!AQ183+OCTUBRE!AQ183+NOVIEMBRE!AQ183+DICIEMBRE!AQ183</f>
        <v>0</v>
      </c>
      <c r="AR183" s="96">
        <f>+ENERO!AR183+FEBRERO!AR183+MARZO!AR183+ABRIL!AR183+MAYO!AR183+JUNIO!AR183+JULIO!AR183+AGOSTO!AR183+SEPTIEMBRE!AR183+OCTUBRE!AR183+NOVIEMBRE!AR183+DICIEMBRE!AR183</f>
        <v>0</v>
      </c>
      <c r="AS183" s="96">
        <f>+ENERO!AS183+FEBRERO!AS183+MARZO!AS183+ABRIL!AS183+MAYO!AS183+JUNIO!AS183+JULIO!AS183+AGOSTO!AS183+SEPTIEMBRE!AS183+OCTUBRE!AS183+NOVIEMBRE!AS183+DICIEMBRE!AS183</f>
        <v>0</v>
      </c>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227">
        <f t="shared" si="40"/>
        <v>0</v>
      </c>
      <c r="CQ183" s="227">
        <f t="shared" si="41"/>
        <v>0</v>
      </c>
      <c r="CR183" s="227">
        <f t="shared" si="42"/>
        <v>0</v>
      </c>
      <c r="CS183" s="22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660"/>
      <c r="B184" s="631" t="s">
        <v>244</v>
      </c>
      <c r="C184" s="623"/>
      <c r="D184" s="111">
        <f t="shared" si="47"/>
        <v>0</v>
      </c>
      <c r="E184" s="111">
        <f t="shared" si="51"/>
        <v>0</v>
      </c>
      <c r="F184" s="111">
        <f t="shared" si="51"/>
        <v>0</v>
      </c>
      <c r="G184" s="96">
        <f>+ENERO!G184+FEBRERO!G184+MARZO!G184+ABRIL!G184+MAYO!G184+JUNIO!G184+JULIO!G184+AGOSTO!G184+SEPTIEMBRE!G184+OCTUBRE!G184+NOVIEMBRE!G184+DICIEMBRE!G184</f>
        <v>0</v>
      </c>
      <c r="H184" s="96">
        <f>+ENERO!H184+FEBRERO!H184+MARZO!H184+ABRIL!H184+MAYO!H184+JUNIO!H184+JULIO!H184+AGOSTO!H184+SEPTIEMBRE!H184+OCTUBRE!H184+NOVIEMBRE!H184+DICIEMBRE!H184</f>
        <v>0</v>
      </c>
      <c r="I184" s="96">
        <f>+ENERO!I184+FEBRERO!I184+MARZO!I184+ABRIL!I184+MAYO!I184+JUNIO!I184+JULIO!I184+AGOSTO!I184+SEPTIEMBRE!I184+OCTUBRE!I184+NOVIEMBRE!I184+DICIEMBRE!I184</f>
        <v>0</v>
      </c>
      <c r="J184" s="96">
        <f>+ENERO!J184+FEBRERO!J184+MARZO!J184+ABRIL!J184+MAYO!J184+JUNIO!J184+JULIO!J184+AGOSTO!J184+SEPTIEMBRE!J184+OCTUBRE!J184+NOVIEMBRE!J184+DICIEMBRE!J184</f>
        <v>0</v>
      </c>
      <c r="K184" s="96">
        <f>+ENERO!K184+FEBRERO!K184+MARZO!K184+ABRIL!K184+MAYO!K184+JUNIO!K184+JULIO!K184+AGOSTO!K184+SEPTIEMBRE!K184+OCTUBRE!K184+NOVIEMBRE!K184+DICIEMBRE!K184</f>
        <v>0</v>
      </c>
      <c r="L184" s="96">
        <f>+ENERO!L184+FEBRERO!L184+MARZO!L184+ABRIL!L184+MAYO!L184+JUNIO!L184+JULIO!L184+AGOSTO!L184+SEPTIEMBRE!L184+OCTUBRE!L184+NOVIEMBRE!L184+DICIEMBRE!L184</f>
        <v>0</v>
      </c>
      <c r="M184" s="96">
        <f>+ENERO!M184+FEBRERO!M184+MARZO!M184+ABRIL!M184+MAYO!M184+JUNIO!M184+JULIO!M184+AGOSTO!M184+SEPTIEMBRE!M184+OCTUBRE!M184+NOVIEMBRE!M184+DICIEMBRE!M184</f>
        <v>0</v>
      </c>
      <c r="N184" s="96">
        <f>+ENERO!N184+FEBRERO!N184+MARZO!N184+ABRIL!N184+MAYO!N184+JUNIO!N184+JULIO!N184+AGOSTO!N184+SEPTIEMBRE!N184+OCTUBRE!N184+NOVIEMBRE!N184+DICIEMBRE!N184</f>
        <v>0</v>
      </c>
      <c r="O184" s="96">
        <f>+ENERO!O184+FEBRERO!O184+MARZO!O184+ABRIL!O184+MAYO!O184+JUNIO!O184+JULIO!O184+AGOSTO!O184+SEPTIEMBRE!O184+OCTUBRE!O184+NOVIEMBRE!O184+DICIEMBRE!O184</f>
        <v>0</v>
      </c>
      <c r="P184" s="96">
        <f>+ENERO!P184+FEBRERO!P184+MARZO!P184+ABRIL!P184+MAYO!P184+JUNIO!P184+JULIO!P184+AGOSTO!P184+SEPTIEMBRE!P184+OCTUBRE!P184+NOVIEMBRE!P184+DICIEMBRE!P184</f>
        <v>0</v>
      </c>
      <c r="Q184" s="96">
        <f>+ENERO!Q184+FEBRERO!Q184+MARZO!Q184+ABRIL!Q184+MAYO!Q184+JUNIO!Q184+JULIO!Q184+AGOSTO!Q184+SEPTIEMBRE!Q184+OCTUBRE!Q184+NOVIEMBRE!Q184+DICIEMBRE!Q184</f>
        <v>0</v>
      </c>
      <c r="R184" s="96">
        <f>+ENERO!R184+FEBRERO!R184+MARZO!R184+ABRIL!R184+MAYO!R184+JUNIO!R184+JULIO!R184+AGOSTO!R184+SEPTIEMBRE!R184+OCTUBRE!R184+NOVIEMBRE!R184+DICIEMBRE!R184</f>
        <v>0</v>
      </c>
      <c r="S184" s="96">
        <f>+ENERO!S184+FEBRERO!S184+MARZO!S184+ABRIL!S184+MAYO!S184+JUNIO!S184+JULIO!S184+AGOSTO!S184+SEPTIEMBRE!S184+OCTUBRE!S184+NOVIEMBRE!S184+DICIEMBRE!S184</f>
        <v>0</v>
      </c>
      <c r="T184" s="96">
        <f>+ENERO!T184+FEBRERO!T184+MARZO!T184+ABRIL!T184+MAYO!T184+JUNIO!T184+JULIO!T184+AGOSTO!T184+SEPTIEMBRE!T184+OCTUBRE!T184+NOVIEMBRE!T184+DICIEMBRE!T184</f>
        <v>0</v>
      </c>
      <c r="U184" s="96">
        <f>+ENERO!U184+FEBRERO!U184+MARZO!U184+ABRIL!U184+MAYO!U184+JUNIO!U184+JULIO!U184+AGOSTO!U184+SEPTIEMBRE!U184+OCTUBRE!U184+NOVIEMBRE!U184+DICIEMBRE!U184</f>
        <v>0</v>
      </c>
      <c r="V184" s="96">
        <f>+ENERO!V184+FEBRERO!V184+MARZO!V184+ABRIL!V184+MAYO!V184+JUNIO!V184+JULIO!V184+AGOSTO!V184+SEPTIEMBRE!V184+OCTUBRE!V184+NOVIEMBRE!V184+DICIEMBRE!V184</f>
        <v>0</v>
      </c>
      <c r="W184" s="96">
        <f>+ENERO!W184+FEBRERO!W184+MARZO!W184+ABRIL!W184+MAYO!W184+JUNIO!W184+JULIO!W184+AGOSTO!W184+SEPTIEMBRE!W184+OCTUBRE!W184+NOVIEMBRE!W184+DICIEMBRE!W184</f>
        <v>0</v>
      </c>
      <c r="X184" s="96">
        <f>+ENERO!X184+FEBRERO!X184+MARZO!X184+ABRIL!X184+MAYO!X184+JUNIO!X184+JULIO!X184+AGOSTO!X184+SEPTIEMBRE!X184+OCTUBRE!X184+NOVIEMBRE!X184+DICIEMBRE!X184</f>
        <v>0</v>
      </c>
      <c r="Y184" s="96">
        <f>+ENERO!Y184+FEBRERO!Y184+MARZO!Y184+ABRIL!Y184+MAYO!Y184+JUNIO!Y184+JULIO!Y184+AGOSTO!Y184+SEPTIEMBRE!Y184+OCTUBRE!Y184+NOVIEMBRE!Y184+DICIEMBRE!Y184</f>
        <v>0</v>
      </c>
      <c r="Z184" s="96">
        <f>+ENERO!Z184+FEBRERO!Z184+MARZO!Z184+ABRIL!Z184+MAYO!Z184+JUNIO!Z184+JULIO!Z184+AGOSTO!Z184+SEPTIEMBRE!Z184+OCTUBRE!Z184+NOVIEMBRE!Z184+DICIEMBRE!Z184</f>
        <v>0</v>
      </c>
      <c r="AA184" s="96">
        <f>+ENERO!AA184+FEBRERO!AA184+MARZO!AA184+ABRIL!AA184+MAYO!AA184+JUNIO!AA184+JULIO!AA184+AGOSTO!AA184+SEPTIEMBRE!AA184+OCTUBRE!AA184+NOVIEMBRE!AA184+DICIEMBRE!AA184</f>
        <v>0</v>
      </c>
      <c r="AB184" s="96">
        <f>+ENERO!AB184+FEBRERO!AB184+MARZO!AB184+ABRIL!AB184+MAYO!AB184+JUNIO!AB184+JULIO!AB184+AGOSTO!AB184+SEPTIEMBRE!AB184+OCTUBRE!AB184+NOVIEMBRE!AB184+DICIEMBRE!AB184</f>
        <v>0</v>
      </c>
      <c r="AC184" s="96">
        <f>+ENERO!AC184+FEBRERO!AC184+MARZO!AC184+ABRIL!AC184+MAYO!AC184+JUNIO!AC184+JULIO!AC184+AGOSTO!AC184+SEPTIEMBRE!AC184+OCTUBRE!AC184+NOVIEMBRE!AC184+DICIEMBRE!AC184</f>
        <v>0</v>
      </c>
      <c r="AD184" s="96">
        <f>+ENERO!AD184+FEBRERO!AD184+MARZO!AD184+ABRIL!AD184+MAYO!AD184+JUNIO!AD184+JULIO!AD184+AGOSTO!AD184+SEPTIEMBRE!AD184+OCTUBRE!AD184+NOVIEMBRE!AD184+DICIEMBRE!AD184</f>
        <v>0</v>
      </c>
      <c r="AE184" s="96">
        <f>+ENERO!AE184+FEBRERO!AE184+MARZO!AE184+ABRIL!AE184+MAYO!AE184+JUNIO!AE184+JULIO!AE184+AGOSTO!AE184+SEPTIEMBRE!AE184+OCTUBRE!AE184+NOVIEMBRE!AE184+DICIEMBRE!AE184</f>
        <v>0</v>
      </c>
      <c r="AF184" s="96">
        <f>+ENERO!AF184+FEBRERO!AF184+MARZO!AF184+ABRIL!AF184+MAYO!AF184+JUNIO!AF184+JULIO!AF184+AGOSTO!AF184+SEPTIEMBRE!AF184+OCTUBRE!AF184+NOVIEMBRE!AF184+DICIEMBRE!AF184</f>
        <v>0</v>
      </c>
      <c r="AG184" s="96">
        <f>+ENERO!AG184+FEBRERO!AG184+MARZO!AG184+ABRIL!AG184+MAYO!AG184+JUNIO!AG184+JULIO!AG184+AGOSTO!AG184+SEPTIEMBRE!AG184+OCTUBRE!AG184+NOVIEMBRE!AG184+DICIEMBRE!AG184</f>
        <v>0</v>
      </c>
      <c r="AH184" s="96">
        <f>+ENERO!AH184+FEBRERO!AH184+MARZO!AH184+ABRIL!AH184+MAYO!AH184+JUNIO!AH184+JULIO!AH184+AGOSTO!AH184+SEPTIEMBRE!AH184+OCTUBRE!AH184+NOVIEMBRE!AH184+DICIEMBRE!AH184</f>
        <v>0</v>
      </c>
      <c r="AI184" s="96">
        <f>+ENERO!AI184+FEBRERO!AI184+MARZO!AI184+ABRIL!AI184+MAYO!AI184+JUNIO!AI184+JULIO!AI184+AGOSTO!AI184+SEPTIEMBRE!AI184+OCTUBRE!AI184+NOVIEMBRE!AI184+DICIEMBRE!AI184</f>
        <v>0</v>
      </c>
      <c r="AJ184" s="96">
        <f>+ENERO!AJ184+FEBRERO!AJ184+MARZO!AJ184+ABRIL!AJ184+MAYO!AJ184+JUNIO!AJ184+JULIO!AJ184+AGOSTO!AJ184+SEPTIEMBRE!AJ184+OCTUBRE!AJ184+NOVIEMBRE!AJ184+DICIEMBRE!AJ184</f>
        <v>0</v>
      </c>
      <c r="AK184" s="96">
        <f>+ENERO!AK184+FEBRERO!AK184+MARZO!AK184+ABRIL!AK184+MAYO!AK184+JUNIO!AK184+JULIO!AK184+AGOSTO!AK184+SEPTIEMBRE!AK184+OCTUBRE!AK184+NOVIEMBRE!AK184+DICIEMBRE!AK184</f>
        <v>0</v>
      </c>
      <c r="AL184" s="96">
        <f>+ENERO!AL184+FEBRERO!AL184+MARZO!AL184+ABRIL!AL184+MAYO!AL184+JUNIO!AL184+JULIO!AL184+AGOSTO!AL184+SEPTIEMBRE!AL184+OCTUBRE!AL184+NOVIEMBRE!AL184+DICIEMBRE!AL184</f>
        <v>0</v>
      </c>
      <c r="AM184" s="96">
        <f>+ENERO!AM184+FEBRERO!AM184+MARZO!AM184+ABRIL!AM184+MAYO!AM184+JUNIO!AM184+JULIO!AM184+AGOSTO!AM184+SEPTIEMBRE!AM184+OCTUBRE!AM184+NOVIEMBRE!AM184+DICIEMBRE!AM184</f>
        <v>0</v>
      </c>
      <c r="AN184" s="96">
        <f>+ENERO!AN184+FEBRERO!AN184+MARZO!AN184+ABRIL!AN184+MAYO!AN184+JUNIO!AN184+JULIO!AN184+AGOSTO!AN184+SEPTIEMBRE!AN184+OCTUBRE!AN184+NOVIEMBRE!AN184+DICIEMBRE!AN184</f>
        <v>0</v>
      </c>
      <c r="AO184" s="96">
        <f>+ENERO!AO184+FEBRERO!AO184+MARZO!AO184+ABRIL!AO184+MAYO!AO184+JUNIO!AO184+JULIO!AO184+AGOSTO!AO184+SEPTIEMBRE!AO184+OCTUBRE!AO184+NOVIEMBRE!AO184+DICIEMBRE!AO184</f>
        <v>0</v>
      </c>
      <c r="AP184" s="96">
        <f>+ENERO!AP184+FEBRERO!AP184+MARZO!AP184+ABRIL!AP184+MAYO!AP184+JUNIO!AP184+JULIO!AP184+AGOSTO!AP184+SEPTIEMBRE!AP184+OCTUBRE!AP184+NOVIEMBRE!AP184+DICIEMBRE!AP184</f>
        <v>0</v>
      </c>
      <c r="AQ184" s="96">
        <f>+ENERO!AQ184+FEBRERO!AQ184+MARZO!AQ184+ABRIL!AQ184+MAYO!AQ184+JUNIO!AQ184+JULIO!AQ184+AGOSTO!AQ184+SEPTIEMBRE!AQ184+OCTUBRE!AQ184+NOVIEMBRE!AQ184+DICIEMBRE!AQ184</f>
        <v>0</v>
      </c>
      <c r="AR184" s="96">
        <f>+ENERO!AR184+FEBRERO!AR184+MARZO!AR184+ABRIL!AR184+MAYO!AR184+JUNIO!AR184+JULIO!AR184+AGOSTO!AR184+SEPTIEMBRE!AR184+OCTUBRE!AR184+NOVIEMBRE!AR184+DICIEMBRE!AR184</f>
        <v>0</v>
      </c>
      <c r="AS184" s="96">
        <f>+ENERO!AS184+FEBRERO!AS184+MARZO!AS184+ABRIL!AS184+MAYO!AS184+JUNIO!AS184+JULIO!AS184+AGOSTO!AS184+SEPTIEMBRE!AS184+OCTUBRE!AS184+NOVIEMBRE!AS184+DICIEMBRE!AS184</f>
        <v>0</v>
      </c>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227">
        <f t="shared" si="40"/>
        <v>0</v>
      </c>
      <c r="CQ184" s="227">
        <f t="shared" si="41"/>
        <v>0</v>
      </c>
      <c r="CR184" s="227">
        <f t="shared" si="42"/>
        <v>0</v>
      </c>
      <c r="CS184" s="22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660"/>
      <c r="B185" s="631" t="s">
        <v>245</v>
      </c>
      <c r="C185" s="623"/>
      <c r="D185" s="111">
        <f t="shared" si="47"/>
        <v>0</v>
      </c>
      <c r="E185" s="111">
        <f t="shared" si="51"/>
        <v>0</v>
      </c>
      <c r="F185" s="111">
        <f t="shared" si="51"/>
        <v>0</v>
      </c>
      <c r="G185" s="96">
        <f>+ENERO!G185+FEBRERO!G185+MARZO!G185+ABRIL!G185+MAYO!G185+JUNIO!G185+JULIO!G185+AGOSTO!G185+SEPTIEMBRE!G185+OCTUBRE!G185+NOVIEMBRE!G185+DICIEMBRE!G185</f>
        <v>0</v>
      </c>
      <c r="H185" s="96">
        <f>+ENERO!H185+FEBRERO!H185+MARZO!H185+ABRIL!H185+MAYO!H185+JUNIO!H185+JULIO!H185+AGOSTO!H185+SEPTIEMBRE!H185+OCTUBRE!H185+NOVIEMBRE!H185+DICIEMBRE!H185</f>
        <v>0</v>
      </c>
      <c r="I185" s="96">
        <f>+ENERO!I185+FEBRERO!I185+MARZO!I185+ABRIL!I185+MAYO!I185+JUNIO!I185+JULIO!I185+AGOSTO!I185+SEPTIEMBRE!I185+OCTUBRE!I185+NOVIEMBRE!I185+DICIEMBRE!I185</f>
        <v>0</v>
      </c>
      <c r="J185" s="96">
        <f>+ENERO!J185+FEBRERO!J185+MARZO!J185+ABRIL!J185+MAYO!J185+JUNIO!J185+JULIO!J185+AGOSTO!J185+SEPTIEMBRE!J185+OCTUBRE!J185+NOVIEMBRE!J185+DICIEMBRE!J185</f>
        <v>0</v>
      </c>
      <c r="K185" s="96">
        <f>+ENERO!K185+FEBRERO!K185+MARZO!K185+ABRIL!K185+MAYO!K185+JUNIO!K185+JULIO!K185+AGOSTO!K185+SEPTIEMBRE!K185+OCTUBRE!K185+NOVIEMBRE!K185+DICIEMBRE!K185</f>
        <v>0</v>
      </c>
      <c r="L185" s="96">
        <f>+ENERO!L185+FEBRERO!L185+MARZO!L185+ABRIL!L185+MAYO!L185+JUNIO!L185+JULIO!L185+AGOSTO!L185+SEPTIEMBRE!L185+OCTUBRE!L185+NOVIEMBRE!L185+DICIEMBRE!L185</f>
        <v>0</v>
      </c>
      <c r="M185" s="96">
        <f>+ENERO!M185+FEBRERO!M185+MARZO!M185+ABRIL!M185+MAYO!M185+JUNIO!M185+JULIO!M185+AGOSTO!M185+SEPTIEMBRE!M185+OCTUBRE!M185+NOVIEMBRE!M185+DICIEMBRE!M185</f>
        <v>0</v>
      </c>
      <c r="N185" s="96">
        <f>+ENERO!N185+FEBRERO!N185+MARZO!N185+ABRIL!N185+MAYO!N185+JUNIO!N185+JULIO!N185+AGOSTO!N185+SEPTIEMBRE!N185+OCTUBRE!N185+NOVIEMBRE!N185+DICIEMBRE!N185</f>
        <v>0</v>
      </c>
      <c r="O185" s="96">
        <f>+ENERO!O185+FEBRERO!O185+MARZO!O185+ABRIL!O185+MAYO!O185+JUNIO!O185+JULIO!O185+AGOSTO!O185+SEPTIEMBRE!O185+OCTUBRE!O185+NOVIEMBRE!O185+DICIEMBRE!O185</f>
        <v>0</v>
      </c>
      <c r="P185" s="96">
        <f>+ENERO!P185+FEBRERO!P185+MARZO!P185+ABRIL!P185+MAYO!P185+JUNIO!P185+JULIO!P185+AGOSTO!P185+SEPTIEMBRE!P185+OCTUBRE!P185+NOVIEMBRE!P185+DICIEMBRE!P185</f>
        <v>0</v>
      </c>
      <c r="Q185" s="96">
        <f>+ENERO!Q185+FEBRERO!Q185+MARZO!Q185+ABRIL!Q185+MAYO!Q185+JUNIO!Q185+JULIO!Q185+AGOSTO!Q185+SEPTIEMBRE!Q185+OCTUBRE!Q185+NOVIEMBRE!Q185+DICIEMBRE!Q185</f>
        <v>0</v>
      </c>
      <c r="R185" s="96">
        <f>+ENERO!R185+FEBRERO!R185+MARZO!R185+ABRIL!R185+MAYO!R185+JUNIO!R185+JULIO!R185+AGOSTO!R185+SEPTIEMBRE!R185+OCTUBRE!R185+NOVIEMBRE!R185+DICIEMBRE!R185</f>
        <v>0</v>
      </c>
      <c r="S185" s="96">
        <f>+ENERO!S185+FEBRERO!S185+MARZO!S185+ABRIL!S185+MAYO!S185+JUNIO!S185+JULIO!S185+AGOSTO!S185+SEPTIEMBRE!S185+OCTUBRE!S185+NOVIEMBRE!S185+DICIEMBRE!S185</f>
        <v>0</v>
      </c>
      <c r="T185" s="96">
        <f>+ENERO!T185+FEBRERO!T185+MARZO!T185+ABRIL!T185+MAYO!T185+JUNIO!T185+JULIO!T185+AGOSTO!T185+SEPTIEMBRE!T185+OCTUBRE!T185+NOVIEMBRE!T185+DICIEMBRE!T185</f>
        <v>0</v>
      </c>
      <c r="U185" s="96">
        <f>+ENERO!U185+FEBRERO!U185+MARZO!U185+ABRIL!U185+MAYO!U185+JUNIO!U185+JULIO!U185+AGOSTO!U185+SEPTIEMBRE!U185+OCTUBRE!U185+NOVIEMBRE!U185+DICIEMBRE!U185</f>
        <v>0</v>
      </c>
      <c r="V185" s="96">
        <f>+ENERO!V185+FEBRERO!V185+MARZO!V185+ABRIL!V185+MAYO!V185+JUNIO!V185+JULIO!V185+AGOSTO!V185+SEPTIEMBRE!V185+OCTUBRE!V185+NOVIEMBRE!V185+DICIEMBRE!V185</f>
        <v>0</v>
      </c>
      <c r="W185" s="96">
        <f>+ENERO!W185+FEBRERO!W185+MARZO!W185+ABRIL!W185+MAYO!W185+JUNIO!W185+JULIO!W185+AGOSTO!W185+SEPTIEMBRE!W185+OCTUBRE!W185+NOVIEMBRE!W185+DICIEMBRE!W185</f>
        <v>0</v>
      </c>
      <c r="X185" s="96">
        <f>+ENERO!X185+FEBRERO!X185+MARZO!X185+ABRIL!X185+MAYO!X185+JUNIO!X185+JULIO!X185+AGOSTO!X185+SEPTIEMBRE!X185+OCTUBRE!X185+NOVIEMBRE!X185+DICIEMBRE!X185</f>
        <v>0</v>
      </c>
      <c r="Y185" s="96">
        <f>+ENERO!Y185+FEBRERO!Y185+MARZO!Y185+ABRIL!Y185+MAYO!Y185+JUNIO!Y185+JULIO!Y185+AGOSTO!Y185+SEPTIEMBRE!Y185+OCTUBRE!Y185+NOVIEMBRE!Y185+DICIEMBRE!Y185</f>
        <v>0</v>
      </c>
      <c r="Z185" s="96">
        <f>+ENERO!Z185+FEBRERO!Z185+MARZO!Z185+ABRIL!Z185+MAYO!Z185+JUNIO!Z185+JULIO!Z185+AGOSTO!Z185+SEPTIEMBRE!Z185+OCTUBRE!Z185+NOVIEMBRE!Z185+DICIEMBRE!Z185</f>
        <v>0</v>
      </c>
      <c r="AA185" s="96">
        <f>+ENERO!AA185+FEBRERO!AA185+MARZO!AA185+ABRIL!AA185+MAYO!AA185+JUNIO!AA185+JULIO!AA185+AGOSTO!AA185+SEPTIEMBRE!AA185+OCTUBRE!AA185+NOVIEMBRE!AA185+DICIEMBRE!AA185</f>
        <v>0</v>
      </c>
      <c r="AB185" s="96">
        <f>+ENERO!AB185+FEBRERO!AB185+MARZO!AB185+ABRIL!AB185+MAYO!AB185+JUNIO!AB185+JULIO!AB185+AGOSTO!AB185+SEPTIEMBRE!AB185+OCTUBRE!AB185+NOVIEMBRE!AB185+DICIEMBRE!AB185</f>
        <v>0</v>
      </c>
      <c r="AC185" s="96">
        <f>+ENERO!AC185+FEBRERO!AC185+MARZO!AC185+ABRIL!AC185+MAYO!AC185+JUNIO!AC185+JULIO!AC185+AGOSTO!AC185+SEPTIEMBRE!AC185+OCTUBRE!AC185+NOVIEMBRE!AC185+DICIEMBRE!AC185</f>
        <v>0</v>
      </c>
      <c r="AD185" s="96">
        <f>+ENERO!AD185+FEBRERO!AD185+MARZO!AD185+ABRIL!AD185+MAYO!AD185+JUNIO!AD185+JULIO!AD185+AGOSTO!AD185+SEPTIEMBRE!AD185+OCTUBRE!AD185+NOVIEMBRE!AD185+DICIEMBRE!AD185</f>
        <v>0</v>
      </c>
      <c r="AE185" s="96">
        <f>+ENERO!AE185+FEBRERO!AE185+MARZO!AE185+ABRIL!AE185+MAYO!AE185+JUNIO!AE185+JULIO!AE185+AGOSTO!AE185+SEPTIEMBRE!AE185+OCTUBRE!AE185+NOVIEMBRE!AE185+DICIEMBRE!AE185</f>
        <v>0</v>
      </c>
      <c r="AF185" s="96">
        <f>+ENERO!AF185+FEBRERO!AF185+MARZO!AF185+ABRIL!AF185+MAYO!AF185+JUNIO!AF185+JULIO!AF185+AGOSTO!AF185+SEPTIEMBRE!AF185+OCTUBRE!AF185+NOVIEMBRE!AF185+DICIEMBRE!AF185</f>
        <v>0</v>
      </c>
      <c r="AG185" s="96">
        <f>+ENERO!AG185+FEBRERO!AG185+MARZO!AG185+ABRIL!AG185+MAYO!AG185+JUNIO!AG185+JULIO!AG185+AGOSTO!AG185+SEPTIEMBRE!AG185+OCTUBRE!AG185+NOVIEMBRE!AG185+DICIEMBRE!AG185</f>
        <v>0</v>
      </c>
      <c r="AH185" s="96">
        <f>+ENERO!AH185+FEBRERO!AH185+MARZO!AH185+ABRIL!AH185+MAYO!AH185+JUNIO!AH185+JULIO!AH185+AGOSTO!AH185+SEPTIEMBRE!AH185+OCTUBRE!AH185+NOVIEMBRE!AH185+DICIEMBRE!AH185</f>
        <v>0</v>
      </c>
      <c r="AI185" s="96">
        <f>+ENERO!AI185+FEBRERO!AI185+MARZO!AI185+ABRIL!AI185+MAYO!AI185+JUNIO!AI185+JULIO!AI185+AGOSTO!AI185+SEPTIEMBRE!AI185+OCTUBRE!AI185+NOVIEMBRE!AI185+DICIEMBRE!AI185</f>
        <v>0</v>
      </c>
      <c r="AJ185" s="96">
        <f>+ENERO!AJ185+FEBRERO!AJ185+MARZO!AJ185+ABRIL!AJ185+MAYO!AJ185+JUNIO!AJ185+JULIO!AJ185+AGOSTO!AJ185+SEPTIEMBRE!AJ185+OCTUBRE!AJ185+NOVIEMBRE!AJ185+DICIEMBRE!AJ185</f>
        <v>0</v>
      </c>
      <c r="AK185" s="96">
        <f>+ENERO!AK185+FEBRERO!AK185+MARZO!AK185+ABRIL!AK185+MAYO!AK185+JUNIO!AK185+JULIO!AK185+AGOSTO!AK185+SEPTIEMBRE!AK185+OCTUBRE!AK185+NOVIEMBRE!AK185+DICIEMBRE!AK185</f>
        <v>0</v>
      </c>
      <c r="AL185" s="96">
        <f>+ENERO!AL185+FEBRERO!AL185+MARZO!AL185+ABRIL!AL185+MAYO!AL185+JUNIO!AL185+JULIO!AL185+AGOSTO!AL185+SEPTIEMBRE!AL185+OCTUBRE!AL185+NOVIEMBRE!AL185+DICIEMBRE!AL185</f>
        <v>0</v>
      </c>
      <c r="AM185" s="96">
        <f>+ENERO!AM185+FEBRERO!AM185+MARZO!AM185+ABRIL!AM185+MAYO!AM185+JUNIO!AM185+JULIO!AM185+AGOSTO!AM185+SEPTIEMBRE!AM185+OCTUBRE!AM185+NOVIEMBRE!AM185+DICIEMBRE!AM185</f>
        <v>0</v>
      </c>
      <c r="AN185" s="96">
        <f>+ENERO!AN185+FEBRERO!AN185+MARZO!AN185+ABRIL!AN185+MAYO!AN185+JUNIO!AN185+JULIO!AN185+AGOSTO!AN185+SEPTIEMBRE!AN185+OCTUBRE!AN185+NOVIEMBRE!AN185+DICIEMBRE!AN185</f>
        <v>0</v>
      </c>
      <c r="AO185" s="96">
        <f>+ENERO!AO185+FEBRERO!AO185+MARZO!AO185+ABRIL!AO185+MAYO!AO185+JUNIO!AO185+JULIO!AO185+AGOSTO!AO185+SEPTIEMBRE!AO185+OCTUBRE!AO185+NOVIEMBRE!AO185+DICIEMBRE!AO185</f>
        <v>0</v>
      </c>
      <c r="AP185" s="96">
        <f>+ENERO!AP185+FEBRERO!AP185+MARZO!AP185+ABRIL!AP185+MAYO!AP185+JUNIO!AP185+JULIO!AP185+AGOSTO!AP185+SEPTIEMBRE!AP185+OCTUBRE!AP185+NOVIEMBRE!AP185+DICIEMBRE!AP185</f>
        <v>0</v>
      </c>
      <c r="AQ185" s="96">
        <f>+ENERO!AQ185+FEBRERO!AQ185+MARZO!AQ185+ABRIL!AQ185+MAYO!AQ185+JUNIO!AQ185+JULIO!AQ185+AGOSTO!AQ185+SEPTIEMBRE!AQ185+OCTUBRE!AQ185+NOVIEMBRE!AQ185+DICIEMBRE!AQ185</f>
        <v>0</v>
      </c>
      <c r="AR185" s="96">
        <f>+ENERO!AR185+FEBRERO!AR185+MARZO!AR185+ABRIL!AR185+MAYO!AR185+JUNIO!AR185+JULIO!AR185+AGOSTO!AR185+SEPTIEMBRE!AR185+OCTUBRE!AR185+NOVIEMBRE!AR185+DICIEMBRE!AR185</f>
        <v>0</v>
      </c>
      <c r="AS185" s="96">
        <f>+ENERO!AS185+FEBRERO!AS185+MARZO!AS185+ABRIL!AS185+MAYO!AS185+JUNIO!AS185+JULIO!AS185+AGOSTO!AS185+SEPTIEMBRE!AS185+OCTUBRE!AS185+NOVIEMBRE!AS185+DICIEMBRE!AS185</f>
        <v>0</v>
      </c>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227">
        <f t="shared" si="40"/>
        <v>0</v>
      </c>
      <c r="CQ185" s="227">
        <f t="shared" si="41"/>
        <v>0</v>
      </c>
      <c r="CR185" s="227">
        <f t="shared" si="42"/>
        <v>0</v>
      </c>
      <c r="CS185" s="22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663"/>
      <c r="B186" s="624" t="s">
        <v>246</v>
      </c>
      <c r="C186" s="625"/>
      <c r="D186" s="144">
        <f t="shared" si="47"/>
        <v>77</v>
      </c>
      <c r="E186" s="144">
        <f t="shared" si="51"/>
        <v>44</v>
      </c>
      <c r="F186" s="144">
        <f t="shared" si="51"/>
        <v>33</v>
      </c>
      <c r="G186" s="96">
        <f>+ENERO!G186+FEBRERO!G186+MARZO!G186+ABRIL!G186+MAYO!G186+JUNIO!G186+JULIO!G186+AGOSTO!G186+SEPTIEMBRE!G186+OCTUBRE!G186+NOVIEMBRE!G186+DICIEMBRE!G186</f>
        <v>6</v>
      </c>
      <c r="H186" s="96">
        <f>+ENERO!H186+FEBRERO!H186+MARZO!H186+ABRIL!H186+MAYO!H186+JUNIO!H186+JULIO!H186+AGOSTO!H186+SEPTIEMBRE!H186+OCTUBRE!H186+NOVIEMBRE!H186+DICIEMBRE!H186</f>
        <v>4</v>
      </c>
      <c r="I186" s="96">
        <f>+ENERO!I186+FEBRERO!I186+MARZO!I186+ABRIL!I186+MAYO!I186+JUNIO!I186+JULIO!I186+AGOSTO!I186+SEPTIEMBRE!I186+OCTUBRE!I186+NOVIEMBRE!I186+DICIEMBRE!I186</f>
        <v>24</v>
      </c>
      <c r="J186" s="96">
        <f>+ENERO!J186+FEBRERO!J186+MARZO!J186+ABRIL!J186+MAYO!J186+JUNIO!J186+JULIO!J186+AGOSTO!J186+SEPTIEMBRE!J186+OCTUBRE!J186+NOVIEMBRE!J186+DICIEMBRE!J186</f>
        <v>13</v>
      </c>
      <c r="K186" s="96">
        <f>+ENERO!K186+FEBRERO!K186+MARZO!K186+ABRIL!K186+MAYO!K186+JUNIO!K186+JULIO!K186+AGOSTO!K186+SEPTIEMBRE!K186+OCTUBRE!K186+NOVIEMBRE!K186+DICIEMBRE!K186</f>
        <v>8</v>
      </c>
      <c r="L186" s="96">
        <f>+ENERO!L186+FEBRERO!L186+MARZO!L186+ABRIL!L186+MAYO!L186+JUNIO!L186+JULIO!L186+AGOSTO!L186+SEPTIEMBRE!L186+OCTUBRE!L186+NOVIEMBRE!L186+DICIEMBRE!L186</f>
        <v>8</v>
      </c>
      <c r="M186" s="96">
        <f>+ENERO!M186+FEBRERO!M186+MARZO!M186+ABRIL!M186+MAYO!M186+JUNIO!M186+JULIO!M186+AGOSTO!M186+SEPTIEMBRE!M186+OCTUBRE!M186+NOVIEMBRE!M186+DICIEMBRE!M186</f>
        <v>6</v>
      </c>
      <c r="N186" s="96">
        <f>+ENERO!N186+FEBRERO!N186+MARZO!N186+ABRIL!N186+MAYO!N186+JUNIO!N186+JULIO!N186+AGOSTO!N186+SEPTIEMBRE!N186+OCTUBRE!N186+NOVIEMBRE!N186+DICIEMBRE!N186</f>
        <v>8</v>
      </c>
      <c r="O186" s="96">
        <f>+ENERO!O186+FEBRERO!O186+MARZO!O186+ABRIL!O186+MAYO!O186+JUNIO!O186+JULIO!O186+AGOSTO!O186+SEPTIEMBRE!O186+OCTUBRE!O186+NOVIEMBRE!O186+DICIEMBRE!O186</f>
        <v>0</v>
      </c>
      <c r="P186" s="96">
        <f>+ENERO!P186+FEBRERO!P186+MARZO!P186+ABRIL!P186+MAYO!P186+JUNIO!P186+JULIO!P186+AGOSTO!P186+SEPTIEMBRE!P186+OCTUBRE!P186+NOVIEMBRE!P186+DICIEMBRE!P186</f>
        <v>0</v>
      </c>
      <c r="Q186" s="96">
        <f>+ENERO!Q186+FEBRERO!Q186+MARZO!Q186+ABRIL!Q186+MAYO!Q186+JUNIO!Q186+JULIO!Q186+AGOSTO!Q186+SEPTIEMBRE!Q186+OCTUBRE!Q186+NOVIEMBRE!Q186+DICIEMBRE!Q186</f>
        <v>0</v>
      </c>
      <c r="R186" s="96">
        <f>+ENERO!R186+FEBRERO!R186+MARZO!R186+ABRIL!R186+MAYO!R186+JUNIO!R186+JULIO!R186+AGOSTO!R186+SEPTIEMBRE!R186+OCTUBRE!R186+NOVIEMBRE!R186+DICIEMBRE!R186</f>
        <v>0</v>
      </c>
      <c r="S186" s="96">
        <f>+ENERO!S186+FEBRERO!S186+MARZO!S186+ABRIL!S186+MAYO!S186+JUNIO!S186+JULIO!S186+AGOSTO!S186+SEPTIEMBRE!S186+OCTUBRE!S186+NOVIEMBRE!S186+DICIEMBRE!S186</f>
        <v>0</v>
      </c>
      <c r="T186" s="96">
        <f>+ENERO!T186+FEBRERO!T186+MARZO!T186+ABRIL!T186+MAYO!T186+JUNIO!T186+JULIO!T186+AGOSTO!T186+SEPTIEMBRE!T186+OCTUBRE!T186+NOVIEMBRE!T186+DICIEMBRE!T186</f>
        <v>0</v>
      </c>
      <c r="U186" s="96">
        <f>+ENERO!U186+FEBRERO!U186+MARZO!U186+ABRIL!U186+MAYO!U186+JUNIO!U186+JULIO!U186+AGOSTO!U186+SEPTIEMBRE!U186+OCTUBRE!U186+NOVIEMBRE!U186+DICIEMBRE!U186</f>
        <v>0</v>
      </c>
      <c r="V186" s="96">
        <f>+ENERO!V186+FEBRERO!V186+MARZO!V186+ABRIL!V186+MAYO!V186+JUNIO!V186+JULIO!V186+AGOSTO!V186+SEPTIEMBRE!V186+OCTUBRE!V186+NOVIEMBRE!V186+DICIEMBRE!V186</f>
        <v>0</v>
      </c>
      <c r="W186" s="96">
        <f>+ENERO!W186+FEBRERO!W186+MARZO!W186+ABRIL!W186+MAYO!W186+JUNIO!W186+JULIO!W186+AGOSTO!W186+SEPTIEMBRE!W186+OCTUBRE!W186+NOVIEMBRE!W186+DICIEMBRE!W186</f>
        <v>0</v>
      </c>
      <c r="X186" s="96">
        <f>+ENERO!X186+FEBRERO!X186+MARZO!X186+ABRIL!X186+MAYO!X186+JUNIO!X186+JULIO!X186+AGOSTO!X186+SEPTIEMBRE!X186+OCTUBRE!X186+NOVIEMBRE!X186+DICIEMBRE!X186</f>
        <v>0</v>
      </c>
      <c r="Y186" s="96">
        <f>+ENERO!Y186+FEBRERO!Y186+MARZO!Y186+ABRIL!Y186+MAYO!Y186+JUNIO!Y186+JULIO!Y186+AGOSTO!Y186+SEPTIEMBRE!Y186+OCTUBRE!Y186+NOVIEMBRE!Y186+DICIEMBRE!Y186</f>
        <v>0</v>
      </c>
      <c r="Z186" s="96">
        <f>+ENERO!Z186+FEBRERO!Z186+MARZO!Z186+ABRIL!Z186+MAYO!Z186+JUNIO!Z186+JULIO!Z186+AGOSTO!Z186+SEPTIEMBRE!Z186+OCTUBRE!Z186+NOVIEMBRE!Z186+DICIEMBRE!Z186</f>
        <v>0</v>
      </c>
      <c r="AA186" s="96">
        <f>+ENERO!AA186+FEBRERO!AA186+MARZO!AA186+ABRIL!AA186+MAYO!AA186+JUNIO!AA186+JULIO!AA186+AGOSTO!AA186+SEPTIEMBRE!AA186+OCTUBRE!AA186+NOVIEMBRE!AA186+DICIEMBRE!AA186</f>
        <v>0</v>
      </c>
      <c r="AB186" s="96">
        <f>+ENERO!AB186+FEBRERO!AB186+MARZO!AB186+ABRIL!AB186+MAYO!AB186+JUNIO!AB186+JULIO!AB186+AGOSTO!AB186+SEPTIEMBRE!AB186+OCTUBRE!AB186+NOVIEMBRE!AB186+DICIEMBRE!AB186</f>
        <v>0</v>
      </c>
      <c r="AC186" s="96">
        <f>+ENERO!AC186+FEBRERO!AC186+MARZO!AC186+ABRIL!AC186+MAYO!AC186+JUNIO!AC186+JULIO!AC186+AGOSTO!AC186+SEPTIEMBRE!AC186+OCTUBRE!AC186+NOVIEMBRE!AC186+DICIEMBRE!AC186</f>
        <v>0</v>
      </c>
      <c r="AD186" s="96">
        <f>+ENERO!AD186+FEBRERO!AD186+MARZO!AD186+ABRIL!AD186+MAYO!AD186+JUNIO!AD186+JULIO!AD186+AGOSTO!AD186+SEPTIEMBRE!AD186+OCTUBRE!AD186+NOVIEMBRE!AD186+DICIEMBRE!AD186</f>
        <v>0</v>
      </c>
      <c r="AE186" s="96">
        <f>+ENERO!AE186+FEBRERO!AE186+MARZO!AE186+ABRIL!AE186+MAYO!AE186+JUNIO!AE186+JULIO!AE186+AGOSTO!AE186+SEPTIEMBRE!AE186+OCTUBRE!AE186+NOVIEMBRE!AE186+DICIEMBRE!AE186</f>
        <v>0</v>
      </c>
      <c r="AF186" s="96">
        <f>+ENERO!AF186+FEBRERO!AF186+MARZO!AF186+ABRIL!AF186+MAYO!AF186+JUNIO!AF186+JULIO!AF186+AGOSTO!AF186+SEPTIEMBRE!AF186+OCTUBRE!AF186+NOVIEMBRE!AF186+DICIEMBRE!AF186</f>
        <v>0</v>
      </c>
      <c r="AG186" s="96">
        <f>+ENERO!AG186+FEBRERO!AG186+MARZO!AG186+ABRIL!AG186+MAYO!AG186+JUNIO!AG186+JULIO!AG186+AGOSTO!AG186+SEPTIEMBRE!AG186+OCTUBRE!AG186+NOVIEMBRE!AG186+DICIEMBRE!AG186</f>
        <v>0</v>
      </c>
      <c r="AH186" s="96">
        <f>+ENERO!AH186+FEBRERO!AH186+MARZO!AH186+ABRIL!AH186+MAYO!AH186+JUNIO!AH186+JULIO!AH186+AGOSTO!AH186+SEPTIEMBRE!AH186+OCTUBRE!AH186+NOVIEMBRE!AH186+DICIEMBRE!AH186</f>
        <v>0</v>
      </c>
      <c r="AI186" s="96">
        <f>+ENERO!AI186+FEBRERO!AI186+MARZO!AI186+ABRIL!AI186+MAYO!AI186+JUNIO!AI186+JULIO!AI186+AGOSTO!AI186+SEPTIEMBRE!AI186+OCTUBRE!AI186+NOVIEMBRE!AI186+DICIEMBRE!AI186</f>
        <v>0</v>
      </c>
      <c r="AJ186" s="96">
        <f>+ENERO!AJ186+FEBRERO!AJ186+MARZO!AJ186+ABRIL!AJ186+MAYO!AJ186+JUNIO!AJ186+JULIO!AJ186+AGOSTO!AJ186+SEPTIEMBRE!AJ186+OCTUBRE!AJ186+NOVIEMBRE!AJ186+DICIEMBRE!AJ186</f>
        <v>0</v>
      </c>
      <c r="AK186" s="96">
        <f>+ENERO!AK186+FEBRERO!AK186+MARZO!AK186+ABRIL!AK186+MAYO!AK186+JUNIO!AK186+JULIO!AK186+AGOSTO!AK186+SEPTIEMBRE!AK186+OCTUBRE!AK186+NOVIEMBRE!AK186+DICIEMBRE!AK186</f>
        <v>0</v>
      </c>
      <c r="AL186" s="96">
        <f>+ENERO!AL186+FEBRERO!AL186+MARZO!AL186+ABRIL!AL186+MAYO!AL186+JUNIO!AL186+JULIO!AL186+AGOSTO!AL186+SEPTIEMBRE!AL186+OCTUBRE!AL186+NOVIEMBRE!AL186+DICIEMBRE!AL186</f>
        <v>0</v>
      </c>
      <c r="AM186" s="96">
        <f>+ENERO!AM186+FEBRERO!AM186+MARZO!AM186+ABRIL!AM186+MAYO!AM186+JUNIO!AM186+JULIO!AM186+AGOSTO!AM186+SEPTIEMBRE!AM186+OCTUBRE!AM186+NOVIEMBRE!AM186+DICIEMBRE!AM186</f>
        <v>0</v>
      </c>
      <c r="AN186" s="96">
        <f>+ENERO!AN186+FEBRERO!AN186+MARZO!AN186+ABRIL!AN186+MAYO!AN186+JUNIO!AN186+JULIO!AN186+AGOSTO!AN186+SEPTIEMBRE!AN186+OCTUBRE!AN186+NOVIEMBRE!AN186+DICIEMBRE!AN186</f>
        <v>0</v>
      </c>
      <c r="AO186" s="96">
        <f>+ENERO!AO186+FEBRERO!AO186+MARZO!AO186+ABRIL!AO186+MAYO!AO186+JUNIO!AO186+JULIO!AO186+AGOSTO!AO186+SEPTIEMBRE!AO186+OCTUBRE!AO186+NOVIEMBRE!AO186+DICIEMBRE!AO186</f>
        <v>23</v>
      </c>
      <c r="AP186" s="96">
        <f>+ENERO!AP186+FEBRERO!AP186+MARZO!AP186+ABRIL!AP186+MAYO!AP186+JUNIO!AP186+JULIO!AP186+AGOSTO!AP186+SEPTIEMBRE!AP186+OCTUBRE!AP186+NOVIEMBRE!AP186+DICIEMBRE!AP186</f>
        <v>0</v>
      </c>
      <c r="AQ186" s="96">
        <f>+ENERO!AQ186+FEBRERO!AQ186+MARZO!AQ186+ABRIL!AQ186+MAYO!AQ186+JUNIO!AQ186+JULIO!AQ186+AGOSTO!AQ186+SEPTIEMBRE!AQ186+OCTUBRE!AQ186+NOVIEMBRE!AQ186+DICIEMBRE!AQ186</f>
        <v>0</v>
      </c>
      <c r="AR186" s="96">
        <f>+ENERO!AR186+FEBRERO!AR186+MARZO!AR186+ABRIL!AR186+MAYO!AR186+JUNIO!AR186+JULIO!AR186+AGOSTO!AR186+SEPTIEMBRE!AR186+OCTUBRE!AR186+NOVIEMBRE!AR186+DICIEMBRE!AR186</f>
        <v>0</v>
      </c>
      <c r="AS186" s="96">
        <f>+ENERO!AS186+FEBRERO!AS186+MARZO!AS186+ABRIL!AS186+MAYO!AS186+JUNIO!AS186+JULIO!AS186+AGOSTO!AS186+SEPTIEMBRE!AS186+OCTUBRE!AS186+NOVIEMBRE!AS186+DICIEMBRE!AS186</f>
        <v>0</v>
      </c>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227">
        <f t="shared" si="40"/>
        <v>0</v>
      </c>
      <c r="CQ186" s="227">
        <f t="shared" si="41"/>
        <v>0</v>
      </c>
      <c r="CR186" s="227">
        <f t="shared" si="42"/>
        <v>0</v>
      </c>
      <c r="CS186" s="22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636" t="s">
        <v>122</v>
      </c>
      <c r="B187" s="636"/>
      <c r="C187" s="637"/>
      <c r="D187" s="143">
        <f t="shared" si="47"/>
        <v>33</v>
      </c>
      <c r="E187" s="143">
        <f t="shared" si="50"/>
        <v>8</v>
      </c>
      <c r="F187" s="143">
        <f t="shared" si="50"/>
        <v>25</v>
      </c>
      <c r="G187" s="96">
        <f>+ENERO!G187+FEBRERO!G187+MARZO!G187+ABRIL!G187+MAYO!G187+JUNIO!G187+JULIO!G187+AGOSTO!G187+SEPTIEMBRE!G187+OCTUBRE!G187+NOVIEMBRE!G187+DICIEMBRE!G187</f>
        <v>0</v>
      </c>
      <c r="H187" s="96">
        <f>+ENERO!H187+FEBRERO!H187+MARZO!H187+ABRIL!H187+MAYO!H187+JUNIO!H187+JULIO!H187+AGOSTO!H187+SEPTIEMBRE!H187+OCTUBRE!H187+NOVIEMBRE!H187+DICIEMBRE!H187</f>
        <v>0</v>
      </c>
      <c r="I187" s="96">
        <f>+ENERO!I187+FEBRERO!I187+MARZO!I187+ABRIL!I187+MAYO!I187+JUNIO!I187+JULIO!I187+AGOSTO!I187+SEPTIEMBRE!I187+OCTUBRE!I187+NOVIEMBRE!I187+DICIEMBRE!I187</f>
        <v>0</v>
      </c>
      <c r="J187" s="96">
        <f>+ENERO!J187+FEBRERO!J187+MARZO!J187+ABRIL!J187+MAYO!J187+JUNIO!J187+JULIO!J187+AGOSTO!J187+SEPTIEMBRE!J187+OCTUBRE!J187+NOVIEMBRE!J187+DICIEMBRE!J187</f>
        <v>0</v>
      </c>
      <c r="K187" s="96">
        <f>+ENERO!K187+FEBRERO!K187+MARZO!K187+ABRIL!K187+MAYO!K187+JUNIO!K187+JULIO!K187+AGOSTO!K187+SEPTIEMBRE!K187+OCTUBRE!K187+NOVIEMBRE!K187+DICIEMBRE!K187</f>
        <v>1</v>
      </c>
      <c r="L187" s="96">
        <f>+ENERO!L187+FEBRERO!L187+MARZO!L187+ABRIL!L187+MAYO!L187+JUNIO!L187+JULIO!L187+AGOSTO!L187+SEPTIEMBRE!L187+OCTUBRE!L187+NOVIEMBRE!L187+DICIEMBRE!L187</f>
        <v>1</v>
      </c>
      <c r="M187" s="96">
        <f>+ENERO!M187+FEBRERO!M187+MARZO!M187+ABRIL!M187+MAYO!M187+JUNIO!M187+JULIO!M187+AGOSTO!M187+SEPTIEMBRE!M187+OCTUBRE!M187+NOVIEMBRE!M187+DICIEMBRE!M187</f>
        <v>1</v>
      </c>
      <c r="N187" s="96">
        <f>+ENERO!N187+FEBRERO!N187+MARZO!N187+ABRIL!N187+MAYO!N187+JUNIO!N187+JULIO!N187+AGOSTO!N187+SEPTIEMBRE!N187+OCTUBRE!N187+NOVIEMBRE!N187+DICIEMBRE!N187</f>
        <v>3</v>
      </c>
      <c r="O187" s="96">
        <f>+ENERO!O187+FEBRERO!O187+MARZO!O187+ABRIL!O187+MAYO!O187+JUNIO!O187+JULIO!O187+AGOSTO!O187+SEPTIEMBRE!O187+OCTUBRE!O187+NOVIEMBRE!O187+DICIEMBRE!O187</f>
        <v>0</v>
      </c>
      <c r="P187" s="96">
        <f>+ENERO!P187+FEBRERO!P187+MARZO!P187+ABRIL!P187+MAYO!P187+JUNIO!P187+JULIO!P187+AGOSTO!P187+SEPTIEMBRE!P187+OCTUBRE!P187+NOVIEMBRE!P187+DICIEMBRE!P187</f>
        <v>1</v>
      </c>
      <c r="Q187" s="96">
        <f>+ENERO!Q187+FEBRERO!Q187+MARZO!Q187+ABRIL!Q187+MAYO!Q187+JUNIO!Q187+JULIO!Q187+AGOSTO!Q187+SEPTIEMBRE!Q187+OCTUBRE!Q187+NOVIEMBRE!Q187+DICIEMBRE!Q187</f>
        <v>1</v>
      </c>
      <c r="R187" s="96">
        <f>+ENERO!R187+FEBRERO!R187+MARZO!R187+ABRIL!R187+MAYO!R187+JUNIO!R187+JULIO!R187+AGOSTO!R187+SEPTIEMBRE!R187+OCTUBRE!R187+NOVIEMBRE!R187+DICIEMBRE!R187</f>
        <v>1</v>
      </c>
      <c r="S187" s="96">
        <f>+ENERO!S187+FEBRERO!S187+MARZO!S187+ABRIL!S187+MAYO!S187+JUNIO!S187+JULIO!S187+AGOSTO!S187+SEPTIEMBRE!S187+OCTUBRE!S187+NOVIEMBRE!S187+DICIEMBRE!S187</f>
        <v>0</v>
      </c>
      <c r="T187" s="96">
        <f>+ENERO!T187+FEBRERO!T187+MARZO!T187+ABRIL!T187+MAYO!T187+JUNIO!T187+JULIO!T187+AGOSTO!T187+SEPTIEMBRE!T187+OCTUBRE!T187+NOVIEMBRE!T187+DICIEMBRE!T187</f>
        <v>1</v>
      </c>
      <c r="U187" s="96">
        <f>+ENERO!U187+FEBRERO!U187+MARZO!U187+ABRIL!U187+MAYO!U187+JUNIO!U187+JULIO!U187+AGOSTO!U187+SEPTIEMBRE!U187+OCTUBRE!U187+NOVIEMBRE!U187+DICIEMBRE!U187</f>
        <v>0</v>
      </c>
      <c r="V187" s="96">
        <f>+ENERO!V187+FEBRERO!V187+MARZO!V187+ABRIL!V187+MAYO!V187+JUNIO!V187+JULIO!V187+AGOSTO!V187+SEPTIEMBRE!V187+OCTUBRE!V187+NOVIEMBRE!V187+DICIEMBRE!V187</f>
        <v>1</v>
      </c>
      <c r="W187" s="96">
        <f>+ENERO!W187+FEBRERO!W187+MARZO!W187+ABRIL!W187+MAYO!W187+JUNIO!W187+JULIO!W187+AGOSTO!W187+SEPTIEMBRE!W187+OCTUBRE!W187+NOVIEMBRE!W187+DICIEMBRE!W187</f>
        <v>0</v>
      </c>
      <c r="X187" s="96">
        <f>+ENERO!X187+FEBRERO!X187+MARZO!X187+ABRIL!X187+MAYO!X187+JUNIO!X187+JULIO!X187+AGOSTO!X187+SEPTIEMBRE!X187+OCTUBRE!X187+NOVIEMBRE!X187+DICIEMBRE!X187</f>
        <v>2</v>
      </c>
      <c r="Y187" s="96">
        <f>+ENERO!Y187+FEBRERO!Y187+MARZO!Y187+ABRIL!Y187+MAYO!Y187+JUNIO!Y187+JULIO!Y187+AGOSTO!Y187+SEPTIEMBRE!Y187+OCTUBRE!Y187+NOVIEMBRE!Y187+DICIEMBRE!Y187</f>
        <v>0</v>
      </c>
      <c r="Z187" s="96">
        <f>+ENERO!Z187+FEBRERO!Z187+MARZO!Z187+ABRIL!Z187+MAYO!Z187+JUNIO!Z187+JULIO!Z187+AGOSTO!Z187+SEPTIEMBRE!Z187+OCTUBRE!Z187+NOVIEMBRE!Z187+DICIEMBRE!Z187</f>
        <v>4</v>
      </c>
      <c r="AA187" s="96">
        <f>+ENERO!AA187+FEBRERO!AA187+MARZO!AA187+ABRIL!AA187+MAYO!AA187+JUNIO!AA187+JULIO!AA187+AGOSTO!AA187+SEPTIEMBRE!AA187+OCTUBRE!AA187+NOVIEMBRE!AA187+DICIEMBRE!AA187</f>
        <v>5</v>
      </c>
      <c r="AB187" s="96">
        <f>+ENERO!AB187+FEBRERO!AB187+MARZO!AB187+ABRIL!AB187+MAYO!AB187+JUNIO!AB187+JULIO!AB187+AGOSTO!AB187+SEPTIEMBRE!AB187+OCTUBRE!AB187+NOVIEMBRE!AB187+DICIEMBRE!AB187</f>
        <v>5</v>
      </c>
      <c r="AC187" s="96">
        <f>+ENERO!AC187+FEBRERO!AC187+MARZO!AC187+ABRIL!AC187+MAYO!AC187+JUNIO!AC187+JULIO!AC187+AGOSTO!AC187+SEPTIEMBRE!AC187+OCTUBRE!AC187+NOVIEMBRE!AC187+DICIEMBRE!AC187</f>
        <v>0</v>
      </c>
      <c r="AD187" s="96">
        <f>+ENERO!AD187+FEBRERO!AD187+MARZO!AD187+ABRIL!AD187+MAYO!AD187+JUNIO!AD187+JULIO!AD187+AGOSTO!AD187+SEPTIEMBRE!AD187+OCTUBRE!AD187+NOVIEMBRE!AD187+DICIEMBRE!AD187</f>
        <v>4</v>
      </c>
      <c r="AE187" s="96">
        <f>+ENERO!AE187+FEBRERO!AE187+MARZO!AE187+ABRIL!AE187+MAYO!AE187+JUNIO!AE187+JULIO!AE187+AGOSTO!AE187+SEPTIEMBRE!AE187+OCTUBRE!AE187+NOVIEMBRE!AE187+DICIEMBRE!AE187</f>
        <v>0</v>
      </c>
      <c r="AF187" s="96">
        <f>+ENERO!AF187+FEBRERO!AF187+MARZO!AF187+ABRIL!AF187+MAYO!AF187+JUNIO!AF187+JULIO!AF187+AGOSTO!AF187+SEPTIEMBRE!AF187+OCTUBRE!AF187+NOVIEMBRE!AF187+DICIEMBRE!AF187</f>
        <v>1</v>
      </c>
      <c r="AG187" s="96">
        <f>+ENERO!AG187+FEBRERO!AG187+MARZO!AG187+ABRIL!AG187+MAYO!AG187+JUNIO!AG187+JULIO!AG187+AGOSTO!AG187+SEPTIEMBRE!AG187+OCTUBRE!AG187+NOVIEMBRE!AG187+DICIEMBRE!AG187</f>
        <v>0</v>
      </c>
      <c r="AH187" s="96">
        <f>+ENERO!AH187+FEBRERO!AH187+MARZO!AH187+ABRIL!AH187+MAYO!AH187+JUNIO!AH187+JULIO!AH187+AGOSTO!AH187+SEPTIEMBRE!AH187+OCTUBRE!AH187+NOVIEMBRE!AH187+DICIEMBRE!AH187</f>
        <v>1</v>
      </c>
      <c r="AI187" s="96">
        <f>+ENERO!AI187+FEBRERO!AI187+MARZO!AI187+ABRIL!AI187+MAYO!AI187+JUNIO!AI187+JULIO!AI187+AGOSTO!AI187+SEPTIEMBRE!AI187+OCTUBRE!AI187+NOVIEMBRE!AI187+DICIEMBRE!AI187</f>
        <v>0</v>
      </c>
      <c r="AJ187" s="96">
        <f>+ENERO!AJ187+FEBRERO!AJ187+MARZO!AJ187+ABRIL!AJ187+MAYO!AJ187+JUNIO!AJ187+JULIO!AJ187+AGOSTO!AJ187+SEPTIEMBRE!AJ187+OCTUBRE!AJ187+NOVIEMBRE!AJ187+DICIEMBRE!AJ187</f>
        <v>0</v>
      </c>
      <c r="AK187" s="96">
        <f>+ENERO!AK187+FEBRERO!AK187+MARZO!AK187+ABRIL!AK187+MAYO!AK187+JUNIO!AK187+JULIO!AK187+AGOSTO!AK187+SEPTIEMBRE!AK187+OCTUBRE!AK187+NOVIEMBRE!AK187+DICIEMBRE!AK187</f>
        <v>0</v>
      </c>
      <c r="AL187" s="96">
        <f>+ENERO!AL187+FEBRERO!AL187+MARZO!AL187+ABRIL!AL187+MAYO!AL187+JUNIO!AL187+JULIO!AL187+AGOSTO!AL187+SEPTIEMBRE!AL187+OCTUBRE!AL187+NOVIEMBRE!AL187+DICIEMBRE!AL187</f>
        <v>0</v>
      </c>
      <c r="AM187" s="96">
        <f>+ENERO!AM187+FEBRERO!AM187+MARZO!AM187+ABRIL!AM187+MAYO!AM187+JUNIO!AM187+JULIO!AM187+AGOSTO!AM187+SEPTIEMBRE!AM187+OCTUBRE!AM187+NOVIEMBRE!AM187+DICIEMBRE!AM187</f>
        <v>0</v>
      </c>
      <c r="AN187" s="96">
        <f>+ENERO!AN187+FEBRERO!AN187+MARZO!AN187+ABRIL!AN187+MAYO!AN187+JUNIO!AN187+JULIO!AN187+AGOSTO!AN187+SEPTIEMBRE!AN187+OCTUBRE!AN187+NOVIEMBRE!AN187+DICIEMBRE!AN187</f>
        <v>0</v>
      </c>
      <c r="AO187" s="96">
        <f>+ENERO!AO187+FEBRERO!AO187+MARZO!AO187+ABRIL!AO187+MAYO!AO187+JUNIO!AO187+JULIO!AO187+AGOSTO!AO187+SEPTIEMBRE!AO187+OCTUBRE!AO187+NOVIEMBRE!AO187+DICIEMBRE!AO187</f>
        <v>0</v>
      </c>
      <c r="AP187" s="96">
        <f>+ENERO!AP187+FEBRERO!AP187+MARZO!AP187+ABRIL!AP187+MAYO!AP187+JUNIO!AP187+JULIO!AP187+AGOSTO!AP187+SEPTIEMBRE!AP187+OCTUBRE!AP187+NOVIEMBRE!AP187+DICIEMBRE!AP187</f>
        <v>0</v>
      </c>
      <c r="AQ187" s="96">
        <f>+ENERO!AQ187+FEBRERO!AQ187+MARZO!AQ187+ABRIL!AQ187+MAYO!AQ187+JUNIO!AQ187+JULIO!AQ187+AGOSTO!AQ187+SEPTIEMBRE!AQ187+OCTUBRE!AQ187+NOVIEMBRE!AQ187+DICIEMBRE!AQ187</f>
        <v>0</v>
      </c>
      <c r="AR187" s="96">
        <f>+ENERO!AR187+FEBRERO!AR187+MARZO!AR187+ABRIL!AR187+MAYO!AR187+JUNIO!AR187+JULIO!AR187+AGOSTO!AR187+SEPTIEMBRE!AR187+OCTUBRE!AR187+NOVIEMBRE!AR187+DICIEMBRE!AR187</f>
        <v>0</v>
      </c>
      <c r="AS187" s="96">
        <f>+ENERO!AS187+FEBRERO!AS187+MARZO!AS187+ABRIL!AS187+MAYO!AS187+JUNIO!AS187+JULIO!AS187+AGOSTO!AS187+SEPTIEMBRE!AS187+OCTUBRE!AS187+NOVIEMBRE!AS187+DICIEMBRE!AS187</f>
        <v>0</v>
      </c>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227">
        <f t="shared" si="40"/>
        <v>0</v>
      </c>
      <c r="CQ187" s="227">
        <f t="shared" si="41"/>
        <v>0</v>
      </c>
      <c r="CR187" s="227">
        <f t="shared" si="42"/>
        <v>0</v>
      </c>
      <c r="CS187" s="22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631" t="s">
        <v>123</v>
      </c>
      <c r="B188" s="631"/>
      <c r="C188" s="623"/>
      <c r="D188" s="111">
        <f t="shared" si="47"/>
        <v>2</v>
      </c>
      <c r="E188" s="111">
        <f t="shared" si="50"/>
        <v>2</v>
      </c>
      <c r="F188" s="111">
        <f t="shared" si="50"/>
        <v>0</v>
      </c>
      <c r="G188" s="96">
        <f>+ENERO!G188+FEBRERO!G188+MARZO!G188+ABRIL!G188+MAYO!G188+JUNIO!G188+JULIO!G188+AGOSTO!G188+SEPTIEMBRE!G188+OCTUBRE!G188+NOVIEMBRE!G188+DICIEMBRE!G188</f>
        <v>0</v>
      </c>
      <c r="H188" s="96">
        <f>+ENERO!H188+FEBRERO!H188+MARZO!H188+ABRIL!H188+MAYO!H188+JUNIO!H188+JULIO!H188+AGOSTO!H188+SEPTIEMBRE!H188+OCTUBRE!H188+NOVIEMBRE!H188+DICIEMBRE!H188</f>
        <v>0</v>
      </c>
      <c r="I188" s="96">
        <f>+ENERO!I188+FEBRERO!I188+MARZO!I188+ABRIL!I188+MAYO!I188+JUNIO!I188+JULIO!I188+AGOSTO!I188+SEPTIEMBRE!I188+OCTUBRE!I188+NOVIEMBRE!I188+DICIEMBRE!I188</f>
        <v>0</v>
      </c>
      <c r="J188" s="96">
        <f>+ENERO!J188+FEBRERO!J188+MARZO!J188+ABRIL!J188+MAYO!J188+JUNIO!J188+JULIO!J188+AGOSTO!J188+SEPTIEMBRE!J188+OCTUBRE!J188+NOVIEMBRE!J188+DICIEMBRE!J188</f>
        <v>0</v>
      </c>
      <c r="K188" s="96">
        <f>+ENERO!K188+FEBRERO!K188+MARZO!K188+ABRIL!K188+MAYO!K188+JUNIO!K188+JULIO!K188+AGOSTO!K188+SEPTIEMBRE!K188+OCTUBRE!K188+NOVIEMBRE!K188+DICIEMBRE!K188</f>
        <v>0</v>
      </c>
      <c r="L188" s="96">
        <f>+ENERO!L188+FEBRERO!L188+MARZO!L188+ABRIL!L188+MAYO!L188+JUNIO!L188+JULIO!L188+AGOSTO!L188+SEPTIEMBRE!L188+OCTUBRE!L188+NOVIEMBRE!L188+DICIEMBRE!L188</f>
        <v>0</v>
      </c>
      <c r="M188" s="96">
        <f>+ENERO!M188+FEBRERO!M188+MARZO!M188+ABRIL!M188+MAYO!M188+JUNIO!M188+JULIO!M188+AGOSTO!M188+SEPTIEMBRE!M188+OCTUBRE!M188+NOVIEMBRE!M188+DICIEMBRE!M188</f>
        <v>0</v>
      </c>
      <c r="N188" s="96">
        <f>+ENERO!N188+FEBRERO!N188+MARZO!N188+ABRIL!N188+MAYO!N188+JUNIO!N188+JULIO!N188+AGOSTO!N188+SEPTIEMBRE!N188+OCTUBRE!N188+NOVIEMBRE!N188+DICIEMBRE!N188</f>
        <v>0</v>
      </c>
      <c r="O188" s="96">
        <f>+ENERO!O188+FEBRERO!O188+MARZO!O188+ABRIL!O188+MAYO!O188+JUNIO!O188+JULIO!O188+AGOSTO!O188+SEPTIEMBRE!O188+OCTUBRE!O188+NOVIEMBRE!O188+DICIEMBRE!O188</f>
        <v>0</v>
      </c>
      <c r="P188" s="96">
        <f>+ENERO!P188+FEBRERO!P188+MARZO!P188+ABRIL!P188+MAYO!P188+JUNIO!P188+JULIO!P188+AGOSTO!P188+SEPTIEMBRE!P188+OCTUBRE!P188+NOVIEMBRE!P188+DICIEMBRE!P188</f>
        <v>0</v>
      </c>
      <c r="Q188" s="96">
        <f>+ENERO!Q188+FEBRERO!Q188+MARZO!Q188+ABRIL!Q188+MAYO!Q188+JUNIO!Q188+JULIO!Q188+AGOSTO!Q188+SEPTIEMBRE!Q188+OCTUBRE!Q188+NOVIEMBRE!Q188+DICIEMBRE!Q188</f>
        <v>0</v>
      </c>
      <c r="R188" s="96">
        <f>+ENERO!R188+FEBRERO!R188+MARZO!R188+ABRIL!R188+MAYO!R188+JUNIO!R188+JULIO!R188+AGOSTO!R188+SEPTIEMBRE!R188+OCTUBRE!R188+NOVIEMBRE!R188+DICIEMBRE!R188</f>
        <v>0</v>
      </c>
      <c r="S188" s="96">
        <f>+ENERO!S188+FEBRERO!S188+MARZO!S188+ABRIL!S188+MAYO!S188+JUNIO!S188+JULIO!S188+AGOSTO!S188+SEPTIEMBRE!S188+OCTUBRE!S188+NOVIEMBRE!S188+DICIEMBRE!S188</f>
        <v>0</v>
      </c>
      <c r="T188" s="96">
        <f>+ENERO!T188+FEBRERO!T188+MARZO!T188+ABRIL!T188+MAYO!T188+JUNIO!T188+JULIO!T188+AGOSTO!T188+SEPTIEMBRE!T188+OCTUBRE!T188+NOVIEMBRE!T188+DICIEMBRE!T188</f>
        <v>0</v>
      </c>
      <c r="U188" s="96">
        <f>+ENERO!U188+FEBRERO!U188+MARZO!U188+ABRIL!U188+MAYO!U188+JUNIO!U188+JULIO!U188+AGOSTO!U188+SEPTIEMBRE!U188+OCTUBRE!U188+NOVIEMBRE!U188+DICIEMBRE!U188</f>
        <v>0</v>
      </c>
      <c r="V188" s="96">
        <f>+ENERO!V188+FEBRERO!V188+MARZO!V188+ABRIL!V188+MAYO!V188+JUNIO!V188+JULIO!V188+AGOSTO!V188+SEPTIEMBRE!V188+OCTUBRE!V188+NOVIEMBRE!V188+DICIEMBRE!V188</f>
        <v>0</v>
      </c>
      <c r="W188" s="96">
        <f>+ENERO!W188+FEBRERO!W188+MARZO!W188+ABRIL!W188+MAYO!W188+JUNIO!W188+JULIO!W188+AGOSTO!W188+SEPTIEMBRE!W188+OCTUBRE!W188+NOVIEMBRE!W188+DICIEMBRE!W188</f>
        <v>0</v>
      </c>
      <c r="X188" s="96">
        <f>+ENERO!X188+FEBRERO!X188+MARZO!X188+ABRIL!X188+MAYO!X188+JUNIO!X188+JULIO!X188+AGOSTO!X188+SEPTIEMBRE!X188+OCTUBRE!X188+NOVIEMBRE!X188+DICIEMBRE!X188</f>
        <v>0</v>
      </c>
      <c r="Y188" s="96">
        <f>+ENERO!Y188+FEBRERO!Y188+MARZO!Y188+ABRIL!Y188+MAYO!Y188+JUNIO!Y188+JULIO!Y188+AGOSTO!Y188+SEPTIEMBRE!Y188+OCTUBRE!Y188+NOVIEMBRE!Y188+DICIEMBRE!Y188</f>
        <v>0</v>
      </c>
      <c r="Z188" s="96">
        <f>+ENERO!Z188+FEBRERO!Z188+MARZO!Z188+ABRIL!Z188+MAYO!Z188+JUNIO!Z188+JULIO!Z188+AGOSTO!Z188+SEPTIEMBRE!Z188+OCTUBRE!Z188+NOVIEMBRE!Z188+DICIEMBRE!Z188</f>
        <v>0</v>
      </c>
      <c r="AA188" s="96">
        <f>+ENERO!AA188+FEBRERO!AA188+MARZO!AA188+ABRIL!AA188+MAYO!AA188+JUNIO!AA188+JULIO!AA188+AGOSTO!AA188+SEPTIEMBRE!AA188+OCTUBRE!AA188+NOVIEMBRE!AA188+DICIEMBRE!AA188</f>
        <v>0</v>
      </c>
      <c r="AB188" s="96">
        <f>+ENERO!AB188+FEBRERO!AB188+MARZO!AB188+ABRIL!AB188+MAYO!AB188+JUNIO!AB188+JULIO!AB188+AGOSTO!AB188+SEPTIEMBRE!AB188+OCTUBRE!AB188+NOVIEMBRE!AB188+DICIEMBRE!AB188</f>
        <v>0</v>
      </c>
      <c r="AC188" s="96">
        <f>+ENERO!AC188+FEBRERO!AC188+MARZO!AC188+ABRIL!AC188+MAYO!AC188+JUNIO!AC188+JULIO!AC188+AGOSTO!AC188+SEPTIEMBRE!AC188+OCTUBRE!AC188+NOVIEMBRE!AC188+DICIEMBRE!AC188</f>
        <v>0</v>
      </c>
      <c r="AD188" s="96">
        <f>+ENERO!AD188+FEBRERO!AD188+MARZO!AD188+ABRIL!AD188+MAYO!AD188+JUNIO!AD188+JULIO!AD188+AGOSTO!AD188+SEPTIEMBRE!AD188+OCTUBRE!AD188+NOVIEMBRE!AD188+DICIEMBRE!AD188</f>
        <v>0</v>
      </c>
      <c r="AE188" s="96">
        <f>+ENERO!AE188+FEBRERO!AE188+MARZO!AE188+ABRIL!AE188+MAYO!AE188+JUNIO!AE188+JULIO!AE188+AGOSTO!AE188+SEPTIEMBRE!AE188+OCTUBRE!AE188+NOVIEMBRE!AE188+DICIEMBRE!AE188</f>
        <v>0</v>
      </c>
      <c r="AF188" s="96">
        <f>+ENERO!AF188+FEBRERO!AF188+MARZO!AF188+ABRIL!AF188+MAYO!AF188+JUNIO!AF188+JULIO!AF188+AGOSTO!AF188+SEPTIEMBRE!AF188+OCTUBRE!AF188+NOVIEMBRE!AF188+DICIEMBRE!AF188</f>
        <v>0</v>
      </c>
      <c r="AG188" s="96">
        <f>+ENERO!AG188+FEBRERO!AG188+MARZO!AG188+ABRIL!AG188+MAYO!AG188+JUNIO!AG188+JULIO!AG188+AGOSTO!AG188+SEPTIEMBRE!AG188+OCTUBRE!AG188+NOVIEMBRE!AG188+DICIEMBRE!AG188</f>
        <v>2</v>
      </c>
      <c r="AH188" s="96">
        <f>+ENERO!AH188+FEBRERO!AH188+MARZO!AH188+ABRIL!AH188+MAYO!AH188+JUNIO!AH188+JULIO!AH188+AGOSTO!AH188+SEPTIEMBRE!AH188+OCTUBRE!AH188+NOVIEMBRE!AH188+DICIEMBRE!AH188</f>
        <v>0</v>
      </c>
      <c r="AI188" s="96">
        <f>+ENERO!AI188+FEBRERO!AI188+MARZO!AI188+ABRIL!AI188+MAYO!AI188+JUNIO!AI188+JULIO!AI188+AGOSTO!AI188+SEPTIEMBRE!AI188+OCTUBRE!AI188+NOVIEMBRE!AI188+DICIEMBRE!AI188</f>
        <v>0</v>
      </c>
      <c r="AJ188" s="96">
        <f>+ENERO!AJ188+FEBRERO!AJ188+MARZO!AJ188+ABRIL!AJ188+MAYO!AJ188+JUNIO!AJ188+JULIO!AJ188+AGOSTO!AJ188+SEPTIEMBRE!AJ188+OCTUBRE!AJ188+NOVIEMBRE!AJ188+DICIEMBRE!AJ188</f>
        <v>0</v>
      </c>
      <c r="AK188" s="96">
        <f>+ENERO!AK188+FEBRERO!AK188+MARZO!AK188+ABRIL!AK188+MAYO!AK188+JUNIO!AK188+JULIO!AK188+AGOSTO!AK188+SEPTIEMBRE!AK188+OCTUBRE!AK188+NOVIEMBRE!AK188+DICIEMBRE!AK188</f>
        <v>0</v>
      </c>
      <c r="AL188" s="96">
        <f>+ENERO!AL188+FEBRERO!AL188+MARZO!AL188+ABRIL!AL188+MAYO!AL188+JUNIO!AL188+JULIO!AL188+AGOSTO!AL188+SEPTIEMBRE!AL188+OCTUBRE!AL188+NOVIEMBRE!AL188+DICIEMBRE!AL188</f>
        <v>0</v>
      </c>
      <c r="AM188" s="96">
        <f>+ENERO!AM188+FEBRERO!AM188+MARZO!AM188+ABRIL!AM188+MAYO!AM188+JUNIO!AM188+JULIO!AM188+AGOSTO!AM188+SEPTIEMBRE!AM188+OCTUBRE!AM188+NOVIEMBRE!AM188+DICIEMBRE!AM188</f>
        <v>0</v>
      </c>
      <c r="AN188" s="96">
        <f>+ENERO!AN188+FEBRERO!AN188+MARZO!AN188+ABRIL!AN188+MAYO!AN188+JUNIO!AN188+JULIO!AN188+AGOSTO!AN188+SEPTIEMBRE!AN188+OCTUBRE!AN188+NOVIEMBRE!AN188+DICIEMBRE!AN188</f>
        <v>0</v>
      </c>
      <c r="AO188" s="96">
        <f>+ENERO!AO188+FEBRERO!AO188+MARZO!AO188+ABRIL!AO188+MAYO!AO188+JUNIO!AO188+JULIO!AO188+AGOSTO!AO188+SEPTIEMBRE!AO188+OCTUBRE!AO188+NOVIEMBRE!AO188+DICIEMBRE!AO188</f>
        <v>0</v>
      </c>
      <c r="AP188" s="96">
        <f>+ENERO!AP188+FEBRERO!AP188+MARZO!AP188+ABRIL!AP188+MAYO!AP188+JUNIO!AP188+JULIO!AP188+AGOSTO!AP188+SEPTIEMBRE!AP188+OCTUBRE!AP188+NOVIEMBRE!AP188+DICIEMBRE!AP188</f>
        <v>0</v>
      </c>
      <c r="AQ188" s="96">
        <f>+ENERO!AQ188+FEBRERO!AQ188+MARZO!AQ188+ABRIL!AQ188+MAYO!AQ188+JUNIO!AQ188+JULIO!AQ188+AGOSTO!AQ188+SEPTIEMBRE!AQ188+OCTUBRE!AQ188+NOVIEMBRE!AQ188+DICIEMBRE!AQ188</f>
        <v>0</v>
      </c>
      <c r="AR188" s="96">
        <f>+ENERO!AR188+FEBRERO!AR188+MARZO!AR188+ABRIL!AR188+MAYO!AR188+JUNIO!AR188+JULIO!AR188+AGOSTO!AR188+SEPTIEMBRE!AR188+OCTUBRE!AR188+NOVIEMBRE!AR188+DICIEMBRE!AR188</f>
        <v>0</v>
      </c>
      <c r="AS188" s="96">
        <f>+ENERO!AS188+FEBRERO!AS188+MARZO!AS188+ABRIL!AS188+MAYO!AS188+JUNIO!AS188+JULIO!AS188+AGOSTO!AS188+SEPTIEMBRE!AS188+OCTUBRE!AS188+NOVIEMBRE!AS188+DICIEMBRE!AS188</f>
        <v>0</v>
      </c>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227">
        <f t="shared" si="40"/>
        <v>0</v>
      </c>
      <c r="CQ188" s="227">
        <f t="shared" si="41"/>
        <v>0</v>
      </c>
      <c r="CR188" s="227">
        <f t="shared" si="42"/>
        <v>0</v>
      </c>
      <c r="CS188" s="22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660" t="s">
        <v>124</v>
      </c>
      <c r="B189" s="660"/>
      <c r="C189" s="660"/>
      <c r="D189" s="111">
        <f t="shared" si="47"/>
        <v>0</v>
      </c>
      <c r="E189" s="111">
        <f t="shared" si="50"/>
        <v>0</v>
      </c>
      <c r="F189" s="111">
        <f t="shared" si="50"/>
        <v>0</v>
      </c>
      <c r="G189" s="96">
        <f>+ENERO!G189+FEBRERO!G189+MARZO!G189+ABRIL!G189+MAYO!G189+JUNIO!G189+JULIO!G189+AGOSTO!G189+SEPTIEMBRE!G189+OCTUBRE!G189+NOVIEMBRE!G189+DICIEMBRE!G189</f>
        <v>0</v>
      </c>
      <c r="H189" s="96">
        <f>+ENERO!H189+FEBRERO!H189+MARZO!H189+ABRIL!H189+MAYO!H189+JUNIO!H189+JULIO!H189+AGOSTO!H189+SEPTIEMBRE!H189+OCTUBRE!H189+NOVIEMBRE!H189+DICIEMBRE!H189</f>
        <v>0</v>
      </c>
      <c r="I189" s="96">
        <f>+ENERO!I189+FEBRERO!I189+MARZO!I189+ABRIL!I189+MAYO!I189+JUNIO!I189+JULIO!I189+AGOSTO!I189+SEPTIEMBRE!I189+OCTUBRE!I189+NOVIEMBRE!I189+DICIEMBRE!I189</f>
        <v>0</v>
      </c>
      <c r="J189" s="96">
        <f>+ENERO!J189+FEBRERO!J189+MARZO!J189+ABRIL!J189+MAYO!J189+JUNIO!J189+JULIO!J189+AGOSTO!J189+SEPTIEMBRE!J189+OCTUBRE!J189+NOVIEMBRE!J189+DICIEMBRE!J189</f>
        <v>0</v>
      </c>
      <c r="K189" s="96">
        <f>+ENERO!K189+FEBRERO!K189+MARZO!K189+ABRIL!K189+MAYO!K189+JUNIO!K189+JULIO!K189+AGOSTO!K189+SEPTIEMBRE!K189+OCTUBRE!K189+NOVIEMBRE!K189+DICIEMBRE!K189</f>
        <v>0</v>
      </c>
      <c r="L189" s="96">
        <f>+ENERO!L189+FEBRERO!L189+MARZO!L189+ABRIL!L189+MAYO!L189+JUNIO!L189+JULIO!L189+AGOSTO!L189+SEPTIEMBRE!L189+OCTUBRE!L189+NOVIEMBRE!L189+DICIEMBRE!L189</f>
        <v>0</v>
      </c>
      <c r="M189" s="96">
        <f>+ENERO!M189+FEBRERO!M189+MARZO!M189+ABRIL!M189+MAYO!M189+JUNIO!M189+JULIO!M189+AGOSTO!M189+SEPTIEMBRE!M189+OCTUBRE!M189+NOVIEMBRE!M189+DICIEMBRE!M189</f>
        <v>0</v>
      </c>
      <c r="N189" s="96">
        <f>+ENERO!N189+FEBRERO!N189+MARZO!N189+ABRIL!N189+MAYO!N189+JUNIO!N189+JULIO!N189+AGOSTO!N189+SEPTIEMBRE!N189+OCTUBRE!N189+NOVIEMBRE!N189+DICIEMBRE!N189</f>
        <v>0</v>
      </c>
      <c r="O189" s="96">
        <f>+ENERO!O189+FEBRERO!O189+MARZO!O189+ABRIL!O189+MAYO!O189+JUNIO!O189+JULIO!O189+AGOSTO!O189+SEPTIEMBRE!O189+OCTUBRE!O189+NOVIEMBRE!O189+DICIEMBRE!O189</f>
        <v>0</v>
      </c>
      <c r="P189" s="96">
        <f>+ENERO!P189+FEBRERO!P189+MARZO!P189+ABRIL!P189+MAYO!P189+JUNIO!P189+JULIO!P189+AGOSTO!P189+SEPTIEMBRE!P189+OCTUBRE!P189+NOVIEMBRE!P189+DICIEMBRE!P189</f>
        <v>0</v>
      </c>
      <c r="Q189" s="96">
        <f>+ENERO!Q189+FEBRERO!Q189+MARZO!Q189+ABRIL!Q189+MAYO!Q189+JUNIO!Q189+JULIO!Q189+AGOSTO!Q189+SEPTIEMBRE!Q189+OCTUBRE!Q189+NOVIEMBRE!Q189+DICIEMBRE!Q189</f>
        <v>0</v>
      </c>
      <c r="R189" s="96">
        <f>+ENERO!R189+FEBRERO!R189+MARZO!R189+ABRIL!R189+MAYO!R189+JUNIO!R189+JULIO!R189+AGOSTO!R189+SEPTIEMBRE!R189+OCTUBRE!R189+NOVIEMBRE!R189+DICIEMBRE!R189</f>
        <v>0</v>
      </c>
      <c r="S189" s="96">
        <f>+ENERO!S189+FEBRERO!S189+MARZO!S189+ABRIL!S189+MAYO!S189+JUNIO!S189+JULIO!S189+AGOSTO!S189+SEPTIEMBRE!S189+OCTUBRE!S189+NOVIEMBRE!S189+DICIEMBRE!S189</f>
        <v>0</v>
      </c>
      <c r="T189" s="96">
        <f>+ENERO!T189+FEBRERO!T189+MARZO!T189+ABRIL!T189+MAYO!T189+JUNIO!T189+JULIO!T189+AGOSTO!T189+SEPTIEMBRE!T189+OCTUBRE!T189+NOVIEMBRE!T189+DICIEMBRE!T189</f>
        <v>0</v>
      </c>
      <c r="U189" s="96">
        <f>+ENERO!U189+FEBRERO!U189+MARZO!U189+ABRIL!U189+MAYO!U189+JUNIO!U189+JULIO!U189+AGOSTO!U189+SEPTIEMBRE!U189+OCTUBRE!U189+NOVIEMBRE!U189+DICIEMBRE!U189</f>
        <v>0</v>
      </c>
      <c r="V189" s="96">
        <f>+ENERO!V189+FEBRERO!V189+MARZO!V189+ABRIL!V189+MAYO!V189+JUNIO!V189+JULIO!V189+AGOSTO!V189+SEPTIEMBRE!V189+OCTUBRE!V189+NOVIEMBRE!V189+DICIEMBRE!V189</f>
        <v>0</v>
      </c>
      <c r="W189" s="96">
        <f>+ENERO!W189+FEBRERO!W189+MARZO!W189+ABRIL!W189+MAYO!W189+JUNIO!W189+JULIO!W189+AGOSTO!W189+SEPTIEMBRE!W189+OCTUBRE!W189+NOVIEMBRE!W189+DICIEMBRE!W189</f>
        <v>0</v>
      </c>
      <c r="X189" s="96">
        <f>+ENERO!X189+FEBRERO!X189+MARZO!X189+ABRIL!X189+MAYO!X189+JUNIO!X189+JULIO!X189+AGOSTO!X189+SEPTIEMBRE!X189+OCTUBRE!X189+NOVIEMBRE!X189+DICIEMBRE!X189</f>
        <v>0</v>
      </c>
      <c r="Y189" s="96">
        <f>+ENERO!Y189+FEBRERO!Y189+MARZO!Y189+ABRIL!Y189+MAYO!Y189+JUNIO!Y189+JULIO!Y189+AGOSTO!Y189+SEPTIEMBRE!Y189+OCTUBRE!Y189+NOVIEMBRE!Y189+DICIEMBRE!Y189</f>
        <v>0</v>
      </c>
      <c r="Z189" s="96">
        <f>+ENERO!Z189+FEBRERO!Z189+MARZO!Z189+ABRIL!Z189+MAYO!Z189+JUNIO!Z189+JULIO!Z189+AGOSTO!Z189+SEPTIEMBRE!Z189+OCTUBRE!Z189+NOVIEMBRE!Z189+DICIEMBRE!Z189</f>
        <v>0</v>
      </c>
      <c r="AA189" s="96">
        <f>+ENERO!AA189+FEBRERO!AA189+MARZO!AA189+ABRIL!AA189+MAYO!AA189+JUNIO!AA189+JULIO!AA189+AGOSTO!AA189+SEPTIEMBRE!AA189+OCTUBRE!AA189+NOVIEMBRE!AA189+DICIEMBRE!AA189</f>
        <v>0</v>
      </c>
      <c r="AB189" s="96">
        <f>+ENERO!AB189+FEBRERO!AB189+MARZO!AB189+ABRIL!AB189+MAYO!AB189+JUNIO!AB189+JULIO!AB189+AGOSTO!AB189+SEPTIEMBRE!AB189+OCTUBRE!AB189+NOVIEMBRE!AB189+DICIEMBRE!AB189</f>
        <v>0</v>
      </c>
      <c r="AC189" s="96">
        <f>+ENERO!AC189+FEBRERO!AC189+MARZO!AC189+ABRIL!AC189+MAYO!AC189+JUNIO!AC189+JULIO!AC189+AGOSTO!AC189+SEPTIEMBRE!AC189+OCTUBRE!AC189+NOVIEMBRE!AC189+DICIEMBRE!AC189</f>
        <v>0</v>
      </c>
      <c r="AD189" s="96">
        <f>+ENERO!AD189+FEBRERO!AD189+MARZO!AD189+ABRIL!AD189+MAYO!AD189+JUNIO!AD189+JULIO!AD189+AGOSTO!AD189+SEPTIEMBRE!AD189+OCTUBRE!AD189+NOVIEMBRE!AD189+DICIEMBRE!AD189</f>
        <v>0</v>
      </c>
      <c r="AE189" s="96">
        <f>+ENERO!AE189+FEBRERO!AE189+MARZO!AE189+ABRIL!AE189+MAYO!AE189+JUNIO!AE189+JULIO!AE189+AGOSTO!AE189+SEPTIEMBRE!AE189+OCTUBRE!AE189+NOVIEMBRE!AE189+DICIEMBRE!AE189</f>
        <v>0</v>
      </c>
      <c r="AF189" s="96">
        <f>+ENERO!AF189+FEBRERO!AF189+MARZO!AF189+ABRIL!AF189+MAYO!AF189+JUNIO!AF189+JULIO!AF189+AGOSTO!AF189+SEPTIEMBRE!AF189+OCTUBRE!AF189+NOVIEMBRE!AF189+DICIEMBRE!AF189</f>
        <v>0</v>
      </c>
      <c r="AG189" s="96">
        <f>+ENERO!AG189+FEBRERO!AG189+MARZO!AG189+ABRIL!AG189+MAYO!AG189+JUNIO!AG189+JULIO!AG189+AGOSTO!AG189+SEPTIEMBRE!AG189+OCTUBRE!AG189+NOVIEMBRE!AG189+DICIEMBRE!AG189</f>
        <v>0</v>
      </c>
      <c r="AH189" s="96">
        <f>+ENERO!AH189+FEBRERO!AH189+MARZO!AH189+ABRIL!AH189+MAYO!AH189+JUNIO!AH189+JULIO!AH189+AGOSTO!AH189+SEPTIEMBRE!AH189+OCTUBRE!AH189+NOVIEMBRE!AH189+DICIEMBRE!AH189</f>
        <v>0</v>
      </c>
      <c r="AI189" s="96">
        <f>+ENERO!AI189+FEBRERO!AI189+MARZO!AI189+ABRIL!AI189+MAYO!AI189+JUNIO!AI189+JULIO!AI189+AGOSTO!AI189+SEPTIEMBRE!AI189+OCTUBRE!AI189+NOVIEMBRE!AI189+DICIEMBRE!AI189</f>
        <v>0</v>
      </c>
      <c r="AJ189" s="96">
        <f>+ENERO!AJ189+FEBRERO!AJ189+MARZO!AJ189+ABRIL!AJ189+MAYO!AJ189+JUNIO!AJ189+JULIO!AJ189+AGOSTO!AJ189+SEPTIEMBRE!AJ189+OCTUBRE!AJ189+NOVIEMBRE!AJ189+DICIEMBRE!AJ189</f>
        <v>0</v>
      </c>
      <c r="AK189" s="96">
        <f>+ENERO!AK189+FEBRERO!AK189+MARZO!AK189+ABRIL!AK189+MAYO!AK189+JUNIO!AK189+JULIO!AK189+AGOSTO!AK189+SEPTIEMBRE!AK189+OCTUBRE!AK189+NOVIEMBRE!AK189+DICIEMBRE!AK189</f>
        <v>0</v>
      </c>
      <c r="AL189" s="96">
        <f>+ENERO!AL189+FEBRERO!AL189+MARZO!AL189+ABRIL!AL189+MAYO!AL189+JUNIO!AL189+JULIO!AL189+AGOSTO!AL189+SEPTIEMBRE!AL189+OCTUBRE!AL189+NOVIEMBRE!AL189+DICIEMBRE!AL189</f>
        <v>0</v>
      </c>
      <c r="AM189" s="96">
        <f>+ENERO!AM189+FEBRERO!AM189+MARZO!AM189+ABRIL!AM189+MAYO!AM189+JUNIO!AM189+JULIO!AM189+AGOSTO!AM189+SEPTIEMBRE!AM189+OCTUBRE!AM189+NOVIEMBRE!AM189+DICIEMBRE!AM189</f>
        <v>0</v>
      </c>
      <c r="AN189" s="96">
        <f>+ENERO!AN189+FEBRERO!AN189+MARZO!AN189+ABRIL!AN189+MAYO!AN189+JUNIO!AN189+JULIO!AN189+AGOSTO!AN189+SEPTIEMBRE!AN189+OCTUBRE!AN189+NOVIEMBRE!AN189+DICIEMBRE!AN189</f>
        <v>0</v>
      </c>
      <c r="AO189" s="96">
        <f>+ENERO!AO189+FEBRERO!AO189+MARZO!AO189+ABRIL!AO189+MAYO!AO189+JUNIO!AO189+JULIO!AO189+AGOSTO!AO189+SEPTIEMBRE!AO189+OCTUBRE!AO189+NOVIEMBRE!AO189+DICIEMBRE!AO189</f>
        <v>0</v>
      </c>
      <c r="AP189" s="96">
        <f>+ENERO!AP189+FEBRERO!AP189+MARZO!AP189+ABRIL!AP189+MAYO!AP189+JUNIO!AP189+JULIO!AP189+AGOSTO!AP189+SEPTIEMBRE!AP189+OCTUBRE!AP189+NOVIEMBRE!AP189+DICIEMBRE!AP189</f>
        <v>0</v>
      </c>
      <c r="AQ189" s="96">
        <f>+ENERO!AQ189+FEBRERO!AQ189+MARZO!AQ189+ABRIL!AQ189+MAYO!AQ189+JUNIO!AQ189+JULIO!AQ189+AGOSTO!AQ189+SEPTIEMBRE!AQ189+OCTUBRE!AQ189+NOVIEMBRE!AQ189+DICIEMBRE!AQ189</f>
        <v>0</v>
      </c>
      <c r="AR189" s="96">
        <f>+ENERO!AR189+FEBRERO!AR189+MARZO!AR189+ABRIL!AR189+MAYO!AR189+JUNIO!AR189+JULIO!AR189+AGOSTO!AR189+SEPTIEMBRE!AR189+OCTUBRE!AR189+NOVIEMBRE!AR189+DICIEMBRE!AR189</f>
        <v>0</v>
      </c>
      <c r="AS189" s="96">
        <f>+ENERO!AS189+FEBRERO!AS189+MARZO!AS189+ABRIL!AS189+MAYO!AS189+JUNIO!AS189+JULIO!AS189+AGOSTO!AS189+SEPTIEMBRE!AS189+OCTUBRE!AS189+NOVIEMBRE!AS189+DICIEMBRE!AS189</f>
        <v>0</v>
      </c>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227">
        <f t="shared" si="40"/>
        <v>0</v>
      </c>
      <c r="CQ189" s="227">
        <f t="shared" si="41"/>
        <v>0</v>
      </c>
      <c r="CR189" s="227">
        <f t="shared" si="42"/>
        <v>0</v>
      </c>
      <c r="CS189" s="22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631" t="s">
        <v>125</v>
      </c>
      <c r="B190" s="631"/>
      <c r="C190" s="631"/>
      <c r="D190" s="111">
        <f t="shared" si="47"/>
        <v>12</v>
      </c>
      <c r="E190" s="111">
        <f t="shared" si="50"/>
        <v>8</v>
      </c>
      <c r="F190" s="111">
        <f t="shared" si="50"/>
        <v>4</v>
      </c>
      <c r="G190" s="96">
        <f>+ENERO!G190+FEBRERO!G190+MARZO!G190+ABRIL!G190+MAYO!G190+JUNIO!G190+JULIO!G190+AGOSTO!G190+SEPTIEMBRE!G190+OCTUBRE!G190+NOVIEMBRE!G190+DICIEMBRE!G190</f>
        <v>0</v>
      </c>
      <c r="H190" s="96">
        <f>+ENERO!H190+FEBRERO!H190+MARZO!H190+ABRIL!H190+MAYO!H190+JUNIO!H190+JULIO!H190+AGOSTO!H190+SEPTIEMBRE!H190+OCTUBRE!H190+NOVIEMBRE!H190+DICIEMBRE!H190</f>
        <v>0</v>
      </c>
      <c r="I190" s="96">
        <f>+ENERO!I190+FEBRERO!I190+MARZO!I190+ABRIL!I190+MAYO!I190+JUNIO!I190+JULIO!I190+AGOSTO!I190+SEPTIEMBRE!I190+OCTUBRE!I190+NOVIEMBRE!I190+DICIEMBRE!I190</f>
        <v>0</v>
      </c>
      <c r="J190" s="96">
        <f>+ENERO!J190+FEBRERO!J190+MARZO!J190+ABRIL!J190+MAYO!J190+JUNIO!J190+JULIO!J190+AGOSTO!J190+SEPTIEMBRE!J190+OCTUBRE!J190+NOVIEMBRE!J190+DICIEMBRE!J190</f>
        <v>0</v>
      </c>
      <c r="K190" s="96">
        <f>+ENERO!K190+FEBRERO!K190+MARZO!K190+ABRIL!K190+MAYO!K190+JUNIO!K190+JULIO!K190+AGOSTO!K190+SEPTIEMBRE!K190+OCTUBRE!K190+NOVIEMBRE!K190+DICIEMBRE!K190</f>
        <v>0</v>
      </c>
      <c r="L190" s="96">
        <f>+ENERO!L190+FEBRERO!L190+MARZO!L190+ABRIL!L190+MAYO!L190+JUNIO!L190+JULIO!L190+AGOSTO!L190+SEPTIEMBRE!L190+OCTUBRE!L190+NOVIEMBRE!L190+DICIEMBRE!L190</f>
        <v>0</v>
      </c>
      <c r="M190" s="96">
        <f>+ENERO!M190+FEBRERO!M190+MARZO!M190+ABRIL!M190+MAYO!M190+JUNIO!M190+JULIO!M190+AGOSTO!M190+SEPTIEMBRE!M190+OCTUBRE!M190+NOVIEMBRE!M190+DICIEMBRE!M190</f>
        <v>1</v>
      </c>
      <c r="N190" s="96">
        <f>+ENERO!N190+FEBRERO!N190+MARZO!N190+ABRIL!N190+MAYO!N190+JUNIO!N190+JULIO!N190+AGOSTO!N190+SEPTIEMBRE!N190+OCTUBRE!N190+NOVIEMBRE!N190+DICIEMBRE!N190</f>
        <v>0</v>
      </c>
      <c r="O190" s="96">
        <f>+ENERO!O190+FEBRERO!O190+MARZO!O190+ABRIL!O190+MAYO!O190+JUNIO!O190+JULIO!O190+AGOSTO!O190+SEPTIEMBRE!O190+OCTUBRE!O190+NOVIEMBRE!O190+DICIEMBRE!O190</f>
        <v>1</v>
      </c>
      <c r="P190" s="96">
        <f>+ENERO!P190+FEBRERO!P190+MARZO!P190+ABRIL!P190+MAYO!P190+JUNIO!P190+JULIO!P190+AGOSTO!P190+SEPTIEMBRE!P190+OCTUBRE!P190+NOVIEMBRE!P190+DICIEMBRE!P190</f>
        <v>0</v>
      </c>
      <c r="Q190" s="96">
        <f>+ENERO!Q190+FEBRERO!Q190+MARZO!Q190+ABRIL!Q190+MAYO!Q190+JUNIO!Q190+JULIO!Q190+AGOSTO!Q190+SEPTIEMBRE!Q190+OCTUBRE!Q190+NOVIEMBRE!Q190+DICIEMBRE!Q190</f>
        <v>0</v>
      </c>
      <c r="R190" s="96">
        <f>+ENERO!R190+FEBRERO!R190+MARZO!R190+ABRIL!R190+MAYO!R190+JUNIO!R190+JULIO!R190+AGOSTO!R190+SEPTIEMBRE!R190+OCTUBRE!R190+NOVIEMBRE!R190+DICIEMBRE!R190</f>
        <v>1</v>
      </c>
      <c r="S190" s="96">
        <f>+ENERO!S190+FEBRERO!S190+MARZO!S190+ABRIL!S190+MAYO!S190+JUNIO!S190+JULIO!S190+AGOSTO!S190+SEPTIEMBRE!S190+OCTUBRE!S190+NOVIEMBRE!S190+DICIEMBRE!S190</f>
        <v>1</v>
      </c>
      <c r="T190" s="96">
        <f>+ENERO!T190+FEBRERO!T190+MARZO!T190+ABRIL!T190+MAYO!T190+JUNIO!T190+JULIO!T190+AGOSTO!T190+SEPTIEMBRE!T190+OCTUBRE!T190+NOVIEMBRE!T190+DICIEMBRE!T190</f>
        <v>0</v>
      </c>
      <c r="U190" s="96">
        <f>+ENERO!U190+FEBRERO!U190+MARZO!U190+ABRIL!U190+MAYO!U190+JUNIO!U190+JULIO!U190+AGOSTO!U190+SEPTIEMBRE!U190+OCTUBRE!U190+NOVIEMBRE!U190+DICIEMBRE!U190</f>
        <v>2</v>
      </c>
      <c r="V190" s="96">
        <f>+ENERO!V190+FEBRERO!V190+MARZO!V190+ABRIL!V190+MAYO!V190+JUNIO!V190+JULIO!V190+AGOSTO!V190+SEPTIEMBRE!V190+OCTUBRE!V190+NOVIEMBRE!V190+DICIEMBRE!V190</f>
        <v>0</v>
      </c>
      <c r="W190" s="96">
        <f>+ENERO!W190+FEBRERO!W190+MARZO!W190+ABRIL!W190+MAYO!W190+JUNIO!W190+JULIO!W190+AGOSTO!W190+SEPTIEMBRE!W190+OCTUBRE!W190+NOVIEMBRE!W190+DICIEMBRE!W190</f>
        <v>2</v>
      </c>
      <c r="X190" s="96">
        <f>+ENERO!X190+FEBRERO!X190+MARZO!X190+ABRIL!X190+MAYO!X190+JUNIO!X190+JULIO!X190+AGOSTO!X190+SEPTIEMBRE!X190+OCTUBRE!X190+NOVIEMBRE!X190+DICIEMBRE!X190</f>
        <v>0</v>
      </c>
      <c r="Y190" s="96">
        <f>+ENERO!Y190+FEBRERO!Y190+MARZO!Y190+ABRIL!Y190+MAYO!Y190+JUNIO!Y190+JULIO!Y190+AGOSTO!Y190+SEPTIEMBRE!Y190+OCTUBRE!Y190+NOVIEMBRE!Y190+DICIEMBRE!Y190</f>
        <v>0</v>
      </c>
      <c r="Z190" s="96">
        <f>+ENERO!Z190+FEBRERO!Z190+MARZO!Z190+ABRIL!Z190+MAYO!Z190+JUNIO!Z190+JULIO!Z190+AGOSTO!Z190+SEPTIEMBRE!Z190+OCTUBRE!Z190+NOVIEMBRE!Z190+DICIEMBRE!Z190</f>
        <v>1</v>
      </c>
      <c r="AA190" s="96">
        <f>+ENERO!AA190+FEBRERO!AA190+MARZO!AA190+ABRIL!AA190+MAYO!AA190+JUNIO!AA190+JULIO!AA190+AGOSTO!AA190+SEPTIEMBRE!AA190+OCTUBRE!AA190+NOVIEMBRE!AA190+DICIEMBRE!AA190</f>
        <v>0</v>
      </c>
      <c r="AB190" s="96">
        <f>+ENERO!AB190+FEBRERO!AB190+MARZO!AB190+ABRIL!AB190+MAYO!AB190+JUNIO!AB190+JULIO!AB190+AGOSTO!AB190+SEPTIEMBRE!AB190+OCTUBRE!AB190+NOVIEMBRE!AB190+DICIEMBRE!AB190</f>
        <v>0</v>
      </c>
      <c r="AC190" s="96">
        <f>+ENERO!AC190+FEBRERO!AC190+MARZO!AC190+ABRIL!AC190+MAYO!AC190+JUNIO!AC190+JULIO!AC190+AGOSTO!AC190+SEPTIEMBRE!AC190+OCTUBRE!AC190+NOVIEMBRE!AC190+DICIEMBRE!AC190</f>
        <v>0</v>
      </c>
      <c r="AD190" s="96">
        <f>+ENERO!AD190+FEBRERO!AD190+MARZO!AD190+ABRIL!AD190+MAYO!AD190+JUNIO!AD190+JULIO!AD190+AGOSTO!AD190+SEPTIEMBRE!AD190+OCTUBRE!AD190+NOVIEMBRE!AD190+DICIEMBRE!AD190</f>
        <v>1</v>
      </c>
      <c r="AE190" s="96">
        <f>+ENERO!AE190+FEBRERO!AE190+MARZO!AE190+ABRIL!AE190+MAYO!AE190+JUNIO!AE190+JULIO!AE190+AGOSTO!AE190+SEPTIEMBRE!AE190+OCTUBRE!AE190+NOVIEMBRE!AE190+DICIEMBRE!AE190</f>
        <v>0</v>
      </c>
      <c r="AF190" s="96">
        <f>+ENERO!AF190+FEBRERO!AF190+MARZO!AF190+ABRIL!AF190+MAYO!AF190+JUNIO!AF190+JULIO!AF190+AGOSTO!AF190+SEPTIEMBRE!AF190+OCTUBRE!AF190+NOVIEMBRE!AF190+DICIEMBRE!AF190</f>
        <v>1</v>
      </c>
      <c r="AG190" s="96">
        <f>+ENERO!AG190+FEBRERO!AG190+MARZO!AG190+ABRIL!AG190+MAYO!AG190+JUNIO!AG190+JULIO!AG190+AGOSTO!AG190+SEPTIEMBRE!AG190+OCTUBRE!AG190+NOVIEMBRE!AG190+DICIEMBRE!AG190</f>
        <v>1</v>
      </c>
      <c r="AH190" s="96">
        <f>+ENERO!AH190+FEBRERO!AH190+MARZO!AH190+ABRIL!AH190+MAYO!AH190+JUNIO!AH190+JULIO!AH190+AGOSTO!AH190+SEPTIEMBRE!AH190+OCTUBRE!AH190+NOVIEMBRE!AH190+DICIEMBRE!AH190</f>
        <v>0</v>
      </c>
      <c r="AI190" s="96">
        <f>+ENERO!AI190+FEBRERO!AI190+MARZO!AI190+ABRIL!AI190+MAYO!AI190+JUNIO!AI190+JULIO!AI190+AGOSTO!AI190+SEPTIEMBRE!AI190+OCTUBRE!AI190+NOVIEMBRE!AI190+DICIEMBRE!AI190</f>
        <v>0</v>
      </c>
      <c r="AJ190" s="96">
        <f>+ENERO!AJ190+FEBRERO!AJ190+MARZO!AJ190+ABRIL!AJ190+MAYO!AJ190+JUNIO!AJ190+JULIO!AJ190+AGOSTO!AJ190+SEPTIEMBRE!AJ190+OCTUBRE!AJ190+NOVIEMBRE!AJ190+DICIEMBRE!AJ190</f>
        <v>0</v>
      </c>
      <c r="AK190" s="96">
        <f>+ENERO!AK190+FEBRERO!AK190+MARZO!AK190+ABRIL!AK190+MAYO!AK190+JUNIO!AK190+JULIO!AK190+AGOSTO!AK190+SEPTIEMBRE!AK190+OCTUBRE!AK190+NOVIEMBRE!AK190+DICIEMBRE!AK190</f>
        <v>0</v>
      </c>
      <c r="AL190" s="96">
        <f>+ENERO!AL190+FEBRERO!AL190+MARZO!AL190+ABRIL!AL190+MAYO!AL190+JUNIO!AL190+JULIO!AL190+AGOSTO!AL190+SEPTIEMBRE!AL190+OCTUBRE!AL190+NOVIEMBRE!AL190+DICIEMBRE!AL190</f>
        <v>0</v>
      </c>
      <c r="AM190" s="96">
        <f>+ENERO!AM190+FEBRERO!AM190+MARZO!AM190+ABRIL!AM190+MAYO!AM190+JUNIO!AM190+JULIO!AM190+AGOSTO!AM190+SEPTIEMBRE!AM190+OCTUBRE!AM190+NOVIEMBRE!AM190+DICIEMBRE!AM190</f>
        <v>0</v>
      </c>
      <c r="AN190" s="96">
        <f>+ENERO!AN190+FEBRERO!AN190+MARZO!AN190+ABRIL!AN190+MAYO!AN190+JUNIO!AN190+JULIO!AN190+AGOSTO!AN190+SEPTIEMBRE!AN190+OCTUBRE!AN190+NOVIEMBRE!AN190+DICIEMBRE!AN190</f>
        <v>0</v>
      </c>
      <c r="AO190" s="96">
        <f>+ENERO!AO190+FEBRERO!AO190+MARZO!AO190+ABRIL!AO190+MAYO!AO190+JUNIO!AO190+JULIO!AO190+AGOSTO!AO190+SEPTIEMBRE!AO190+OCTUBRE!AO190+NOVIEMBRE!AO190+DICIEMBRE!AO190</f>
        <v>0</v>
      </c>
      <c r="AP190" s="96">
        <f>+ENERO!AP190+FEBRERO!AP190+MARZO!AP190+ABRIL!AP190+MAYO!AP190+JUNIO!AP190+JULIO!AP190+AGOSTO!AP190+SEPTIEMBRE!AP190+OCTUBRE!AP190+NOVIEMBRE!AP190+DICIEMBRE!AP190</f>
        <v>0</v>
      </c>
      <c r="AQ190" s="96">
        <f>+ENERO!AQ190+FEBRERO!AQ190+MARZO!AQ190+ABRIL!AQ190+MAYO!AQ190+JUNIO!AQ190+JULIO!AQ190+AGOSTO!AQ190+SEPTIEMBRE!AQ190+OCTUBRE!AQ190+NOVIEMBRE!AQ190+DICIEMBRE!AQ190</f>
        <v>0</v>
      </c>
      <c r="AR190" s="96">
        <f>+ENERO!AR190+FEBRERO!AR190+MARZO!AR190+ABRIL!AR190+MAYO!AR190+JUNIO!AR190+JULIO!AR190+AGOSTO!AR190+SEPTIEMBRE!AR190+OCTUBRE!AR190+NOVIEMBRE!AR190+DICIEMBRE!AR190</f>
        <v>0</v>
      </c>
      <c r="AS190" s="96">
        <f>+ENERO!AS190+FEBRERO!AS190+MARZO!AS190+ABRIL!AS190+MAYO!AS190+JUNIO!AS190+JULIO!AS190+AGOSTO!AS190+SEPTIEMBRE!AS190+OCTUBRE!AS190+NOVIEMBRE!AS190+DICIEMBRE!AS190</f>
        <v>0</v>
      </c>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227">
        <f t="shared" si="40"/>
        <v>0</v>
      </c>
      <c r="CQ190" s="227">
        <f t="shared" si="41"/>
        <v>0</v>
      </c>
      <c r="CR190" s="227">
        <f t="shared" si="42"/>
        <v>0</v>
      </c>
      <c r="CS190" s="22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631" t="s">
        <v>126</v>
      </c>
      <c r="B191" s="631"/>
      <c r="C191" s="631"/>
      <c r="D191" s="111">
        <f t="shared" si="47"/>
        <v>8</v>
      </c>
      <c r="E191" s="111">
        <f t="shared" si="50"/>
        <v>2</v>
      </c>
      <c r="F191" s="111">
        <f t="shared" si="50"/>
        <v>6</v>
      </c>
      <c r="G191" s="96">
        <f>+ENERO!G191+FEBRERO!G191+MARZO!G191+ABRIL!G191+MAYO!G191+JUNIO!G191+JULIO!G191+AGOSTO!G191+SEPTIEMBRE!G191+OCTUBRE!G191+NOVIEMBRE!G191+DICIEMBRE!G191</f>
        <v>0</v>
      </c>
      <c r="H191" s="96">
        <f>+ENERO!H191+FEBRERO!H191+MARZO!H191+ABRIL!H191+MAYO!H191+JUNIO!H191+JULIO!H191+AGOSTO!H191+SEPTIEMBRE!H191+OCTUBRE!H191+NOVIEMBRE!H191+DICIEMBRE!H191</f>
        <v>0</v>
      </c>
      <c r="I191" s="96">
        <f>+ENERO!I191+FEBRERO!I191+MARZO!I191+ABRIL!I191+MAYO!I191+JUNIO!I191+JULIO!I191+AGOSTO!I191+SEPTIEMBRE!I191+OCTUBRE!I191+NOVIEMBRE!I191+DICIEMBRE!I191</f>
        <v>0</v>
      </c>
      <c r="J191" s="96">
        <f>+ENERO!J191+FEBRERO!J191+MARZO!J191+ABRIL!J191+MAYO!J191+JUNIO!J191+JULIO!J191+AGOSTO!J191+SEPTIEMBRE!J191+OCTUBRE!J191+NOVIEMBRE!J191+DICIEMBRE!J191</f>
        <v>0</v>
      </c>
      <c r="K191" s="96">
        <f>+ENERO!K191+FEBRERO!K191+MARZO!K191+ABRIL!K191+MAYO!K191+JUNIO!K191+JULIO!K191+AGOSTO!K191+SEPTIEMBRE!K191+OCTUBRE!K191+NOVIEMBRE!K191+DICIEMBRE!K191</f>
        <v>0</v>
      </c>
      <c r="L191" s="96">
        <f>+ENERO!L191+FEBRERO!L191+MARZO!L191+ABRIL!L191+MAYO!L191+JUNIO!L191+JULIO!L191+AGOSTO!L191+SEPTIEMBRE!L191+OCTUBRE!L191+NOVIEMBRE!L191+DICIEMBRE!L191</f>
        <v>0</v>
      </c>
      <c r="M191" s="96">
        <f>+ENERO!M191+FEBRERO!M191+MARZO!M191+ABRIL!M191+MAYO!M191+JUNIO!M191+JULIO!M191+AGOSTO!M191+SEPTIEMBRE!M191+OCTUBRE!M191+NOVIEMBRE!M191+DICIEMBRE!M191</f>
        <v>0</v>
      </c>
      <c r="N191" s="96">
        <f>+ENERO!N191+FEBRERO!N191+MARZO!N191+ABRIL!N191+MAYO!N191+JUNIO!N191+JULIO!N191+AGOSTO!N191+SEPTIEMBRE!N191+OCTUBRE!N191+NOVIEMBRE!N191+DICIEMBRE!N191</f>
        <v>0</v>
      </c>
      <c r="O191" s="96">
        <f>+ENERO!O191+FEBRERO!O191+MARZO!O191+ABRIL!O191+MAYO!O191+JUNIO!O191+JULIO!O191+AGOSTO!O191+SEPTIEMBRE!O191+OCTUBRE!O191+NOVIEMBRE!O191+DICIEMBRE!O191</f>
        <v>2</v>
      </c>
      <c r="P191" s="96">
        <f>+ENERO!P191+FEBRERO!P191+MARZO!P191+ABRIL!P191+MAYO!P191+JUNIO!P191+JULIO!P191+AGOSTO!P191+SEPTIEMBRE!P191+OCTUBRE!P191+NOVIEMBRE!P191+DICIEMBRE!P191</f>
        <v>1</v>
      </c>
      <c r="Q191" s="96">
        <f>+ENERO!Q191+FEBRERO!Q191+MARZO!Q191+ABRIL!Q191+MAYO!Q191+JUNIO!Q191+JULIO!Q191+AGOSTO!Q191+SEPTIEMBRE!Q191+OCTUBRE!Q191+NOVIEMBRE!Q191+DICIEMBRE!Q191</f>
        <v>0</v>
      </c>
      <c r="R191" s="96">
        <f>+ENERO!R191+FEBRERO!R191+MARZO!R191+ABRIL!R191+MAYO!R191+JUNIO!R191+JULIO!R191+AGOSTO!R191+SEPTIEMBRE!R191+OCTUBRE!R191+NOVIEMBRE!R191+DICIEMBRE!R191</f>
        <v>0</v>
      </c>
      <c r="S191" s="96">
        <f>+ENERO!S191+FEBRERO!S191+MARZO!S191+ABRIL!S191+MAYO!S191+JUNIO!S191+JULIO!S191+AGOSTO!S191+SEPTIEMBRE!S191+OCTUBRE!S191+NOVIEMBRE!S191+DICIEMBRE!S191</f>
        <v>0</v>
      </c>
      <c r="T191" s="96">
        <f>+ENERO!T191+FEBRERO!T191+MARZO!T191+ABRIL!T191+MAYO!T191+JUNIO!T191+JULIO!T191+AGOSTO!T191+SEPTIEMBRE!T191+OCTUBRE!T191+NOVIEMBRE!T191+DICIEMBRE!T191</f>
        <v>0</v>
      </c>
      <c r="U191" s="96">
        <f>+ENERO!U191+FEBRERO!U191+MARZO!U191+ABRIL!U191+MAYO!U191+JUNIO!U191+JULIO!U191+AGOSTO!U191+SEPTIEMBRE!U191+OCTUBRE!U191+NOVIEMBRE!U191+DICIEMBRE!U191</f>
        <v>0</v>
      </c>
      <c r="V191" s="96">
        <f>+ENERO!V191+FEBRERO!V191+MARZO!V191+ABRIL!V191+MAYO!V191+JUNIO!V191+JULIO!V191+AGOSTO!V191+SEPTIEMBRE!V191+OCTUBRE!V191+NOVIEMBRE!V191+DICIEMBRE!V191</f>
        <v>1</v>
      </c>
      <c r="W191" s="96">
        <f>+ENERO!W191+FEBRERO!W191+MARZO!W191+ABRIL!W191+MAYO!W191+JUNIO!W191+JULIO!W191+AGOSTO!W191+SEPTIEMBRE!W191+OCTUBRE!W191+NOVIEMBRE!W191+DICIEMBRE!W191</f>
        <v>0</v>
      </c>
      <c r="X191" s="96">
        <f>+ENERO!X191+FEBRERO!X191+MARZO!X191+ABRIL!X191+MAYO!X191+JUNIO!X191+JULIO!X191+AGOSTO!X191+SEPTIEMBRE!X191+OCTUBRE!X191+NOVIEMBRE!X191+DICIEMBRE!X191</f>
        <v>0</v>
      </c>
      <c r="Y191" s="96">
        <f>+ENERO!Y191+FEBRERO!Y191+MARZO!Y191+ABRIL!Y191+MAYO!Y191+JUNIO!Y191+JULIO!Y191+AGOSTO!Y191+SEPTIEMBRE!Y191+OCTUBRE!Y191+NOVIEMBRE!Y191+DICIEMBRE!Y191</f>
        <v>0</v>
      </c>
      <c r="Z191" s="96">
        <f>+ENERO!Z191+FEBRERO!Z191+MARZO!Z191+ABRIL!Z191+MAYO!Z191+JUNIO!Z191+JULIO!Z191+AGOSTO!Z191+SEPTIEMBRE!Z191+OCTUBRE!Z191+NOVIEMBRE!Z191+DICIEMBRE!Z191</f>
        <v>0</v>
      </c>
      <c r="AA191" s="96">
        <f>+ENERO!AA191+FEBRERO!AA191+MARZO!AA191+ABRIL!AA191+MAYO!AA191+JUNIO!AA191+JULIO!AA191+AGOSTO!AA191+SEPTIEMBRE!AA191+OCTUBRE!AA191+NOVIEMBRE!AA191+DICIEMBRE!AA191</f>
        <v>0</v>
      </c>
      <c r="AB191" s="96">
        <f>+ENERO!AB191+FEBRERO!AB191+MARZO!AB191+ABRIL!AB191+MAYO!AB191+JUNIO!AB191+JULIO!AB191+AGOSTO!AB191+SEPTIEMBRE!AB191+OCTUBRE!AB191+NOVIEMBRE!AB191+DICIEMBRE!AB191</f>
        <v>4</v>
      </c>
      <c r="AC191" s="96">
        <f>+ENERO!AC191+FEBRERO!AC191+MARZO!AC191+ABRIL!AC191+MAYO!AC191+JUNIO!AC191+JULIO!AC191+AGOSTO!AC191+SEPTIEMBRE!AC191+OCTUBRE!AC191+NOVIEMBRE!AC191+DICIEMBRE!AC191</f>
        <v>0</v>
      </c>
      <c r="AD191" s="96">
        <f>+ENERO!AD191+FEBRERO!AD191+MARZO!AD191+ABRIL!AD191+MAYO!AD191+JUNIO!AD191+JULIO!AD191+AGOSTO!AD191+SEPTIEMBRE!AD191+OCTUBRE!AD191+NOVIEMBRE!AD191+DICIEMBRE!AD191</f>
        <v>0</v>
      </c>
      <c r="AE191" s="96">
        <f>+ENERO!AE191+FEBRERO!AE191+MARZO!AE191+ABRIL!AE191+MAYO!AE191+JUNIO!AE191+JULIO!AE191+AGOSTO!AE191+SEPTIEMBRE!AE191+OCTUBRE!AE191+NOVIEMBRE!AE191+DICIEMBRE!AE191</f>
        <v>0</v>
      </c>
      <c r="AF191" s="96">
        <f>+ENERO!AF191+FEBRERO!AF191+MARZO!AF191+ABRIL!AF191+MAYO!AF191+JUNIO!AF191+JULIO!AF191+AGOSTO!AF191+SEPTIEMBRE!AF191+OCTUBRE!AF191+NOVIEMBRE!AF191+DICIEMBRE!AF191</f>
        <v>0</v>
      </c>
      <c r="AG191" s="96">
        <f>+ENERO!AG191+FEBRERO!AG191+MARZO!AG191+ABRIL!AG191+MAYO!AG191+JUNIO!AG191+JULIO!AG191+AGOSTO!AG191+SEPTIEMBRE!AG191+OCTUBRE!AG191+NOVIEMBRE!AG191+DICIEMBRE!AG191</f>
        <v>0</v>
      </c>
      <c r="AH191" s="96">
        <f>+ENERO!AH191+FEBRERO!AH191+MARZO!AH191+ABRIL!AH191+MAYO!AH191+JUNIO!AH191+JULIO!AH191+AGOSTO!AH191+SEPTIEMBRE!AH191+OCTUBRE!AH191+NOVIEMBRE!AH191+DICIEMBRE!AH191</f>
        <v>0</v>
      </c>
      <c r="AI191" s="96">
        <f>+ENERO!AI191+FEBRERO!AI191+MARZO!AI191+ABRIL!AI191+MAYO!AI191+JUNIO!AI191+JULIO!AI191+AGOSTO!AI191+SEPTIEMBRE!AI191+OCTUBRE!AI191+NOVIEMBRE!AI191+DICIEMBRE!AI191</f>
        <v>0</v>
      </c>
      <c r="AJ191" s="96">
        <f>+ENERO!AJ191+FEBRERO!AJ191+MARZO!AJ191+ABRIL!AJ191+MAYO!AJ191+JUNIO!AJ191+JULIO!AJ191+AGOSTO!AJ191+SEPTIEMBRE!AJ191+OCTUBRE!AJ191+NOVIEMBRE!AJ191+DICIEMBRE!AJ191</f>
        <v>0</v>
      </c>
      <c r="AK191" s="96">
        <f>+ENERO!AK191+FEBRERO!AK191+MARZO!AK191+ABRIL!AK191+MAYO!AK191+JUNIO!AK191+JULIO!AK191+AGOSTO!AK191+SEPTIEMBRE!AK191+OCTUBRE!AK191+NOVIEMBRE!AK191+DICIEMBRE!AK191</f>
        <v>0</v>
      </c>
      <c r="AL191" s="96">
        <f>+ENERO!AL191+FEBRERO!AL191+MARZO!AL191+ABRIL!AL191+MAYO!AL191+JUNIO!AL191+JULIO!AL191+AGOSTO!AL191+SEPTIEMBRE!AL191+OCTUBRE!AL191+NOVIEMBRE!AL191+DICIEMBRE!AL191</f>
        <v>0</v>
      </c>
      <c r="AM191" s="96">
        <f>+ENERO!AM191+FEBRERO!AM191+MARZO!AM191+ABRIL!AM191+MAYO!AM191+JUNIO!AM191+JULIO!AM191+AGOSTO!AM191+SEPTIEMBRE!AM191+OCTUBRE!AM191+NOVIEMBRE!AM191+DICIEMBRE!AM191</f>
        <v>0</v>
      </c>
      <c r="AN191" s="96">
        <f>+ENERO!AN191+FEBRERO!AN191+MARZO!AN191+ABRIL!AN191+MAYO!AN191+JUNIO!AN191+JULIO!AN191+AGOSTO!AN191+SEPTIEMBRE!AN191+OCTUBRE!AN191+NOVIEMBRE!AN191+DICIEMBRE!AN191</f>
        <v>0</v>
      </c>
      <c r="AO191" s="96">
        <f>+ENERO!AO191+FEBRERO!AO191+MARZO!AO191+ABRIL!AO191+MAYO!AO191+JUNIO!AO191+JULIO!AO191+AGOSTO!AO191+SEPTIEMBRE!AO191+OCTUBRE!AO191+NOVIEMBRE!AO191+DICIEMBRE!AO191</f>
        <v>0</v>
      </c>
      <c r="AP191" s="96">
        <f>+ENERO!AP191+FEBRERO!AP191+MARZO!AP191+ABRIL!AP191+MAYO!AP191+JUNIO!AP191+JULIO!AP191+AGOSTO!AP191+SEPTIEMBRE!AP191+OCTUBRE!AP191+NOVIEMBRE!AP191+DICIEMBRE!AP191</f>
        <v>0</v>
      </c>
      <c r="AQ191" s="96">
        <f>+ENERO!AQ191+FEBRERO!AQ191+MARZO!AQ191+ABRIL!AQ191+MAYO!AQ191+JUNIO!AQ191+JULIO!AQ191+AGOSTO!AQ191+SEPTIEMBRE!AQ191+OCTUBRE!AQ191+NOVIEMBRE!AQ191+DICIEMBRE!AQ191</f>
        <v>0</v>
      </c>
      <c r="AR191" s="96">
        <f>+ENERO!AR191+FEBRERO!AR191+MARZO!AR191+ABRIL!AR191+MAYO!AR191+JUNIO!AR191+JULIO!AR191+AGOSTO!AR191+SEPTIEMBRE!AR191+OCTUBRE!AR191+NOVIEMBRE!AR191+DICIEMBRE!AR191</f>
        <v>0</v>
      </c>
      <c r="AS191" s="96">
        <f>+ENERO!AS191+FEBRERO!AS191+MARZO!AS191+ABRIL!AS191+MAYO!AS191+JUNIO!AS191+JULIO!AS191+AGOSTO!AS191+SEPTIEMBRE!AS191+OCTUBRE!AS191+NOVIEMBRE!AS191+DICIEMBRE!AS191</f>
        <v>0</v>
      </c>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227">
        <f t="shared" si="40"/>
        <v>0</v>
      </c>
      <c r="CQ191" s="227">
        <f t="shared" si="41"/>
        <v>0</v>
      </c>
      <c r="CR191" s="227">
        <f t="shared" si="42"/>
        <v>0</v>
      </c>
      <c r="CS191" s="22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2">
      <c r="A192" s="631" t="s">
        <v>127</v>
      </c>
      <c r="B192" s="631"/>
      <c r="C192" s="631"/>
      <c r="D192" s="111">
        <f t="shared" si="47"/>
        <v>23</v>
      </c>
      <c r="E192" s="111">
        <f t="shared" si="50"/>
        <v>8</v>
      </c>
      <c r="F192" s="111">
        <f t="shared" si="50"/>
        <v>15</v>
      </c>
      <c r="G192" s="96">
        <f>+ENERO!G192+FEBRERO!G192+MARZO!G192+ABRIL!G192+MAYO!G192+JUNIO!G192+JULIO!G192+AGOSTO!G192+SEPTIEMBRE!G192+OCTUBRE!G192+NOVIEMBRE!G192+DICIEMBRE!G192</f>
        <v>0</v>
      </c>
      <c r="H192" s="96">
        <f>+ENERO!H192+FEBRERO!H192+MARZO!H192+ABRIL!H192+MAYO!H192+JUNIO!H192+JULIO!H192+AGOSTO!H192+SEPTIEMBRE!H192+OCTUBRE!H192+NOVIEMBRE!H192+DICIEMBRE!H192</f>
        <v>1</v>
      </c>
      <c r="I192" s="96">
        <f>+ENERO!I192+FEBRERO!I192+MARZO!I192+ABRIL!I192+MAYO!I192+JUNIO!I192+JULIO!I192+AGOSTO!I192+SEPTIEMBRE!I192+OCTUBRE!I192+NOVIEMBRE!I192+DICIEMBRE!I192</f>
        <v>1</v>
      </c>
      <c r="J192" s="96">
        <f>+ENERO!J192+FEBRERO!J192+MARZO!J192+ABRIL!J192+MAYO!J192+JUNIO!J192+JULIO!J192+AGOSTO!J192+SEPTIEMBRE!J192+OCTUBRE!J192+NOVIEMBRE!J192+DICIEMBRE!J192</f>
        <v>0</v>
      </c>
      <c r="K192" s="96">
        <f>+ENERO!K192+FEBRERO!K192+MARZO!K192+ABRIL!K192+MAYO!K192+JUNIO!K192+JULIO!K192+AGOSTO!K192+SEPTIEMBRE!K192+OCTUBRE!K192+NOVIEMBRE!K192+DICIEMBRE!K192</f>
        <v>3</v>
      </c>
      <c r="L192" s="96">
        <f>+ENERO!L192+FEBRERO!L192+MARZO!L192+ABRIL!L192+MAYO!L192+JUNIO!L192+JULIO!L192+AGOSTO!L192+SEPTIEMBRE!L192+OCTUBRE!L192+NOVIEMBRE!L192+DICIEMBRE!L192</f>
        <v>2</v>
      </c>
      <c r="M192" s="96">
        <f>+ENERO!M192+FEBRERO!M192+MARZO!M192+ABRIL!M192+MAYO!M192+JUNIO!M192+JULIO!M192+AGOSTO!M192+SEPTIEMBRE!M192+OCTUBRE!M192+NOVIEMBRE!M192+DICIEMBRE!M192</f>
        <v>1</v>
      </c>
      <c r="N192" s="96">
        <f>+ENERO!N192+FEBRERO!N192+MARZO!N192+ABRIL!N192+MAYO!N192+JUNIO!N192+JULIO!N192+AGOSTO!N192+SEPTIEMBRE!N192+OCTUBRE!N192+NOVIEMBRE!N192+DICIEMBRE!N192</f>
        <v>3</v>
      </c>
      <c r="O192" s="96">
        <f>+ENERO!O192+FEBRERO!O192+MARZO!O192+ABRIL!O192+MAYO!O192+JUNIO!O192+JULIO!O192+AGOSTO!O192+SEPTIEMBRE!O192+OCTUBRE!O192+NOVIEMBRE!O192+DICIEMBRE!O192</f>
        <v>1</v>
      </c>
      <c r="P192" s="96">
        <f>+ENERO!P192+FEBRERO!P192+MARZO!P192+ABRIL!P192+MAYO!P192+JUNIO!P192+JULIO!P192+AGOSTO!P192+SEPTIEMBRE!P192+OCTUBRE!P192+NOVIEMBRE!P192+DICIEMBRE!P192</f>
        <v>1</v>
      </c>
      <c r="Q192" s="96">
        <f>+ENERO!Q192+FEBRERO!Q192+MARZO!Q192+ABRIL!Q192+MAYO!Q192+JUNIO!Q192+JULIO!Q192+AGOSTO!Q192+SEPTIEMBRE!Q192+OCTUBRE!Q192+NOVIEMBRE!Q192+DICIEMBRE!Q192</f>
        <v>1</v>
      </c>
      <c r="R192" s="96">
        <f>+ENERO!R192+FEBRERO!R192+MARZO!R192+ABRIL!R192+MAYO!R192+JUNIO!R192+JULIO!R192+AGOSTO!R192+SEPTIEMBRE!R192+OCTUBRE!R192+NOVIEMBRE!R192+DICIEMBRE!R192</f>
        <v>1</v>
      </c>
      <c r="S192" s="96">
        <f>+ENERO!S192+FEBRERO!S192+MARZO!S192+ABRIL!S192+MAYO!S192+JUNIO!S192+JULIO!S192+AGOSTO!S192+SEPTIEMBRE!S192+OCTUBRE!S192+NOVIEMBRE!S192+DICIEMBRE!S192</f>
        <v>1</v>
      </c>
      <c r="T192" s="96">
        <f>+ENERO!T192+FEBRERO!T192+MARZO!T192+ABRIL!T192+MAYO!T192+JUNIO!T192+JULIO!T192+AGOSTO!T192+SEPTIEMBRE!T192+OCTUBRE!T192+NOVIEMBRE!T192+DICIEMBRE!T192</f>
        <v>1</v>
      </c>
      <c r="U192" s="96">
        <f>+ENERO!U192+FEBRERO!U192+MARZO!U192+ABRIL!U192+MAYO!U192+JUNIO!U192+JULIO!U192+AGOSTO!U192+SEPTIEMBRE!U192+OCTUBRE!U192+NOVIEMBRE!U192+DICIEMBRE!U192</f>
        <v>0</v>
      </c>
      <c r="V192" s="96">
        <f>+ENERO!V192+FEBRERO!V192+MARZO!V192+ABRIL!V192+MAYO!V192+JUNIO!V192+JULIO!V192+AGOSTO!V192+SEPTIEMBRE!V192+OCTUBRE!V192+NOVIEMBRE!V192+DICIEMBRE!V192</f>
        <v>1</v>
      </c>
      <c r="W192" s="96">
        <f>+ENERO!W192+FEBRERO!W192+MARZO!W192+ABRIL!W192+MAYO!W192+JUNIO!W192+JULIO!W192+AGOSTO!W192+SEPTIEMBRE!W192+OCTUBRE!W192+NOVIEMBRE!W192+DICIEMBRE!W192</f>
        <v>0</v>
      </c>
      <c r="X192" s="96">
        <f>+ENERO!X192+FEBRERO!X192+MARZO!X192+ABRIL!X192+MAYO!X192+JUNIO!X192+JULIO!X192+AGOSTO!X192+SEPTIEMBRE!X192+OCTUBRE!X192+NOVIEMBRE!X192+DICIEMBRE!X192</f>
        <v>1</v>
      </c>
      <c r="Y192" s="96">
        <f>+ENERO!Y192+FEBRERO!Y192+MARZO!Y192+ABRIL!Y192+MAYO!Y192+JUNIO!Y192+JULIO!Y192+AGOSTO!Y192+SEPTIEMBRE!Y192+OCTUBRE!Y192+NOVIEMBRE!Y192+DICIEMBRE!Y192</f>
        <v>0</v>
      </c>
      <c r="Z192" s="96">
        <f>+ENERO!Z192+FEBRERO!Z192+MARZO!Z192+ABRIL!Z192+MAYO!Z192+JUNIO!Z192+JULIO!Z192+AGOSTO!Z192+SEPTIEMBRE!Z192+OCTUBRE!Z192+NOVIEMBRE!Z192+DICIEMBRE!Z192</f>
        <v>0</v>
      </c>
      <c r="AA192" s="96">
        <f>+ENERO!AA192+FEBRERO!AA192+MARZO!AA192+ABRIL!AA192+MAYO!AA192+JUNIO!AA192+JULIO!AA192+AGOSTO!AA192+SEPTIEMBRE!AA192+OCTUBRE!AA192+NOVIEMBRE!AA192+DICIEMBRE!AA192</f>
        <v>0</v>
      </c>
      <c r="AB192" s="96">
        <f>+ENERO!AB192+FEBRERO!AB192+MARZO!AB192+ABRIL!AB192+MAYO!AB192+JUNIO!AB192+JULIO!AB192+AGOSTO!AB192+SEPTIEMBRE!AB192+OCTUBRE!AB192+NOVIEMBRE!AB192+DICIEMBRE!AB192</f>
        <v>3</v>
      </c>
      <c r="AC192" s="96">
        <f>+ENERO!AC192+FEBRERO!AC192+MARZO!AC192+ABRIL!AC192+MAYO!AC192+JUNIO!AC192+JULIO!AC192+AGOSTO!AC192+SEPTIEMBRE!AC192+OCTUBRE!AC192+NOVIEMBRE!AC192+DICIEMBRE!AC192</f>
        <v>0</v>
      </c>
      <c r="AD192" s="96">
        <f>+ENERO!AD192+FEBRERO!AD192+MARZO!AD192+ABRIL!AD192+MAYO!AD192+JUNIO!AD192+JULIO!AD192+AGOSTO!AD192+SEPTIEMBRE!AD192+OCTUBRE!AD192+NOVIEMBRE!AD192+DICIEMBRE!AD192</f>
        <v>0</v>
      </c>
      <c r="AE192" s="96">
        <f>+ENERO!AE192+FEBRERO!AE192+MARZO!AE192+ABRIL!AE192+MAYO!AE192+JUNIO!AE192+JULIO!AE192+AGOSTO!AE192+SEPTIEMBRE!AE192+OCTUBRE!AE192+NOVIEMBRE!AE192+DICIEMBRE!AE192</f>
        <v>0</v>
      </c>
      <c r="AF192" s="96">
        <f>+ENERO!AF192+FEBRERO!AF192+MARZO!AF192+ABRIL!AF192+MAYO!AF192+JUNIO!AF192+JULIO!AF192+AGOSTO!AF192+SEPTIEMBRE!AF192+OCTUBRE!AF192+NOVIEMBRE!AF192+DICIEMBRE!AF192</f>
        <v>1</v>
      </c>
      <c r="AG192" s="96">
        <f>+ENERO!AG192+FEBRERO!AG192+MARZO!AG192+ABRIL!AG192+MAYO!AG192+JUNIO!AG192+JULIO!AG192+AGOSTO!AG192+SEPTIEMBRE!AG192+OCTUBRE!AG192+NOVIEMBRE!AG192+DICIEMBRE!AG192</f>
        <v>0</v>
      </c>
      <c r="AH192" s="96">
        <f>+ENERO!AH192+FEBRERO!AH192+MARZO!AH192+ABRIL!AH192+MAYO!AH192+JUNIO!AH192+JULIO!AH192+AGOSTO!AH192+SEPTIEMBRE!AH192+OCTUBRE!AH192+NOVIEMBRE!AH192+DICIEMBRE!AH192</f>
        <v>0</v>
      </c>
      <c r="AI192" s="96">
        <f>+ENERO!AI192+FEBRERO!AI192+MARZO!AI192+ABRIL!AI192+MAYO!AI192+JUNIO!AI192+JULIO!AI192+AGOSTO!AI192+SEPTIEMBRE!AI192+OCTUBRE!AI192+NOVIEMBRE!AI192+DICIEMBRE!AI192</f>
        <v>0</v>
      </c>
      <c r="AJ192" s="96">
        <f>+ENERO!AJ192+FEBRERO!AJ192+MARZO!AJ192+ABRIL!AJ192+MAYO!AJ192+JUNIO!AJ192+JULIO!AJ192+AGOSTO!AJ192+SEPTIEMBRE!AJ192+OCTUBRE!AJ192+NOVIEMBRE!AJ192+DICIEMBRE!AJ192</f>
        <v>0</v>
      </c>
      <c r="AK192" s="96">
        <f>+ENERO!AK192+FEBRERO!AK192+MARZO!AK192+ABRIL!AK192+MAYO!AK192+JUNIO!AK192+JULIO!AK192+AGOSTO!AK192+SEPTIEMBRE!AK192+OCTUBRE!AK192+NOVIEMBRE!AK192+DICIEMBRE!AK192</f>
        <v>0</v>
      </c>
      <c r="AL192" s="96">
        <f>+ENERO!AL192+FEBRERO!AL192+MARZO!AL192+ABRIL!AL192+MAYO!AL192+JUNIO!AL192+JULIO!AL192+AGOSTO!AL192+SEPTIEMBRE!AL192+OCTUBRE!AL192+NOVIEMBRE!AL192+DICIEMBRE!AL192</f>
        <v>0</v>
      </c>
      <c r="AM192" s="96">
        <f>+ENERO!AM192+FEBRERO!AM192+MARZO!AM192+ABRIL!AM192+MAYO!AM192+JUNIO!AM192+JULIO!AM192+AGOSTO!AM192+SEPTIEMBRE!AM192+OCTUBRE!AM192+NOVIEMBRE!AM192+DICIEMBRE!AM192</f>
        <v>0</v>
      </c>
      <c r="AN192" s="96">
        <f>+ENERO!AN192+FEBRERO!AN192+MARZO!AN192+ABRIL!AN192+MAYO!AN192+JUNIO!AN192+JULIO!AN192+AGOSTO!AN192+SEPTIEMBRE!AN192+OCTUBRE!AN192+NOVIEMBRE!AN192+DICIEMBRE!AN192</f>
        <v>0</v>
      </c>
      <c r="AO192" s="96">
        <f>+ENERO!AO192+FEBRERO!AO192+MARZO!AO192+ABRIL!AO192+MAYO!AO192+JUNIO!AO192+JULIO!AO192+AGOSTO!AO192+SEPTIEMBRE!AO192+OCTUBRE!AO192+NOVIEMBRE!AO192+DICIEMBRE!AO192</f>
        <v>1</v>
      </c>
      <c r="AP192" s="96">
        <f>+ENERO!AP192+FEBRERO!AP192+MARZO!AP192+ABRIL!AP192+MAYO!AP192+JUNIO!AP192+JULIO!AP192+AGOSTO!AP192+SEPTIEMBRE!AP192+OCTUBRE!AP192+NOVIEMBRE!AP192+DICIEMBRE!AP192</f>
        <v>0</v>
      </c>
      <c r="AQ192" s="96">
        <f>+ENERO!AQ192+FEBRERO!AQ192+MARZO!AQ192+ABRIL!AQ192+MAYO!AQ192+JUNIO!AQ192+JULIO!AQ192+AGOSTO!AQ192+SEPTIEMBRE!AQ192+OCTUBRE!AQ192+NOVIEMBRE!AQ192+DICIEMBRE!AQ192</f>
        <v>0</v>
      </c>
      <c r="AR192" s="96">
        <f>+ENERO!AR192+FEBRERO!AR192+MARZO!AR192+ABRIL!AR192+MAYO!AR192+JUNIO!AR192+JULIO!AR192+AGOSTO!AR192+SEPTIEMBRE!AR192+OCTUBRE!AR192+NOVIEMBRE!AR192+DICIEMBRE!AR192</f>
        <v>0</v>
      </c>
      <c r="AS192" s="96">
        <f>+ENERO!AS192+FEBRERO!AS192+MARZO!AS192+ABRIL!AS192+MAYO!AS192+JUNIO!AS192+JULIO!AS192+AGOSTO!AS192+SEPTIEMBRE!AS192+OCTUBRE!AS192+NOVIEMBRE!AS192+DICIEMBRE!AS192</f>
        <v>0</v>
      </c>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227">
        <f t="shared" si="40"/>
        <v>0</v>
      </c>
      <c r="CQ192" s="227">
        <f t="shared" si="41"/>
        <v>0</v>
      </c>
      <c r="CR192" s="227">
        <f t="shared" si="42"/>
        <v>0</v>
      </c>
      <c r="CS192" s="225">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631" t="s">
        <v>128</v>
      </c>
      <c r="B193" s="631"/>
      <c r="C193" s="631"/>
      <c r="D193" s="111">
        <f t="shared" si="47"/>
        <v>19</v>
      </c>
      <c r="E193" s="111">
        <f t="shared" si="50"/>
        <v>3</v>
      </c>
      <c r="F193" s="111">
        <f t="shared" si="50"/>
        <v>16</v>
      </c>
      <c r="G193" s="96">
        <f>+ENERO!G193+FEBRERO!G193+MARZO!G193+ABRIL!G193+MAYO!G193+JUNIO!G193+JULIO!G193+AGOSTO!G193+SEPTIEMBRE!G193+OCTUBRE!G193+NOVIEMBRE!G193+DICIEMBRE!G193</f>
        <v>0</v>
      </c>
      <c r="H193" s="96">
        <f>+ENERO!H193+FEBRERO!H193+MARZO!H193+ABRIL!H193+MAYO!H193+JUNIO!H193+JULIO!H193+AGOSTO!H193+SEPTIEMBRE!H193+OCTUBRE!H193+NOVIEMBRE!H193+DICIEMBRE!H193</f>
        <v>0</v>
      </c>
      <c r="I193" s="96">
        <f>+ENERO!I193+FEBRERO!I193+MARZO!I193+ABRIL!I193+MAYO!I193+JUNIO!I193+JULIO!I193+AGOSTO!I193+SEPTIEMBRE!I193+OCTUBRE!I193+NOVIEMBRE!I193+DICIEMBRE!I193</f>
        <v>0</v>
      </c>
      <c r="J193" s="96">
        <f>+ENERO!J193+FEBRERO!J193+MARZO!J193+ABRIL!J193+MAYO!J193+JUNIO!J193+JULIO!J193+AGOSTO!J193+SEPTIEMBRE!J193+OCTUBRE!J193+NOVIEMBRE!J193+DICIEMBRE!J193</f>
        <v>0</v>
      </c>
      <c r="K193" s="96">
        <f>+ENERO!K193+FEBRERO!K193+MARZO!K193+ABRIL!K193+MAYO!K193+JUNIO!K193+JULIO!K193+AGOSTO!K193+SEPTIEMBRE!K193+OCTUBRE!K193+NOVIEMBRE!K193+DICIEMBRE!K193</f>
        <v>0</v>
      </c>
      <c r="L193" s="96">
        <f>+ENERO!L193+FEBRERO!L193+MARZO!L193+ABRIL!L193+MAYO!L193+JUNIO!L193+JULIO!L193+AGOSTO!L193+SEPTIEMBRE!L193+OCTUBRE!L193+NOVIEMBRE!L193+DICIEMBRE!L193</f>
        <v>0</v>
      </c>
      <c r="M193" s="96">
        <f>+ENERO!M193+FEBRERO!M193+MARZO!M193+ABRIL!M193+MAYO!M193+JUNIO!M193+JULIO!M193+AGOSTO!M193+SEPTIEMBRE!M193+OCTUBRE!M193+NOVIEMBRE!M193+DICIEMBRE!M193</f>
        <v>1</v>
      </c>
      <c r="N193" s="96">
        <f>+ENERO!N193+FEBRERO!N193+MARZO!N193+ABRIL!N193+MAYO!N193+JUNIO!N193+JULIO!N193+AGOSTO!N193+SEPTIEMBRE!N193+OCTUBRE!N193+NOVIEMBRE!N193+DICIEMBRE!N193</f>
        <v>2</v>
      </c>
      <c r="O193" s="96">
        <f>+ENERO!O193+FEBRERO!O193+MARZO!O193+ABRIL!O193+MAYO!O193+JUNIO!O193+JULIO!O193+AGOSTO!O193+SEPTIEMBRE!O193+OCTUBRE!O193+NOVIEMBRE!O193+DICIEMBRE!O193</f>
        <v>1</v>
      </c>
      <c r="P193" s="96">
        <f>+ENERO!P193+FEBRERO!P193+MARZO!P193+ABRIL!P193+MAYO!P193+JUNIO!P193+JULIO!P193+AGOSTO!P193+SEPTIEMBRE!P193+OCTUBRE!P193+NOVIEMBRE!P193+DICIEMBRE!P193</f>
        <v>2</v>
      </c>
      <c r="Q193" s="96">
        <f>+ENERO!Q193+FEBRERO!Q193+MARZO!Q193+ABRIL!Q193+MAYO!Q193+JUNIO!Q193+JULIO!Q193+AGOSTO!Q193+SEPTIEMBRE!Q193+OCTUBRE!Q193+NOVIEMBRE!Q193+DICIEMBRE!Q193</f>
        <v>0</v>
      </c>
      <c r="R193" s="96">
        <f>+ENERO!R193+FEBRERO!R193+MARZO!R193+ABRIL!R193+MAYO!R193+JUNIO!R193+JULIO!R193+AGOSTO!R193+SEPTIEMBRE!R193+OCTUBRE!R193+NOVIEMBRE!R193+DICIEMBRE!R193</f>
        <v>2</v>
      </c>
      <c r="S193" s="96">
        <f>+ENERO!S193+FEBRERO!S193+MARZO!S193+ABRIL!S193+MAYO!S193+JUNIO!S193+JULIO!S193+AGOSTO!S193+SEPTIEMBRE!S193+OCTUBRE!S193+NOVIEMBRE!S193+DICIEMBRE!S193</f>
        <v>1</v>
      </c>
      <c r="T193" s="96">
        <f>+ENERO!T193+FEBRERO!T193+MARZO!T193+ABRIL!T193+MAYO!T193+JUNIO!T193+JULIO!T193+AGOSTO!T193+SEPTIEMBRE!T193+OCTUBRE!T193+NOVIEMBRE!T193+DICIEMBRE!T193</f>
        <v>1</v>
      </c>
      <c r="U193" s="96">
        <f>+ENERO!U193+FEBRERO!U193+MARZO!U193+ABRIL!U193+MAYO!U193+JUNIO!U193+JULIO!U193+AGOSTO!U193+SEPTIEMBRE!U193+OCTUBRE!U193+NOVIEMBRE!U193+DICIEMBRE!U193</f>
        <v>0</v>
      </c>
      <c r="V193" s="96">
        <f>+ENERO!V193+FEBRERO!V193+MARZO!V193+ABRIL!V193+MAYO!V193+JUNIO!V193+JULIO!V193+AGOSTO!V193+SEPTIEMBRE!V193+OCTUBRE!V193+NOVIEMBRE!V193+DICIEMBRE!V193</f>
        <v>2</v>
      </c>
      <c r="W193" s="96">
        <f>+ENERO!W193+FEBRERO!W193+MARZO!W193+ABRIL!W193+MAYO!W193+JUNIO!W193+JULIO!W193+AGOSTO!W193+SEPTIEMBRE!W193+OCTUBRE!W193+NOVIEMBRE!W193+DICIEMBRE!W193</f>
        <v>0</v>
      </c>
      <c r="X193" s="96">
        <f>+ENERO!X193+FEBRERO!X193+MARZO!X193+ABRIL!X193+MAYO!X193+JUNIO!X193+JULIO!X193+AGOSTO!X193+SEPTIEMBRE!X193+OCTUBRE!X193+NOVIEMBRE!X193+DICIEMBRE!X193</f>
        <v>2</v>
      </c>
      <c r="Y193" s="96">
        <f>+ENERO!Y193+FEBRERO!Y193+MARZO!Y193+ABRIL!Y193+MAYO!Y193+JUNIO!Y193+JULIO!Y193+AGOSTO!Y193+SEPTIEMBRE!Y193+OCTUBRE!Y193+NOVIEMBRE!Y193+DICIEMBRE!Y193</f>
        <v>0</v>
      </c>
      <c r="Z193" s="96">
        <f>+ENERO!Z193+FEBRERO!Z193+MARZO!Z193+ABRIL!Z193+MAYO!Z193+JUNIO!Z193+JULIO!Z193+AGOSTO!Z193+SEPTIEMBRE!Z193+OCTUBRE!Z193+NOVIEMBRE!Z193+DICIEMBRE!Z193</f>
        <v>2</v>
      </c>
      <c r="AA193" s="96">
        <f>+ENERO!AA193+FEBRERO!AA193+MARZO!AA193+ABRIL!AA193+MAYO!AA193+JUNIO!AA193+JULIO!AA193+AGOSTO!AA193+SEPTIEMBRE!AA193+OCTUBRE!AA193+NOVIEMBRE!AA193+DICIEMBRE!AA193</f>
        <v>0</v>
      </c>
      <c r="AB193" s="96">
        <f>+ENERO!AB193+FEBRERO!AB193+MARZO!AB193+ABRIL!AB193+MAYO!AB193+JUNIO!AB193+JULIO!AB193+AGOSTO!AB193+SEPTIEMBRE!AB193+OCTUBRE!AB193+NOVIEMBRE!AB193+DICIEMBRE!AB193</f>
        <v>3</v>
      </c>
      <c r="AC193" s="96">
        <f>+ENERO!AC193+FEBRERO!AC193+MARZO!AC193+ABRIL!AC193+MAYO!AC193+JUNIO!AC193+JULIO!AC193+AGOSTO!AC193+SEPTIEMBRE!AC193+OCTUBRE!AC193+NOVIEMBRE!AC193+DICIEMBRE!AC193</f>
        <v>0</v>
      </c>
      <c r="AD193" s="96">
        <f>+ENERO!AD193+FEBRERO!AD193+MARZO!AD193+ABRIL!AD193+MAYO!AD193+JUNIO!AD193+JULIO!AD193+AGOSTO!AD193+SEPTIEMBRE!AD193+OCTUBRE!AD193+NOVIEMBRE!AD193+DICIEMBRE!AD193</f>
        <v>0</v>
      </c>
      <c r="AE193" s="96">
        <f>+ENERO!AE193+FEBRERO!AE193+MARZO!AE193+ABRIL!AE193+MAYO!AE193+JUNIO!AE193+JULIO!AE193+AGOSTO!AE193+SEPTIEMBRE!AE193+OCTUBRE!AE193+NOVIEMBRE!AE193+DICIEMBRE!AE193</f>
        <v>0</v>
      </c>
      <c r="AF193" s="96">
        <f>+ENERO!AF193+FEBRERO!AF193+MARZO!AF193+ABRIL!AF193+MAYO!AF193+JUNIO!AF193+JULIO!AF193+AGOSTO!AF193+SEPTIEMBRE!AF193+OCTUBRE!AF193+NOVIEMBRE!AF193+DICIEMBRE!AF193</f>
        <v>0</v>
      </c>
      <c r="AG193" s="96">
        <f>+ENERO!AG193+FEBRERO!AG193+MARZO!AG193+ABRIL!AG193+MAYO!AG193+JUNIO!AG193+JULIO!AG193+AGOSTO!AG193+SEPTIEMBRE!AG193+OCTUBRE!AG193+NOVIEMBRE!AG193+DICIEMBRE!AG193</f>
        <v>0</v>
      </c>
      <c r="AH193" s="96">
        <f>+ENERO!AH193+FEBRERO!AH193+MARZO!AH193+ABRIL!AH193+MAYO!AH193+JUNIO!AH193+JULIO!AH193+AGOSTO!AH193+SEPTIEMBRE!AH193+OCTUBRE!AH193+NOVIEMBRE!AH193+DICIEMBRE!AH193</f>
        <v>0</v>
      </c>
      <c r="AI193" s="96">
        <f>+ENERO!AI193+FEBRERO!AI193+MARZO!AI193+ABRIL!AI193+MAYO!AI193+JUNIO!AI193+JULIO!AI193+AGOSTO!AI193+SEPTIEMBRE!AI193+OCTUBRE!AI193+NOVIEMBRE!AI193+DICIEMBRE!AI193</f>
        <v>0</v>
      </c>
      <c r="AJ193" s="96">
        <f>+ENERO!AJ193+FEBRERO!AJ193+MARZO!AJ193+ABRIL!AJ193+MAYO!AJ193+JUNIO!AJ193+JULIO!AJ193+AGOSTO!AJ193+SEPTIEMBRE!AJ193+OCTUBRE!AJ193+NOVIEMBRE!AJ193+DICIEMBRE!AJ193</f>
        <v>0</v>
      </c>
      <c r="AK193" s="96">
        <f>+ENERO!AK193+FEBRERO!AK193+MARZO!AK193+ABRIL!AK193+MAYO!AK193+JUNIO!AK193+JULIO!AK193+AGOSTO!AK193+SEPTIEMBRE!AK193+OCTUBRE!AK193+NOVIEMBRE!AK193+DICIEMBRE!AK193</f>
        <v>0</v>
      </c>
      <c r="AL193" s="96">
        <f>+ENERO!AL193+FEBRERO!AL193+MARZO!AL193+ABRIL!AL193+MAYO!AL193+JUNIO!AL193+JULIO!AL193+AGOSTO!AL193+SEPTIEMBRE!AL193+OCTUBRE!AL193+NOVIEMBRE!AL193+DICIEMBRE!AL193</f>
        <v>0</v>
      </c>
      <c r="AM193" s="96">
        <f>+ENERO!AM193+FEBRERO!AM193+MARZO!AM193+ABRIL!AM193+MAYO!AM193+JUNIO!AM193+JULIO!AM193+AGOSTO!AM193+SEPTIEMBRE!AM193+OCTUBRE!AM193+NOVIEMBRE!AM193+DICIEMBRE!AM193</f>
        <v>0</v>
      </c>
      <c r="AN193" s="96">
        <f>+ENERO!AN193+FEBRERO!AN193+MARZO!AN193+ABRIL!AN193+MAYO!AN193+JUNIO!AN193+JULIO!AN193+AGOSTO!AN193+SEPTIEMBRE!AN193+OCTUBRE!AN193+NOVIEMBRE!AN193+DICIEMBRE!AN193</f>
        <v>0</v>
      </c>
      <c r="AO193" s="96">
        <f>+ENERO!AO193+FEBRERO!AO193+MARZO!AO193+ABRIL!AO193+MAYO!AO193+JUNIO!AO193+JULIO!AO193+AGOSTO!AO193+SEPTIEMBRE!AO193+OCTUBRE!AO193+NOVIEMBRE!AO193+DICIEMBRE!AO193</f>
        <v>0</v>
      </c>
      <c r="AP193" s="96">
        <f>+ENERO!AP193+FEBRERO!AP193+MARZO!AP193+ABRIL!AP193+MAYO!AP193+JUNIO!AP193+JULIO!AP193+AGOSTO!AP193+SEPTIEMBRE!AP193+OCTUBRE!AP193+NOVIEMBRE!AP193+DICIEMBRE!AP193</f>
        <v>0</v>
      </c>
      <c r="AQ193" s="96">
        <f>+ENERO!AQ193+FEBRERO!AQ193+MARZO!AQ193+ABRIL!AQ193+MAYO!AQ193+JUNIO!AQ193+JULIO!AQ193+AGOSTO!AQ193+SEPTIEMBRE!AQ193+OCTUBRE!AQ193+NOVIEMBRE!AQ193+DICIEMBRE!AQ193</f>
        <v>0</v>
      </c>
      <c r="AR193" s="96">
        <f>+ENERO!AR193+FEBRERO!AR193+MARZO!AR193+ABRIL!AR193+MAYO!AR193+JUNIO!AR193+JULIO!AR193+AGOSTO!AR193+SEPTIEMBRE!AR193+OCTUBRE!AR193+NOVIEMBRE!AR193+DICIEMBRE!AR193</f>
        <v>0</v>
      </c>
      <c r="AS193" s="96">
        <f>+ENERO!AS193+FEBRERO!AS193+MARZO!AS193+ABRIL!AS193+MAYO!AS193+JUNIO!AS193+JULIO!AS193+AGOSTO!AS193+SEPTIEMBRE!AS193+OCTUBRE!AS193+NOVIEMBRE!AS193+DICIEMBRE!AS193</f>
        <v>0</v>
      </c>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227">
        <f t="shared" si="40"/>
        <v>0</v>
      </c>
      <c r="CQ193" s="227">
        <f t="shared" si="41"/>
        <v>0</v>
      </c>
      <c r="CR193" s="227">
        <f t="shared" si="42"/>
        <v>0</v>
      </c>
      <c r="CS193" s="22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661" t="s">
        <v>129</v>
      </c>
      <c r="B194" s="661"/>
      <c r="C194" s="661"/>
      <c r="D194" s="123">
        <f t="shared" si="47"/>
        <v>13</v>
      </c>
      <c r="E194" s="123">
        <f t="shared" si="50"/>
        <v>10</v>
      </c>
      <c r="F194" s="123">
        <f t="shared" si="50"/>
        <v>3</v>
      </c>
      <c r="G194" s="96">
        <f>+ENERO!G194+FEBRERO!G194+MARZO!G194+ABRIL!G194+MAYO!G194+JUNIO!G194+JULIO!G194+AGOSTO!G194+SEPTIEMBRE!G194+OCTUBRE!G194+NOVIEMBRE!G194+DICIEMBRE!G194</f>
        <v>4</v>
      </c>
      <c r="H194" s="96">
        <f>+ENERO!H194+FEBRERO!H194+MARZO!H194+ABRIL!H194+MAYO!H194+JUNIO!H194+JULIO!H194+AGOSTO!H194+SEPTIEMBRE!H194+OCTUBRE!H194+NOVIEMBRE!H194+DICIEMBRE!H194</f>
        <v>1</v>
      </c>
      <c r="I194" s="96">
        <f>+ENERO!I194+FEBRERO!I194+MARZO!I194+ABRIL!I194+MAYO!I194+JUNIO!I194+JULIO!I194+AGOSTO!I194+SEPTIEMBRE!I194+OCTUBRE!I194+NOVIEMBRE!I194+DICIEMBRE!I194</f>
        <v>2</v>
      </c>
      <c r="J194" s="96">
        <f>+ENERO!J194+FEBRERO!J194+MARZO!J194+ABRIL!J194+MAYO!J194+JUNIO!J194+JULIO!J194+AGOSTO!J194+SEPTIEMBRE!J194+OCTUBRE!J194+NOVIEMBRE!J194+DICIEMBRE!J194</f>
        <v>2</v>
      </c>
      <c r="K194" s="96">
        <f>+ENERO!K194+FEBRERO!K194+MARZO!K194+ABRIL!K194+MAYO!K194+JUNIO!K194+JULIO!K194+AGOSTO!K194+SEPTIEMBRE!K194+OCTUBRE!K194+NOVIEMBRE!K194+DICIEMBRE!K194</f>
        <v>1</v>
      </c>
      <c r="L194" s="96">
        <f>+ENERO!L194+FEBRERO!L194+MARZO!L194+ABRIL!L194+MAYO!L194+JUNIO!L194+JULIO!L194+AGOSTO!L194+SEPTIEMBRE!L194+OCTUBRE!L194+NOVIEMBRE!L194+DICIEMBRE!L194</f>
        <v>0</v>
      </c>
      <c r="M194" s="96">
        <f>+ENERO!M194+FEBRERO!M194+MARZO!M194+ABRIL!M194+MAYO!M194+JUNIO!M194+JULIO!M194+AGOSTO!M194+SEPTIEMBRE!M194+OCTUBRE!M194+NOVIEMBRE!M194+DICIEMBRE!M194</f>
        <v>3</v>
      </c>
      <c r="N194" s="96">
        <f>+ENERO!N194+FEBRERO!N194+MARZO!N194+ABRIL!N194+MAYO!N194+JUNIO!N194+JULIO!N194+AGOSTO!N194+SEPTIEMBRE!N194+OCTUBRE!N194+NOVIEMBRE!N194+DICIEMBRE!N194</f>
        <v>0</v>
      </c>
      <c r="O194" s="96">
        <f>+ENERO!O194+FEBRERO!O194+MARZO!O194+ABRIL!O194+MAYO!O194+JUNIO!O194+JULIO!O194+AGOSTO!O194+SEPTIEMBRE!O194+OCTUBRE!O194+NOVIEMBRE!O194+DICIEMBRE!O194</f>
        <v>0</v>
      </c>
      <c r="P194" s="96">
        <f>+ENERO!P194+FEBRERO!P194+MARZO!P194+ABRIL!P194+MAYO!P194+JUNIO!P194+JULIO!P194+AGOSTO!P194+SEPTIEMBRE!P194+OCTUBRE!P194+NOVIEMBRE!P194+DICIEMBRE!P194</f>
        <v>0</v>
      </c>
      <c r="Q194" s="96">
        <f>+ENERO!Q194+FEBRERO!Q194+MARZO!Q194+ABRIL!Q194+MAYO!Q194+JUNIO!Q194+JULIO!Q194+AGOSTO!Q194+SEPTIEMBRE!Q194+OCTUBRE!Q194+NOVIEMBRE!Q194+DICIEMBRE!Q194</f>
        <v>0</v>
      </c>
      <c r="R194" s="96">
        <f>+ENERO!R194+FEBRERO!R194+MARZO!R194+ABRIL!R194+MAYO!R194+JUNIO!R194+JULIO!R194+AGOSTO!R194+SEPTIEMBRE!R194+OCTUBRE!R194+NOVIEMBRE!R194+DICIEMBRE!R194</f>
        <v>0</v>
      </c>
      <c r="S194" s="96">
        <f>+ENERO!S194+FEBRERO!S194+MARZO!S194+ABRIL!S194+MAYO!S194+JUNIO!S194+JULIO!S194+AGOSTO!S194+SEPTIEMBRE!S194+OCTUBRE!S194+NOVIEMBRE!S194+DICIEMBRE!S194</f>
        <v>0</v>
      </c>
      <c r="T194" s="96">
        <f>+ENERO!T194+FEBRERO!T194+MARZO!T194+ABRIL!T194+MAYO!T194+JUNIO!T194+JULIO!T194+AGOSTO!T194+SEPTIEMBRE!T194+OCTUBRE!T194+NOVIEMBRE!T194+DICIEMBRE!T194</f>
        <v>0</v>
      </c>
      <c r="U194" s="96">
        <f>+ENERO!U194+FEBRERO!U194+MARZO!U194+ABRIL!U194+MAYO!U194+JUNIO!U194+JULIO!U194+AGOSTO!U194+SEPTIEMBRE!U194+OCTUBRE!U194+NOVIEMBRE!U194+DICIEMBRE!U194</f>
        <v>0</v>
      </c>
      <c r="V194" s="96">
        <f>+ENERO!V194+FEBRERO!V194+MARZO!V194+ABRIL!V194+MAYO!V194+JUNIO!V194+JULIO!V194+AGOSTO!V194+SEPTIEMBRE!V194+OCTUBRE!V194+NOVIEMBRE!V194+DICIEMBRE!V194</f>
        <v>0</v>
      </c>
      <c r="W194" s="96">
        <f>+ENERO!W194+FEBRERO!W194+MARZO!W194+ABRIL!W194+MAYO!W194+JUNIO!W194+JULIO!W194+AGOSTO!W194+SEPTIEMBRE!W194+OCTUBRE!W194+NOVIEMBRE!W194+DICIEMBRE!W194</f>
        <v>0</v>
      </c>
      <c r="X194" s="96">
        <f>+ENERO!X194+FEBRERO!X194+MARZO!X194+ABRIL!X194+MAYO!X194+JUNIO!X194+JULIO!X194+AGOSTO!X194+SEPTIEMBRE!X194+OCTUBRE!X194+NOVIEMBRE!X194+DICIEMBRE!X194</f>
        <v>0</v>
      </c>
      <c r="Y194" s="96">
        <f>+ENERO!Y194+FEBRERO!Y194+MARZO!Y194+ABRIL!Y194+MAYO!Y194+JUNIO!Y194+JULIO!Y194+AGOSTO!Y194+SEPTIEMBRE!Y194+OCTUBRE!Y194+NOVIEMBRE!Y194+DICIEMBRE!Y194</f>
        <v>0</v>
      </c>
      <c r="Z194" s="96">
        <f>+ENERO!Z194+FEBRERO!Z194+MARZO!Z194+ABRIL!Z194+MAYO!Z194+JUNIO!Z194+JULIO!Z194+AGOSTO!Z194+SEPTIEMBRE!Z194+OCTUBRE!Z194+NOVIEMBRE!Z194+DICIEMBRE!Z194</f>
        <v>0</v>
      </c>
      <c r="AA194" s="96">
        <f>+ENERO!AA194+FEBRERO!AA194+MARZO!AA194+ABRIL!AA194+MAYO!AA194+JUNIO!AA194+JULIO!AA194+AGOSTO!AA194+SEPTIEMBRE!AA194+OCTUBRE!AA194+NOVIEMBRE!AA194+DICIEMBRE!AA194</f>
        <v>0</v>
      </c>
      <c r="AB194" s="96">
        <f>+ENERO!AB194+FEBRERO!AB194+MARZO!AB194+ABRIL!AB194+MAYO!AB194+JUNIO!AB194+JULIO!AB194+AGOSTO!AB194+SEPTIEMBRE!AB194+OCTUBRE!AB194+NOVIEMBRE!AB194+DICIEMBRE!AB194</f>
        <v>0</v>
      </c>
      <c r="AC194" s="96">
        <f>+ENERO!AC194+FEBRERO!AC194+MARZO!AC194+ABRIL!AC194+MAYO!AC194+JUNIO!AC194+JULIO!AC194+AGOSTO!AC194+SEPTIEMBRE!AC194+OCTUBRE!AC194+NOVIEMBRE!AC194+DICIEMBRE!AC194</f>
        <v>0</v>
      </c>
      <c r="AD194" s="96">
        <f>+ENERO!AD194+FEBRERO!AD194+MARZO!AD194+ABRIL!AD194+MAYO!AD194+JUNIO!AD194+JULIO!AD194+AGOSTO!AD194+SEPTIEMBRE!AD194+OCTUBRE!AD194+NOVIEMBRE!AD194+DICIEMBRE!AD194</f>
        <v>0</v>
      </c>
      <c r="AE194" s="96">
        <f>+ENERO!AE194+FEBRERO!AE194+MARZO!AE194+ABRIL!AE194+MAYO!AE194+JUNIO!AE194+JULIO!AE194+AGOSTO!AE194+SEPTIEMBRE!AE194+OCTUBRE!AE194+NOVIEMBRE!AE194+DICIEMBRE!AE194</f>
        <v>0</v>
      </c>
      <c r="AF194" s="96">
        <f>+ENERO!AF194+FEBRERO!AF194+MARZO!AF194+ABRIL!AF194+MAYO!AF194+JUNIO!AF194+JULIO!AF194+AGOSTO!AF194+SEPTIEMBRE!AF194+OCTUBRE!AF194+NOVIEMBRE!AF194+DICIEMBRE!AF194</f>
        <v>0</v>
      </c>
      <c r="AG194" s="96">
        <f>+ENERO!AG194+FEBRERO!AG194+MARZO!AG194+ABRIL!AG194+MAYO!AG194+JUNIO!AG194+JULIO!AG194+AGOSTO!AG194+SEPTIEMBRE!AG194+OCTUBRE!AG194+NOVIEMBRE!AG194+DICIEMBRE!AG194</f>
        <v>0</v>
      </c>
      <c r="AH194" s="96">
        <f>+ENERO!AH194+FEBRERO!AH194+MARZO!AH194+ABRIL!AH194+MAYO!AH194+JUNIO!AH194+JULIO!AH194+AGOSTO!AH194+SEPTIEMBRE!AH194+OCTUBRE!AH194+NOVIEMBRE!AH194+DICIEMBRE!AH194</f>
        <v>0</v>
      </c>
      <c r="AI194" s="96">
        <f>+ENERO!AI194+FEBRERO!AI194+MARZO!AI194+ABRIL!AI194+MAYO!AI194+JUNIO!AI194+JULIO!AI194+AGOSTO!AI194+SEPTIEMBRE!AI194+OCTUBRE!AI194+NOVIEMBRE!AI194+DICIEMBRE!AI194</f>
        <v>0</v>
      </c>
      <c r="AJ194" s="96">
        <f>+ENERO!AJ194+FEBRERO!AJ194+MARZO!AJ194+ABRIL!AJ194+MAYO!AJ194+JUNIO!AJ194+JULIO!AJ194+AGOSTO!AJ194+SEPTIEMBRE!AJ194+OCTUBRE!AJ194+NOVIEMBRE!AJ194+DICIEMBRE!AJ194</f>
        <v>0</v>
      </c>
      <c r="AK194" s="96">
        <f>+ENERO!AK194+FEBRERO!AK194+MARZO!AK194+ABRIL!AK194+MAYO!AK194+JUNIO!AK194+JULIO!AK194+AGOSTO!AK194+SEPTIEMBRE!AK194+OCTUBRE!AK194+NOVIEMBRE!AK194+DICIEMBRE!AK194</f>
        <v>0</v>
      </c>
      <c r="AL194" s="96">
        <f>+ENERO!AL194+FEBRERO!AL194+MARZO!AL194+ABRIL!AL194+MAYO!AL194+JUNIO!AL194+JULIO!AL194+AGOSTO!AL194+SEPTIEMBRE!AL194+OCTUBRE!AL194+NOVIEMBRE!AL194+DICIEMBRE!AL194</f>
        <v>0</v>
      </c>
      <c r="AM194" s="96">
        <f>+ENERO!AM194+FEBRERO!AM194+MARZO!AM194+ABRIL!AM194+MAYO!AM194+JUNIO!AM194+JULIO!AM194+AGOSTO!AM194+SEPTIEMBRE!AM194+OCTUBRE!AM194+NOVIEMBRE!AM194+DICIEMBRE!AM194</f>
        <v>0</v>
      </c>
      <c r="AN194" s="96">
        <f>+ENERO!AN194+FEBRERO!AN194+MARZO!AN194+ABRIL!AN194+MAYO!AN194+JUNIO!AN194+JULIO!AN194+AGOSTO!AN194+SEPTIEMBRE!AN194+OCTUBRE!AN194+NOVIEMBRE!AN194+DICIEMBRE!AN194</f>
        <v>0</v>
      </c>
      <c r="AO194" s="96">
        <f>+ENERO!AO194+FEBRERO!AO194+MARZO!AO194+ABRIL!AO194+MAYO!AO194+JUNIO!AO194+JULIO!AO194+AGOSTO!AO194+SEPTIEMBRE!AO194+OCTUBRE!AO194+NOVIEMBRE!AO194+DICIEMBRE!AO194</f>
        <v>0</v>
      </c>
      <c r="AP194" s="96">
        <f>+ENERO!AP194+FEBRERO!AP194+MARZO!AP194+ABRIL!AP194+MAYO!AP194+JUNIO!AP194+JULIO!AP194+AGOSTO!AP194+SEPTIEMBRE!AP194+OCTUBRE!AP194+NOVIEMBRE!AP194+DICIEMBRE!AP194</f>
        <v>0</v>
      </c>
      <c r="AQ194" s="96">
        <f>+ENERO!AQ194+FEBRERO!AQ194+MARZO!AQ194+ABRIL!AQ194+MAYO!AQ194+JUNIO!AQ194+JULIO!AQ194+AGOSTO!AQ194+SEPTIEMBRE!AQ194+OCTUBRE!AQ194+NOVIEMBRE!AQ194+DICIEMBRE!AQ194</f>
        <v>0</v>
      </c>
      <c r="AR194" s="96">
        <f>+ENERO!AR194+FEBRERO!AR194+MARZO!AR194+ABRIL!AR194+MAYO!AR194+JUNIO!AR194+JULIO!AR194+AGOSTO!AR194+SEPTIEMBRE!AR194+OCTUBRE!AR194+NOVIEMBRE!AR194+DICIEMBRE!AR194</f>
        <v>0</v>
      </c>
      <c r="AS194" s="96">
        <f>+ENERO!AS194+FEBRERO!AS194+MARZO!AS194+ABRIL!AS194+MAYO!AS194+JUNIO!AS194+JULIO!AS194+AGOSTO!AS194+SEPTIEMBRE!AS194+OCTUBRE!AS194+NOVIEMBRE!AS194+DICIEMBRE!AS194</f>
        <v>0</v>
      </c>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227">
        <f t="shared" si="40"/>
        <v>0</v>
      </c>
      <c r="CQ194" s="227">
        <f t="shared" si="41"/>
        <v>0</v>
      </c>
      <c r="CR194" s="227">
        <f t="shared" si="42"/>
        <v>0</v>
      </c>
      <c r="CS194" s="22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27"/>
      <c r="CQ195" s="227"/>
      <c r="CR195" s="2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533" t="s">
        <v>39</v>
      </c>
      <c r="B196" s="534"/>
      <c r="C196" s="676" t="s">
        <v>40</v>
      </c>
      <c r="D196" s="676"/>
      <c r="E196" s="676"/>
      <c r="F196" s="547" t="s">
        <v>248</v>
      </c>
      <c r="G196" s="548"/>
      <c r="H196" s="547" t="s">
        <v>94</v>
      </c>
      <c r="I196" s="548"/>
      <c r="J196" s="547" t="s">
        <v>95</v>
      </c>
      <c r="K196" s="548"/>
      <c r="L196" s="547" t="s">
        <v>96</v>
      </c>
      <c r="M196" s="548"/>
      <c r="N196" s="547" t="s">
        <v>249</v>
      </c>
      <c r="O196" s="548"/>
      <c r="P196" s="547" t="s">
        <v>250</v>
      </c>
      <c r="Q196" s="548"/>
      <c r="R196" s="547" t="s">
        <v>251</v>
      </c>
      <c r="S196" s="548"/>
      <c r="T196" s="547" t="s">
        <v>252</v>
      </c>
      <c r="U196" s="548"/>
      <c r="V196" s="547" t="s">
        <v>253</v>
      </c>
      <c r="W196" s="548"/>
      <c r="X196" s="547" t="s">
        <v>254</v>
      </c>
      <c r="Y196" s="548"/>
      <c r="Z196" s="547" t="s">
        <v>255</v>
      </c>
      <c r="AA196" s="548"/>
      <c r="AB196" s="547" t="s">
        <v>256</v>
      </c>
      <c r="AC196" s="548"/>
      <c r="AD196" s="547" t="s">
        <v>257</v>
      </c>
      <c r="AE196" s="548"/>
      <c r="AF196" s="547" t="s">
        <v>258</v>
      </c>
      <c r="AG196" s="548"/>
      <c r="AH196" s="547" t="s">
        <v>259</v>
      </c>
      <c r="AI196" s="548"/>
      <c r="AJ196" s="547" t="s">
        <v>260</v>
      </c>
      <c r="AK196" s="548"/>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P196" s="276"/>
      <c r="CQ196" s="276"/>
      <c r="CR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535"/>
      <c r="B197" s="536"/>
      <c r="C197" s="37" t="s">
        <v>133</v>
      </c>
      <c r="D197" s="37" t="s">
        <v>37</v>
      </c>
      <c r="E197" s="166" t="s">
        <v>58</v>
      </c>
      <c r="F197" s="168" t="s">
        <v>37</v>
      </c>
      <c r="G197" s="168" t="s">
        <v>58</v>
      </c>
      <c r="H197" s="168" t="s">
        <v>37</v>
      </c>
      <c r="I197" s="168" t="s">
        <v>58</v>
      </c>
      <c r="J197" s="168" t="s">
        <v>37</v>
      </c>
      <c r="K197" s="168" t="s">
        <v>58</v>
      </c>
      <c r="L197" s="168" t="s">
        <v>37</v>
      </c>
      <c r="M197" s="168" t="s">
        <v>58</v>
      </c>
      <c r="N197" s="168" t="s">
        <v>37</v>
      </c>
      <c r="O197" s="168" t="s">
        <v>58</v>
      </c>
      <c r="P197" s="168" t="s">
        <v>37</v>
      </c>
      <c r="Q197" s="168" t="s">
        <v>58</v>
      </c>
      <c r="R197" s="168" t="s">
        <v>37</v>
      </c>
      <c r="S197" s="168" t="s">
        <v>58</v>
      </c>
      <c r="T197" s="168" t="s">
        <v>37</v>
      </c>
      <c r="U197" s="168" t="s">
        <v>58</v>
      </c>
      <c r="V197" s="168" t="s">
        <v>37</v>
      </c>
      <c r="W197" s="168" t="s">
        <v>58</v>
      </c>
      <c r="X197" s="168" t="s">
        <v>37</v>
      </c>
      <c r="Y197" s="168" t="s">
        <v>58</v>
      </c>
      <c r="Z197" s="168" t="s">
        <v>37</v>
      </c>
      <c r="AA197" s="168" t="s">
        <v>58</v>
      </c>
      <c r="AB197" s="168" t="s">
        <v>37</v>
      </c>
      <c r="AC197" s="168" t="s">
        <v>58</v>
      </c>
      <c r="AD197" s="168" t="s">
        <v>37</v>
      </c>
      <c r="AE197" s="168" t="s">
        <v>58</v>
      </c>
      <c r="AF197" s="168" t="s">
        <v>37</v>
      </c>
      <c r="AG197" s="168" t="s">
        <v>58</v>
      </c>
      <c r="AH197" s="168" t="s">
        <v>37</v>
      </c>
      <c r="AI197" s="168" t="s">
        <v>58</v>
      </c>
      <c r="AJ197" s="168" t="s">
        <v>37</v>
      </c>
      <c r="AK197" s="168"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P197" s="276"/>
      <c r="CQ197" s="276"/>
      <c r="CR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674" t="s">
        <v>134</v>
      </c>
      <c r="B198" s="67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227">
        <f>IF($C198&lt;&gt;SUM($F198:$AK198),1,0)</f>
        <v>0</v>
      </c>
      <c r="CQ198" s="227">
        <f>IF($D198&lt;&gt;$F198+$H198+$J198+$L198+$N198+$P198+R198+T198+V198+X198+Z198+AB198+AD198+AF198+AH198+AJ198,1,0)</f>
        <v>0</v>
      </c>
      <c r="CR198" s="22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528" t="s">
        <v>135</v>
      </c>
      <c r="B199" s="528"/>
      <c r="C199" s="94">
        <f>SUM(D199:E199)</f>
        <v>0</v>
      </c>
      <c r="D199" s="94">
        <f>+F199+H199+J199+L199+N199+P199+R199+T199+V199+X199+Z199+AB199+AD199+AF199+AH199+AJ199</f>
        <v>0</v>
      </c>
      <c r="E199" s="94">
        <f>+G199+I199+K199+M199+O199+Q199+S199+U199+W199+Y199+AA199+AC199+AE199+AG199+AI199+AK199</f>
        <v>0</v>
      </c>
      <c r="F199" s="96">
        <f>+ENERO!F199+FEBRERO!F199+MARZO!F199+ABRIL!F199+MAYO!F199+JUNIO!F199+JULIO!F199+AGOSTO!F199+SEPTIEMBRE!F199+OCTUBRE!F199+NOVIEMBRE!F199+DICIEMBRE!F199</f>
        <v>0</v>
      </c>
      <c r="G199" s="96">
        <f>+ENERO!G199+FEBRERO!G199+MARZO!G199+ABRIL!G199+MAYO!G199+JUNIO!G199+JULIO!G199+AGOSTO!G199+SEPTIEMBRE!G199+OCTUBRE!G199+NOVIEMBRE!G199+DICIEMBRE!G199</f>
        <v>0</v>
      </c>
      <c r="H199" s="96">
        <f>+ENERO!H199+FEBRERO!H199+MARZO!H199+ABRIL!H199+MAYO!H199+JUNIO!H199+JULIO!H199+AGOSTO!H199+SEPTIEMBRE!H199+OCTUBRE!H199+NOVIEMBRE!H199+DICIEMBRE!H199</f>
        <v>0</v>
      </c>
      <c r="I199" s="96">
        <f>+ENERO!I199+FEBRERO!I199+MARZO!I199+ABRIL!I199+MAYO!I199+JUNIO!I199+JULIO!I199+AGOSTO!I199+SEPTIEMBRE!I199+OCTUBRE!I199+NOVIEMBRE!I199+DICIEMBRE!I199</f>
        <v>0</v>
      </c>
      <c r="J199" s="96">
        <f>+ENERO!J199+FEBRERO!J199+MARZO!J199+ABRIL!J199+MAYO!J199+JUNIO!J199+JULIO!J199+AGOSTO!J199+SEPTIEMBRE!J199+OCTUBRE!J199+NOVIEMBRE!J199+DICIEMBRE!J199</f>
        <v>0</v>
      </c>
      <c r="K199" s="96">
        <f>+ENERO!K199+FEBRERO!K199+MARZO!K199+ABRIL!K199+MAYO!K199+JUNIO!K199+JULIO!K199+AGOSTO!K199+SEPTIEMBRE!K199+OCTUBRE!K199+NOVIEMBRE!K199+DICIEMBRE!K199</f>
        <v>0</v>
      </c>
      <c r="L199" s="96">
        <f>+ENERO!L199+FEBRERO!L199+MARZO!L199+ABRIL!L199+MAYO!L199+JUNIO!L199+JULIO!L199+AGOSTO!L199+SEPTIEMBRE!L199+OCTUBRE!L199+NOVIEMBRE!L199+DICIEMBRE!L199</f>
        <v>0</v>
      </c>
      <c r="M199" s="96">
        <f>+ENERO!M199+FEBRERO!M199+MARZO!M199+ABRIL!M199+MAYO!M199+JUNIO!M199+JULIO!M199+AGOSTO!M199+SEPTIEMBRE!M199+OCTUBRE!M199+NOVIEMBRE!M199+DICIEMBRE!M199</f>
        <v>0</v>
      </c>
      <c r="N199" s="96">
        <f>+ENERO!N199+FEBRERO!N199+MARZO!N199+ABRIL!N199+MAYO!N199+JUNIO!N199+JULIO!N199+AGOSTO!N199+SEPTIEMBRE!N199+OCTUBRE!N199+NOVIEMBRE!N199+DICIEMBRE!N199</f>
        <v>0</v>
      </c>
      <c r="O199" s="96">
        <f>+ENERO!O199+FEBRERO!O199+MARZO!O199+ABRIL!O199+MAYO!O199+JUNIO!O199+JULIO!O199+AGOSTO!O199+SEPTIEMBRE!O199+OCTUBRE!O199+NOVIEMBRE!O199+DICIEMBRE!O199</f>
        <v>0</v>
      </c>
      <c r="P199" s="96">
        <f>+ENERO!P199+FEBRERO!P199+MARZO!P199+ABRIL!P199+MAYO!P199+JUNIO!P199+JULIO!P199+AGOSTO!P199+SEPTIEMBRE!P199+OCTUBRE!P199+NOVIEMBRE!P199+DICIEMBRE!P199</f>
        <v>0</v>
      </c>
      <c r="Q199" s="96">
        <f>+ENERO!Q199+FEBRERO!Q199+MARZO!Q199+ABRIL!Q199+MAYO!Q199+JUNIO!Q199+JULIO!Q199+AGOSTO!Q199+SEPTIEMBRE!Q199+OCTUBRE!Q199+NOVIEMBRE!Q199+DICIEMBRE!Q199</f>
        <v>0</v>
      </c>
      <c r="R199" s="96">
        <f>+ENERO!R199+FEBRERO!R199+MARZO!R199+ABRIL!R199+MAYO!R199+JUNIO!R199+JULIO!R199+AGOSTO!R199+SEPTIEMBRE!R199+OCTUBRE!R199+NOVIEMBRE!R199+DICIEMBRE!R199</f>
        <v>0</v>
      </c>
      <c r="S199" s="96">
        <f>+ENERO!S199+FEBRERO!S199+MARZO!S199+ABRIL!S199+MAYO!S199+JUNIO!S199+JULIO!S199+AGOSTO!S199+SEPTIEMBRE!S199+OCTUBRE!S199+NOVIEMBRE!S199+DICIEMBRE!S199</f>
        <v>0</v>
      </c>
      <c r="T199" s="96">
        <f>+ENERO!T199+FEBRERO!T199+MARZO!T199+ABRIL!T199+MAYO!T199+JUNIO!T199+JULIO!T199+AGOSTO!T199+SEPTIEMBRE!T199+OCTUBRE!T199+NOVIEMBRE!T199+DICIEMBRE!T199</f>
        <v>0</v>
      </c>
      <c r="U199" s="96">
        <f>+ENERO!U199+FEBRERO!U199+MARZO!U199+ABRIL!U199+MAYO!U199+JUNIO!U199+JULIO!U199+AGOSTO!U199+SEPTIEMBRE!U199+OCTUBRE!U199+NOVIEMBRE!U199+DICIEMBRE!U199</f>
        <v>0</v>
      </c>
      <c r="V199" s="96">
        <f>+ENERO!V199+FEBRERO!V199+MARZO!V199+ABRIL!V199+MAYO!V199+JUNIO!V199+JULIO!V199+AGOSTO!V199+SEPTIEMBRE!V199+OCTUBRE!V199+NOVIEMBRE!V199+DICIEMBRE!V199</f>
        <v>0</v>
      </c>
      <c r="W199" s="96">
        <f>+ENERO!W199+FEBRERO!W199+MARZO!W199+ABRIL!W199+MAYO!W199+JUNIO!W199+JULIO!W199+AGOSTO!W199+SEPTIEMBRE!W199+OCTUBRE!W199+NOVIEMBRE!W199+DICIEMBRE!W199</f>
        <v>0</v>
      </c>
      <c r="X199" s="96">
        <f>+ENERO!X199+FEBRERO!X199+MARZO!X199+ABRIL!X199+MAYO!X199+JUNIO!X199+JULIO!X199+AGOSTO!X199+SEPTIEMBRE!X199+OCTUBRE!X199+NOVIEMBRE!X199+DICIEMBRE!X199</f>
        <v>0</v>
      </c>
      <c r="Y199" s="96">
        <f>+ENERO!Y199+FEBRERO!Y199+MARZO!Y199+ABRIL!Y199+MAYO!Y199+JUNIO!Y199+JULIO!Y199+AGOSTO!Y199+SEPTIEMBRE!Y199+OCTUBRE!Y199+NOVIEMBRE!Y199+DICIEMBRE!Y199</f>
        <v>0</v>
      </c>
      <c r="Z199" s="96">
        <f>+ENERO!Z199+FEBRERO!Z199+MARZO!Z199+ABRIL!Z199+MAYO!Z199+JUNIO!Z199+JULIO!Z199+AGOSTO!Z199+SEPTIEMBRE!Z199+OCTUBRE!Z199+NOVIEMBRE!Z199+DICIEMBRE!Z199</f>
        <v>0</v>
      </c>
      <c r="AA199" s="96">
        <f>+ENERO!AA199+FEBRERO!AA199+MARZO!AA199+ABRIL!AA199+MAYO!AA199+JUNIO!AA199+JULIO!AA199+AGOSTO!AA199+SEPTIEMBRE!AA199+OCTUBRE!AA199+NOVIEMBRE!AA199+DICIEMBRE!AA199</f>
        <v>0</v>
      </c>
      <c r="AB199" s="96">
        <f>+ENERO!AB199+FEBRERO!AB199+MARZO!AB199+ABRIL!AB199+MAYO!AB199+JUNIO!AB199+JULIO!AB199+AGOSTO!AB199+SEPTIEMBRE!AB199+OCTUBRE!AB199+NOVIEMBRE!AB199+DICIEMBRE!AB199</f>
        <v>0</v>
      </c>
      <c r="AC199" s="96">
        <f>+ENERO!AC199+FEBRERO!AC199+MARZO!AC199+ABRIL!AC199+MAYO!AC199+JUNIO!AC199+JULIO!AC199+AGOSTO!AC199+SEPTIEMBRE!AC199+OCTUBRE!AC199+NOVIEMBRE!AC199+DICIEMBRE!AC199</f>
        <v>0</v>
      </c>
      <c r="AD199" s="96">
        <f>+ENERO!AD199+FEBRERO!AD199+MARZO!AD199+ABRIL!AD199+MAYO!AD199+JUNIO!AD199+JULIO!AD199+AGOSTO!AD199+SEPTIEMBRE!AD199+OCTUBRE!AD199+NOVIEMBRE!AD199+DICIEMBRE!AD199</f>
        <v>0</v>
      </c>
      <c r="AE199" s="96">
        <f>+ENERO!AE199+FEBRERO!AE199+MARZO!AE199+ABRIL!AE199+MAYO!AE199+JUNIO!AE199+JULIO!AE199+AGOSTO!AE199+SEPTIEMBRE!AE199+OCTUBRE!AE199+NOVIEMBRE!AE199+DICIEMBRE!AE199</f>
        <v>0</v>
      </c>
      <c r="AF199" s="96">
        <f>+ENERO!AF199+FEBRERO!AF199+MARZO!AF199+ABRIL!AF199+MAYO!AF199+JUNIO!AF199+JULIO!AF199+AGOSTO!AF199+SEPTIEMBRE!AF199+OCTUBRE!AF199+NOVIEMBRE!AF199+DICIEMBRE!AF199</f>
        <v>0</v>
      </c>
      <c r="AG199" s="96">
        <f>+ENERO!AG199+FEBRERO!AG199+MARZO!AG199+ABRIL!AG199+MAYO!AG199+JUNIO!AG199+JULIO!AG199+AGOSTO!AG199+SEPTIEMBRE!AG199+OCTUBRE!AG199+NOVIEMBRE!AG199+DICIEMBRE!AG199</f>
        <v>0</v>
      </c>
      <c r="AH199" s="96">
        <f>+ENERO!AH199+FEBRERO!AH199+MARZO!AH199+ABRIL!AH199+MAYO!AH199+JUNIO!AH199+JULIO!AH199+AGOSTO!AH199+SEPTIEMBRE!AH199+OCTUBRE!AH199+NOVIEMBRE!AH199+DICIEMBRE!AH199</f>
        <v>0</v>
      </c>
      <c r="AI199" s="96">
        <f>+ENERO!AI199+FEBRERO!AI199+MARZO!AI199+ABRIL!AI199+MAYO!AI199+JUNIO!AI199+JULIO!AI199+AGOSTO!AI199+SEPTIEMBRE!AI199+OCTUBRE!AI199+NOVIEMBRE!AI199+DICIEMBRE!AI199</f>
        <v>0</v>
      </c>
      <c r="AJ199" s="96">
        <f>+ENERO!AJ199+FEBRERO!AJ199+MARZO!AJ199+ABRIL!AJ199+MAYO!AJ199+JUNIO!AJ199+JULIO!AJ199+AGOSTO!AJ199+SEPTIEMBRE!AJ199+OCTUBRE!AJ199+NOVIEMBRE!AJ199+DICIEMBRE!AJ199</f>
        <v>0</v>
      </c>
      <c r="AK199" s="96">
        <f>+ENERO!AK199+FEBRERO!AK199+MARZO!AK199+ABRIL!AK199+MAYO!AK199+JUNIO!AK199+JULIO!AK199+AGOSTO!AK199+SEPTIEMBRE!AK199+OCTUBRE!AK199+NOVIEMBRE!AK199+DICIEMBRE!AK199</f>
        <v>0</v>
      </c>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227">
        <f>IF($C199&lt;&gt;SUM($F199:$AK199),1,0)</f>
        <v>0</v>
      </c>
      <c r="CQ199" s="227">
        <f>IF($D199&lt;&gt;$F199+$H199+$J199+$L199+$N199+$P199+R199+T199+V199+X199+Z199+AB199+AD199+AF199+AH199+AJ199,1,0)</f>
        <v>0</v>
      </c>
      <c r="CR199" s="22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675" t="s">
        <v>136</v>
      </c>
      <c r="B200" s="675"/>
      <c r="C200" s="95">
        <f>SUM(D200:E200)</f>
        <v>0</v>
      </c>
      <c r="D200" s="95">
        <f>+F200+H200+J200+L200+N200+P200+R200+T200+V200+X200+Z200+AB200+AD200+AF200+AH200+AJ200</f>
        <v>0</v>
      </c>
      <c r="E200" s="95">
        <f>+G200+I200+K200+M200+O200+Q200+S200+U200+W200+Y200+AA200+AC200+AE200+AG200+AI200+AK200</f>
        <v>0</v>
      </c>
      <c r="F200" s="96">
        <f>+ENERO!F200+FEBRERO!F200+MARZO!F200+ABRIL!F200+MAYO!F200+JUNIO!F200+JULIO!F200+AGOSTO!F200+SEPTIEMBRE!F200+OCTUBRE!F200+NOVIEMBRE!F200+DICIEMBRE!F200</f>
        <v>0</v>
      </c>
      <c r="G200" s="96">
        <f>+ENERO!G200+FEBRERO!G200+MARZO!G200+ABRIL!G200+MAYO!G200+JUNIO!G200+JULIO!G200+AGOSTO!G200+SEPTIEMBRE!G200+OCTUBRE!G200+NOVIEMBRE!G200+DICIEMBRE!G200</f>
        <v>0</v>
      </c>
      <c r="H200" s="96">
        <f>+ENERO!H200+FEBRERO!H200+MARZO!H200+ABRIL!H200+MAYO!H200+JUNIO!H200+JULIO!H200+AGOSTO!H200+SEPTIEMBRE!H200+OCTUBRE!H200+NOVIEMBRE!H200+DICIEMBRE!H200</f>
        <v>0</v>
      </c>
      <c r="I200" s="96">
        <f>+ENERO!I200+FEBRERO!I200+MARZO!I200+ABRIL!I200+MAYO!I200+JUNIO!I200+JULIO!I200+AGOSTO!I200+SEPTIEMBRE!I200+OCTUBRE!I200+NOVIEMBRE!I200+DICIEMBRE!I200</f>
        <v>0</v>
      </c>
      <c r="J200" s="96">
        <f>+ENERO!J200+FEBRERO!J200+MARZO!J200+ABRIL!J200+MAYO!J200+JUNIO!J200+JULIO!J200+AGOSTO!J200+SEPTIEMBRE!J200+OCTUBRE!J200+NOVIEMBRE!J200+DICIEMBRE!J200</f>
        <v>0</v>
      </c>
      <c r="K200" s="96">
        <f>+ENERO!K200+FEBRERO!K200+MARZO!K200+ABRIL!K200+MAYO!K200+JUNIO!K200+JULIO!K200+AGOSTO!K200+SEPTIEMBRE!K200+OCTUBRE!K200+NOVIEMBRE!K200+DICIEMBRE!K200</f>
        <v>0</v>
      </c>
      <c r="L200" s="96">
        <f>+ENERO!L200+FEBRERO!L200+MARZO!L200+ABRIL!L200+MAYO!L200+JUNIO!L200+JULIO!L200+AGOSTO!L200+SEPTIEMBRE!L200+OCTUBRE!L200+NOVIEMBRE!L200+DICIEMBRE!L200</f>
        <v>0</v>
      </c>
      <c r="M200" s="96">
        <f>+ENERO!M200+FEBRERO!M200+MARZO!M200+ABRIL!M200+MAYO!M200+JUNIO!M200+JULIO!M200+AGOSTO!M200+SEPTIEMBRE!M200+OCTUBRE!M200+NOVIEMBRE!M200+DICIEMBRE!M200</f>
        <v>0</v>
      </c>
      <c r="N200" s="96">
        <f>+ENERO!N200+FEBRERO!N200+MARZO!N200+ABRIL!N200+MAYO!N200+JUNIO!N200+JULIO!N200+AGOSTO!N200+SEPTIEMBRE!N200+OCTUBRE!N200+NOVIEMBRE!N200+DICIEMBRE!N200</f>
        <v>0</v>
      </c>
      <c r="O200" s="96">
        <f>+ENERO!O200+FEBRERO!O200+MARZO!O200+ABRIL!O200+MAYO!O200+JUNIO!O200+JULIO!O200+AGOSTO!O200+SEPTIEMBRE!O200+OCTUBRE!O200+NOVIEMBRE!O200+DICIEMBRE!O200</f>
        <v>0</v>
      </c>
      <c r="P200" s="96">
        <f>+ENERO!P200+FEBRERO!P200+MARZO!P200+ABRIL!P200+MAYO!P200+JUNIO!P200+JULIO!P200+AGOSTO!P200+SEPTIEMBRE!P200+OCTUBRE!P200+NOVIEMBRE!P200+DICIEMBRE!P200</f>
        <v>0</v>
      </c>
      <c r="Q200" s="96">
        <f>+ENERO!Q200+FEBRERO!Q200+MARZO!Q200+ABRIL!Q200+MAYO!Q200+JUNIO!Q200+JULIO!Q200+AGOSTO!Q200+SEPTIEMBRE!Q200+OCTUBRE!Q200+NOVIEMBRE!Q200+DICIEMBRE!Q200</f>
        <v>0</v>
      </c>
      <c r="R200" s="96">
        <f>+ENERO!R200+FEBRERO!R200+MARZO!R200+ABRIL!R200+MAYO!R200+JUNIO!R200+JULIO!R200+AGOSTO!R200+SEPTIEMBRE!R200+OCTUBRE!R200+NOVIEMBRE!R200+DICIEMBRE!R200</f>
        <v>0</v>
      </c>
      <c r="S200" s="96">
        <f>+ENERO!S200+FEBRERO!S200+MARZO!S200+ABRIL!S200+MAYO!S200+JUNIO!S200+JULIO!S200+AGOSTO!S200+SEPTIEMBRE!S200+OCTUBRE!S200+NOVIEMBRE!S200+DICIEMBRE!S200</f>
        <v>0</v>
      </c>
      <c r="T200" s="96">
        <f>+ENERO!T200+FEBRERO!T200+MARZO!T200+ABRIL!T200+MAYO!T200+JUNIO!T200+JULIO!T200+AGOSTO!T200+SEPTIEMBRE!T200+OCTUBRE!T200+NOVIEMBRE!T200+DICIEMBRE!T200</f>
        <v>0</v>
      </c>
      <c r="U200" s="96">
        <f>+ENERO!U200+FEBRERO!U200+MARZO!U200+ABRIL!U200+MAYO!U200+JUNIO!U200+JULIO!U200+AGOSTO!U200+SEPTIEMBRE!U200+OCTUBRE!U200+NOVIEMBRE!U200+DICIEMBRE!U200</f>
        <v>0</v>
      </c>
      <c r="V200" s="96">
        <f>+ENERO!V200+FEBRERO!V200+MARZO!V200+ABRIL!V200+MAYO!V200+JUNIO!V200+JULIO!V200+AGOSTO!V200+SEPTIEMBRE!V200+OCTUBRE!V200+NOVIEMBRE!V200+DICIEMBRE!V200</f>
        <v>0</v>
      </c>
      <c r="W200" s="96">
        <f>+ENERO!W200+FEBRERO!W200+MARZO!W200+ABRIL!W200+MAYO!W200+JUNIO!W200+JULIO!W200+AGOSTO!W200+SEPTIEMBRE!W200+OCTUBRE!W200+NOVIEMBRE!W200+DICIEMBRE!W200</f>
        <v>0</v>
      </c>
      <c r="X200" s="96">
        <f>+ENERO!X200+FEBRERO!X200+MARZO!X200+ABRIL!X200+MAYO!X200+JUNIO!X200+JULIO!X200+AGOSTO!X200+SEPTIEMBRE!X200+OCTUBRE!X200+NOVIEMBRE!X200+DICIEMBRE!X200</f>
        <v>0</v>
      </c>
      <c r="Y200" s="96">
        <f>+ENERO!Y200+FEBRERO!Y200+MARZO!Y200+ABRIL!Y200+MAYO!Y200+JUNIO!Y200+JULIO!Y200+AGOSTO!Y200+SEPTIEMBRE!Y200+OCTUBRE!Y200+NOVIEMBRE!Y200+DICIEMBRE!Y200</f>
        <v>0</v>
      </c>
      <c r="Z200" s="96">
        <f>+ENERO!Z200+FEBRERO!Z200+MARZO!Z200+ABRIL!Z200+MAYO!Z200+JUNIO!Z200+JULIO!Z200+AGOSTO!Z200+SEPTIEMBRE!Z200+OCTUBRE!Z200+NOVIEMBRE!Z200+DICIEMBRE!Z200</f>
        <v>0</v>
      </c>
      <c r="AA200" s="96">
        <f>+ENERO!AA200+FEBRERO!AA200+MARZO!AA200+ABRIL!AA200+MAYO!AA200+JUNIO!AA200+JULIO!AA200+AGOSTO!AA200+SEPTIEMBRE!AA200+OCTUBRE!AA200+NOVIEMBRE!AA200+DICIEMBRE!AA200</f>
        <v>0</v>
      </c>
      <c r="AB200" s="96">
        <f>+ENERO!AB200+FEBRERO!AB200+MARZO!AB200+ABRIL!AB200+MAYO!AB200+JUNIO!AB200+JULIO!AB200+AGOSTO!AB200+SEPTIEMBRE!AB200+OCTUBRE!AB200+NOVIEMBRE!AB200+DICIEMBRE!AB200</f>
        <v>0</v>
      </c>
      <c r="AC200" s="96">
        <f>+ENERO!AC200+FEBRERO!AC200+MARZO!AC200+ABRIL!AC200+MAYO!AC200+JUNIO!AC200+JULIO!AC200+AGOSTO!AC200+SEPTIEMBRE!AC200+OCTUBRE!AC200+NOVIEMBRE!AC200+DICIEMBRE!AC200</f>
        <v>0</v>
      </c>
      <c r="AD200" s="96">
        <f>+ENERO!AD200+FEBRERO!AD200+MARZO!AD200+ABRIL!AD200+MAYO!AD200+JUNIO!AD200+JULIO!AD200+AGOSTO!AD200+SEPTIEMBRE!AD200+OCTUBRE!AD200+NOVIEMBRE!AD200+DICIEMBRE!AD200</f>
        <v>0</v>
      </c>
      <c r="AE200" s="96">
        <f>+ENERO!AE200+FEBRERO!AE200+MARZO!AE200+ABRIL!AE200+MAYO!AE200+JUNIO!AE200+JULIO!AE200+AGOSTO!AE200+SEPTIEMBRE!AE200+OCTUBRE!AE200+NOVIEMBRE!AE200+DICIEMBRE!AE200</f>
        <v>0</v>
      </c>
      <c r="AF200" s="96">
        <f>+ENERO!AF200+FEBRERO!AF200+MARZO!AF200+ABRIL!AF200+MAYO!AF200+JUNIO!AF200+JULIO!AF200+AGOSTO!AF200+SEPTIEMBRE!AF200+OCTUBRE!AF200+NOVIEMBRE!AF200+DICIEMBRE!AF200</f>
        <v>0</v>
      </c>
      <c r="AG200" s="96">
        <f>+ENERO!AG200+FEBRERO!AG200+MARZO!AG200+ABRIL!AG200+MAYO!AG200+JUNIO!AG200+JULIO!AG200+AGOSTO!AG200+SEPTIEMBRE!AG200+OCTUBRE!AG200+NOVIEMBRE!AG200+DICIEMBRE!AG200</f>
        <v>0</v>
      </c>
      <c r="AH200" s="96">
        <f>+ENERO!AH200+FEBRERO!AH200+MARZO!AH200+ABRIL!AH200+MAYO!AH200+JUNIO!AH200+JULIO!AH200+AGOSTO!AH200+SEPTIEMBRE!AH200+OCTUBRE!AH200+NOVIEMBRE!AH200+DICIEMBRE!AH200</f>
        <v>0</v>
      </c>
      <c r="AI200" s="96">
        <f>+ENERO!AI200+FEBRERO!AI200+MARZO!AI200+ABRIL!AI200+MAYO!AI200+JUNIO!AI200+JULIO!AI200+AGOSTO!AI200+SEPTIEMBRE!AI200+OCTUBRE!AI200+NOVIEMBRE!AI200+DICIEMBRE!AI200</f>
        <v>0</v>
      </c>
      <c r="AJ200" s="96">
        <f>+ENERO!AJ200+FEBRERO!AJ200+MARZO!AJ200+ABRIL!AJ200+MAYO!AJ200+JUNIO!AJ200+JULIO!AJ200+AGOSTO!AJ200+SEPTIEMBRE!AJ200+OCTUBRE!AJ200+NOVIEMBRE!AJ200+DICIEMBRE!AJ200</f>
        <v>0</v>
      </c>
      <c r="AK200" s="96">
        <f>+ENERO!AK200+FEBRERO!AK200+MARZO!AK200+ABRIL!AK200+MAYO!AK200+JUNIO!AK200+JULIO!AK200+AGOSTO!AK200+SEPTIEMBRE!AK200+OCTUBRE!AK200+NOVIEMBRE!AK200+DICIEMBRE!AK200</f>
        <v>0</v>
      </c>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227">
        <f>IF($C200&lt;&gt;SUM($F200:$AK200),1,0)</f>
        <v>0</v>
      </c>
      <c r="CQ200" s="227">
        <f>IF($D200&lt;&gt;$F200+$H200+$J200+$L200+$N200+$P200+R200+T200+V200+X200+Z200+AB200+AD200+AF200+AH200+AJ200,1,0)</f>
        <v>0</v>
      </c>
      <c r="CR200" s="22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25"/>
      <c r="CQ201" s="225"/>
      <c r="CR201" s="225"/>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533" t="s">
        <v>39</v>
      </c>
      <c r="B202" s="534"/>
      <c r="C202" s="676" t="s">
        <v>40</v>
      </c>
      <c r="D202" s="676"/>
      <c r="E202" s="676"/>
      <c r="F202" s="547" t="s">
        <v>248</v>
      </c>
      <c r="G202" s="548"/>
      <c r="H202" s="547" t="s">
        <v>94</v>
      </c>
      <c r="I202" s="548"/>
      <c r="J202" s="547" t="s">
        <v>95</v>
      </c>
      <c r="K202" s="548"/>
      <c r="L202" s="547" t="s">
        <v>96</v>
      </c>
      <c r="M202" s="548"/>
      <c r="N202" s="547" t="s">
        <v>249</v>
      </c>
      <c r="O202" s="548"/>
      <c r="P202" s="547" t="s">
        <v>250</v>
      </c>
      <c r="Q202" s="548"/>
      <c r="R202" s="547" t="s">
        <v>251</v>
      </c>
      <c r="S202" s="548"/>
      <c r="T202" s="547" t="s">
        <v>252</v>
      </c>
      <c r="U202" s="548"/>
      <c r="V202" s="547" t="s">
        <v>253</v>
      </c>
      <c r="W202" s="548"/>
      <c r="X202" s="547" t="s">
        <v>254</v>
      </c>
      <c r="Y202" s="548"/>
      <c r="Z202" s="547" t="s">
        <v>255</v>
      </c>
      <c r="AA202" s="548"/>
      <c r="AB202" s="547" t="s">
        <v>256</v>
      </c>
      <c r="AC202" s="548"/>
      <c r="AD202" s="547" t="s">
        <v>257</v>
      </c>
      <c r="AE202" s="548"/>
      <c r="AF202" s="547" t="s">
        <v>258</v>
      </c>
      <c r="AG202" s="548"/>
      <c r="AH202" s="547" t="s">
        <v>259</v>
      </c>
      <c r="AI202" s="548"/>
      <c r="AJ202" s="547" t="s">
        <v>260</v>
      </c>
      <c r="AK202" s="548"/>
      <c r="AL202" s="71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P202" s="225"/>
      <c r="CQ202" s="225"/>
      <c r="CR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535"/>
      <c r="B203" s="536"/>
      <c r="C203" s="37" t="s">
        <v>133</v>
      </c>
      <c r="D203" s="37" t="s">
        <v>37</v>
      </c>
      <c r="E203" s="166"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714"/>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27"/>
      <c r="CQ203" s="227"/>
      <c r="CR203" s="227"/>
      <c r="CS203" s="227"/>
      <c r="CT203" s="227"/>
      <c r="CU203" s="2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674" t="s">
        <v>134</v>
      </c>
      <c r="B204" s="674"/>
      <c r="C204" s="292"/>
      <c r="D204" s="292"/>
      <c r="E204" s="292"/>
      <c r="F204" s="96">
        <f>+ENERO!F204+FEBRERO!F204+MARZO!F204+ABRIL!F204+MAYO!F204+JUNIO!F204+JULIO!F204+AGOSTO!F204+SEPTIEMBRE!F204+OCTUBRE!F204+NOVIEMBRE!F204+DICIEMBRE!F204</f>
        <v>0</v>
      </c>
      <c r="G204" s="96">
        <f>+ENERO!G204+FEBRERO!G204+MARZO!G204+ABRIL!G204+MAYO!G204+JUNIO!G204+JULIO!G204+AGOSTO!G204+SEPTIEMBRE!G204+OCTUBRE!G204+NOVIEMBRE!G204+DICIEMBRE!G204</f>
        <v>0</v>
      </c>
      <c r="H204" s="96">
        <f>+ENERO!H204+FEBRERO!H204+MARZO!H204+ABRIL!H204+MAYO!H204+JUNIO!H204+JULIO!H204+AGOSTO!H204+SEPTIEMBRE!H204+OCTUBRE!H204+NOVIEMBRE!H204+DICIEMBRE!H204</f>
        <v>0</v>
      </c>
      <c r="I204" s="96">
        <f>+ENERO!I204+FEBRERO!I204+MARZO!I204+ABRIL!I204+MAYO!I204+JUNIO!I204+JULIO!I204+AGOSTO!I204+SEPTIEMBRE!I204+OCTUBRE!I204+NOVIEMBRE!I204+DICIEMBRE!I204</f>
        <v>0</v>
      </c>
      <c r="J204" s="96">
        <f>+ENERO!J204+FEBRERO!J204+MARZO!J204+ABRIL!J204+MAYO!J204+JUNIO!J204+JULIO!J204+AGOSTO!J204+SEPTIEMBRE!J204+OCTUBRE!J204+NOVIEMBRE!J204+DICIEMBRE!J204</f>
        <v>0</v>
      </c>
      <c r="K204" s="96">
        <f>+ENERO!K204+FEBRERO!K204+MARZO!K204+ABRIL!K204+MAYO!K204+JUNIO!K204+JULIO!K204+AGOSTO!K204+SEPTIEMBRE!K204+OCTUBRE!K204+NOVIEMBRE!K204+DICIEMBRE!K204</f>
        <v>0</v>
      </c>
      <c r="L204" s="96">
        <f>+ENERO!L204+FEBRERO!L204+MARZO!L204+ABRIL!L204+MAYO!L204+JUNIO!L204+JULIO!L204+AGOSTO!L204+SEPTIEMBRE!L204+OCTUBRE!L204+NOVIEMBRE!L204+DICIEMBRE!L204</f>
        <v>0</v>
      </c>
      <c r="M204" s="96">
        <f>+ENERO!M204+FEBRERO!M204+MARZO!M204+ABRIL!M204+MAYO!M204+JUNIO!M204+JULIO!M204+AGOSTO!M204+SEPTIEMBRE!M204+OCTUBRE!M204+NOVIEMBRE!M204+DICIEMBRE!M204</f>
        <v>0</v>
      </c>
      <c r="N204" s="96">
        <f>+ENERO!N204+FEBRERO!N204+MARZO!N204+ABRIL!N204+MAYO!N204+JUNIO!N204+JULIO!N204+AGOSTO!N204+SEPTIEMBRE!N204+OCTUBRE!N204+NOVIEMBRE!N204+DICIEMBRE!N204</f>
        <v>0</v>
      </c>
      <c r="O204" s="96">
        <f>+ENERO!O204+FEBRERO!O204+MARZO!O204+ABRIL!O204+MAYO!O204+JUNIO!O204+JULIO!O204+AGOSTO!O204+SEPTIEMBRE!O204+OCTUBRE!O204+NOVIEMBRE!O204+DICIEMBRE!O204</f>
        <v>0</v>
      </c>
      <c r="P204" s="96">
        <f>+ENERO!P204+FEBRERO!P204+MARZO!P204+ABRIL!P204+MAYO!P204+JUNIO!P204+JULIO!P204+AGOSTO!P204+SEPTIEMBRE!P204+OCTUBRE!P204+NOVIEMBRE!P204+DICIEMBRE!P204</f>
        <v>0</v>
      </c>
      <c r="Q204" s="96">
        <f>+ENERO!Q204+FEBRERO!Q204+MARZO!Q204+ABRIL!Q204+MAYO!Q204+JUNIO!Q204+JULIO!Q204+AGOSTO!Q204+SEPTIEMBRE!Q204+OCTUBRE!Q204+NOVIEMBRE!Q204+DICIEMBRE!Q204</f>
        <v>0</v>
      </c>
      <c r="R204" s="96">
        <f>+ENERO!R204+FEBRERO!R204+MARZO!R204+ABRIL!R204+MAYO!R204+JUNIO!R204+JULIO!R204+AGOSTO!R204+SEPTIEMBRE!R204+OCTUBRE!R204+NOVIEMBRE!R204+DICIEMBRE!R204</f>
        <v>0</v>
      </c>
      <c r="S204" s="96">
        <f>+ENERO!S204+FEBRERO!S204+MARZO!S204+ABRIL!S204+MAYO!S204+JUNIO!S204+JULIO!S204+AGOSTO!S204+SEPTIEMBRE!S204+OCTUBRE!S204+NOVIEMBRE!S204+DICIEMBRE!S204</f>
        <v>0</v>
      </c>
      <c r="T204" s="96">
        <f>+ENERO!T204+FEBRERO!T204+MARZO!T204+ABRIL!T204+MAYO!T204+JUNIO!T204+JULIO!T204+AGOSTO!T204+SEPTIEMBRE!T204+OCTUBRE!T204+NOVIEMBRE!T204+DICIEMBRE!T204</f>
        <v>0</v>
      </c>
      <c r="U204" s="96">
        <f>+ENERO!U204+FEBRERO!U204+MARZO!U204+ABRIL!U204+MAYO!U204+JUNIO!U204+JULIO!U204+AGOSTO!U204+SEPTIEMBRE!U204+OCTUBRE!U204+NOVIEMBRE!U204+DICIEMBRE!U204</f>
        <v>0</v>
      </c>
      <c r="V204" s="96">
        <f>+ENERO!V204+FEBRERO!V204+MARZO!V204+ABRIL!V204+MAYO!V204+JUNIO!V204+JULIO!V204+AGOSTO!V204+SEPTIEMBRE!V204+OCTUBRE!V204+NOVIEMBRE!V204+DICIEMBRE!V204</f>
        <v>0</v>
      </c>
      <c r="W204" s="96">
        <f>+ENERO!W204+FEBRERO!W204+MARZO!W204+ABRIL!W204+MAYO!W204+JUNIO!W204+JULIO!W204+AGOSTO!W204+SEPTIEMBRE!W204+OCTUBRE!W204+NOVIEMBRE!W204+DICIEMBRE!W204</f>
        <v>0</v>
      </c>
      <c r="X204" s="96">
        <f>+ENERO!X204+FEBRERO!X204+MARZO!X204+ABRIL!X204+MAYO!X204+JUNIO!X204+JULIO!X204+AGOSTO!X204+SEPTIEMBRE!X204+OCTUBRE!X204+NOVIEMBRE!X204+DICIEMBRE!X204</f>
        <v>0</v>
      </c>
      <c r="Y204" s="96">
        <f>+ENERO!Y204+FEBRERO!Y204+MARZO!Y204+ABRIL!Y204+MAYO!Y204+JUNIO!Y204+JULIO!Y204+AGOSTO!Y204+SEPTIEMBRE!Y204+OCTUBRE!Y204+NOVIEMBRE!Y204+DICIEMBRE!Y204</f>
        <v>0</v>
      </c>
      <c r="Z204" s="96">
        <f>+ENERO!Z204+FEBRERO!Z204+MARZO!Z204+ABRIL!Z204+MAYO!Z204+JUNIO!Z204+JULIO!Z204+AGOSTO!Z204+SEPTIEMBRE!Z204+OCTUBRE!Z204+NOVIEMBRE!Z204+DICIEMBRE!Z204</f>
        <v>0</v>
      </c>
      <c r="AA204" s="96">
        <f>+ENERO!AA204+FEBRERO!AA204+MARZO!AA204+ABRIL!AA204+MAYO!AA204+JUNIO!AA204+JULIO!AA204+AGOSTO!AA204+SEPTIEMBRE!AA204+OCTUBRE!AA204+NOVIEMBRE!AA204+DICIEMBRE!AA204</f>
        <v>0</v>
      </c>
      <c r="AB204" s="96">
        <f>+ENERO!AB204+FEBRERO!AB204+MARZO!AB204+ABRIL!AB204+MAYO!AB204+JUNIO!AB204+JULIO!AB204+AGOSTO!AB204+SEPTIEMBRE!AB204+OCTUBRE!AB204+NOVIEMBRE!AB204+DICIEMBRE!AB204</f>
        <v>0</v>
      </c>
      <c r="AC204" s="96">
        <f>+ENERO!AC204+FEBRERO!AC204+MARZO!AC204+ABRIL!AC204+MAYO!AC204+JUNIO!AC204+JULIO!AC204+AGOSTO!AC204+SEPTIEMBRE!AC204+OCTUBRE!AC204+NOVIEMBRE!AC204+DICIEMBRE!AC204</f>
        <v>0</v>
      </c>
      <c r="AD204" s="96">
        <f>+ENERO!AD204+FEBRERO!AD204+MARZO!AD204+ABRIL!AD204+MAYO!AD204+JUNIO!AD204+JULIO!AD204+AGOSTO!AD204+SEPTIEMBRE!AD204+OCTUBRE!AD204+NOVIEMBRE!AD204+DICIEMBRE!AD204</f>
        <v>0</v>
      </c>
      <c r="AE204" s="96">
        <f>+ENERO!AE204+FEBRERO!AE204+MARZO!AE204+ABRIL!AE204+MAYO!AE204+JUNIO!AE204+JULIO!AE204+AGOSTO!AE204+SEPTIEMBRE!AE204+OCTUBRE!AE204+NOVIEMBRE!AE204+DICIEMBRE!AE204</f>
        <v>0</v>
      </c>
      <c r="AF204" s="96">
        <f>+ENERO!AF204+FEBRERO!AF204+MARZO!AF204+ABRIL!AF204+MAYO!AF204+JUNIO!AF204+JULIO!AF204+AGOSTO!AF204+SEPTIEMBRE!AF204+OCTUBRE!AF204+NOVIEMBRE!AF204+DICIEMBRE!AF204</f>
        <v>0</v>
      </c>
      <c r="AG204" s="96">
        <f>+ENERO!AG204+FEBRERO!AG204+MARZO!AG204+ABRIL!AG204+MAYO!AG204+JUNIO!AG204+JULIO!AG204+AGOSTO!AG204+SEPTIEMBRE!AG204+OCTUBRE!AG204+NOVIEMBRE!AG204+DICIEMBRE!AG204</f>
        <v>0</v>
      </c>
      <c r="AH204" s="96">
        <f>+ENERO!AH204+FEBRERO!AH204+MARZO!AH204+ABRIL!AH204+MAYO!AH204+JUNIO!AH204+JULIO!AH204+AGOSTO!AH204+SEPTIEMBRE!AH204+OCTUBRE!AH204+NOVIEMBRE!AH204+DICIEMBRE!AH204</f>
        <v>0</v>
      </c>
      <c r="AI204" s="96">
        <f>+ENERO!AI204+FEBRERO!AI204+MARZO!AI204+ABRIL!AI204+MAYO!AI204+JUNIO!AI204+JULIO!AI204+AGOSTO!AI204+SEPTIEMBRE!AI204+OCTUBRE!AI204+NOVIEMBRE!AI204+DICIEMBRE!AI204</f>
        <v>0</v>
      </c>
      <c r="AJ204" s="96">
        <f>+ENERO!AJ204+FEBRERO!AJ204+MARZO!AJ204+ABRIL!AJ204+MAYO!AJ204+JUNIO!AJ204+JULIO!AJ204+AGOSTO!AJ204+SEPTIEMBRE!AJ204+OCTUBRE!AJ204+NOVIEMBRE!AJ204+DICIEMBRE!AJ204</f>
        <v>0</v>
      </c>
      <c r="AK204" s="96">
        <f>+ENERO!AK204+FEBRERO!AK204+MARZO!AK204+ABRIL!AK204+MAYO!AK204+JUNIO!AK204+JULIO!AK204+AGOSTO!AK204+SEPTIEMBRE!AK204+OCTUBRE!AK204+NOVIEMBRE!AK204+DICIEMBRE!AK204</f>
        <v>0</v>
      </c>
      <c r="AL204" s="96">
        <f>+ENERO!AL204+FEBRERO!AL204+MARZO!AL204+ABRIL!AL204+MAYO!AL204+JUNIO!AL204+JULIO!AL204+AGOSTO!AL204+SEPTIEMBRE!AL204+OCTUBRE!AL204+NOVIEMBRE!AL204+DICIEMBRE!AL204</f>
        <v>0</v>
      </c>
      <c r="AM204" s="158" t="str">
        <f>IF($C204&lt;$AL204,"Egresos abandonos no puede ser mayor que total egresos","")</f>
        <v/>
      </c>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158">
        <f>IF($C204&lt;$AL204,1,0)</f>
        <v>0</v>
      </c>
      <c r="CQ204" s="227">
        <f>IF($D204&lt;&gt;$F204+$H204+$J204+$L204+$N204+$P204+R204+T204+W204+Y204+AA204+AC204+AE204+AG204+AI204+AK204,1,0)</f>
        <v>0</v>
      </c>
      <c r="CR204" s="227">
        <f>IF($E204&lt;&gt;$G204+$I204+$K204+$M204+$O204+$Q204+S204+U204+W204+Y204+AA204+AC204+AE204+AG204+AI204+AK204,1,0)</f>
        <v>0</v>
      </c>
      <c r="CS204" s="227"/>
      <c r="CT204" s="227"/>
      <c r="CU204" s="2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528" t="s">
        <v>135</v>
      </c>
      <c r="B205" s="528"/>
      <c r="C205" s="94">
        <f>SUM(D205:E205)</f>
        <v>0</v>
      </c>
      <c r="D205" s="94">
        <f>+F205+H205+J205+L205+N205+P205+R205+T205+V205++X205+Z205+AB205+AD205+AF205+AH205+AJ205</f>
        <v>0</v>
      </c>
      <c r="E205" s="94">
        <f>+G205+I205+K205+M205+O205+Q205+S205+U205+W205++Y205+AA205+AC205+AE205+AG205+AI205+AK205</f>
        <v>0</v>
      </c>
      <c r="F205" s="96">
        <f>+ENERO!F205+FEBRERO!F205+MARZO!F205+ABRIL!F205+MAYO!F205+JUNIO!F205+JULIO!F205+AGOSTO!F205+SEPTIEMBRE!F205+OCTUBRE!F205+NOVIEMBRE!F205+DICIEMBRE!F205</f>
        <v>0</v>
      </c>
      <c r="G205" s="96">
        <f>+ENERO!G205+FEBRERO!G205+MARZO!G205+ABRIL!G205+MAYO!G205+JUNIO!G205+JULIO!G205+AGOSTO!G205+SEPTIEMBRE!G205+OCTUBRE!G205+NOVIEMBRE!G205+DICIEMBRE!G205</f>
        <v>0</v>
      </c>
      <c r="H205" s="96">
        <f>+ENERO!H205+FEBRERO!H205+MARZO!H205+ABRIL!H205+MAYO!H205+JUNIO!H205+JULIO!H205+AGOSTO!H205+SEPTIEMBRE!H205+OCTUBRE!H205+NOVIEMBRE!H205+DICIEMBRE!H205</f>
        <v>0</v>
      </c>
      <c r="I205" s="96">
        <f>+ENERO!I205+FEBRERO!I205+MARZO!I205+ABRIL!I205+MAYO!I205+JUNIO!I205+JULIO!I205+AGOSTO!I205+SEPTIEMBRE!I205+OCTUBRE!I205+NOVIEMBRE!I205+DICIEMBRE!I205</f>
        <v>0</v>
      </c>
      <c r="J205" s="96">
        <f>+ENERO!J205+FEBRERO!J205+MARZO!J205+ABRIL!J205+MAYO!J205+JUNIO!J205+JULIO!J205+AGOSTO!J205+SEPTIEMBRE!J205+OCTUBRE!J205+NOVIEMBRE!J205+DICIEMBRE!J205</f>
        <v>0</v>
      </c>
      <c r="K205" s="96">
        <f>+ENERO!K205+FEBRERO!K205+MARZO!K205+ABRIL!K205+MAYO!K205+JUNIO!K205+JULIO!K205+AGOSTO!K205+SEPTIEMBRE!K205+OCTUBRE!K205+NOVIEMBRE!K205+DICIEMBRE!K205</f>
        <v>0</v>
      </c>
      <c r="L205" s="96">
        <f>+ENERO!L205+FEBRERO!L205+MARZO!L205+ABRIL!L205+MAYO!L205+JUNIO!L205+JULIO!L205+AGOSTO!L205+SEPTIEMBRE!L205+OCTUBRE!L205+NOVIEMBRE!L205+DICIEMBRE!L205</f>
        <v>0</v>
      </c>
      <c r="M205" s="96">
        <f>+ENERO!M205+FEBRERO!M205+MARZO!M205+ABRIL!M205+MAYO!M205+JUNIO!M205+JULIO!M205+AGOSTO!M205+SEPTIEMBRE!M205+OCTUBRE!M205+NOVIEMBRE!M205+DICIEMBRE!M205</f>
        <v>0</v>
      </c>
      <c r="N205" s="96">
        <f>+ENERO!N205+FEBRERO!N205+MARZO!N205+ABRIL!N205+MAYO!N205+JUNIO!N205+JULIO!N205+AGOSTO!N205+SEPTIEMBRE!N205+OCTUBRE!N205+NOVIEMBRE!N205+DICIEMBRE!N205</f>
        <v>0</v>
      </c>
      <c r="O205" s="96">
        <f>+ENERO!O205+FEBRERO!O205+MARZO!O205+ABRIL!O205+MAYO!O205+JUNIO!O205+JULIO!O205+AGOSTO!O205+SEPTIEMBRE!O205+OCTUBRE!O205+NOVIEMBRE!O205+DICIEMBRE!O205</f>
        <v>0</v>
      </c>
      <c r="P205" s="96">
        <f>+ENERO!P205+FEBRERO!P205+MARZO!P205+ABRIL!P205+MAYO!P205+JUNIO!P205+JULIO!P205+AGOSTO!P205+SEPTIEMBRE!P205+OCTUBRE!P205+NOVIEMBRE!P205+DICIEMBRE!P205</f>
        <v>0</v>
      </c>
      <c r="Q205" s="96">
        <f>+ENERO!Q205+FEBRERO!Q205+MARZO!Q205+ABRIL!Q205+MAYO!Q205+JUNIO!Q205+JULIO!Q205+AGOSTO!Q205+SEPTIEMBRE!Q205+OCTUBRE!Q205+NOVIEMBRE!Q205+DICIEMBRE!Q205</f>
        <v>0</v>
      </c>
      <c r="R205" s="96">
        <f>+ENERO!R205+FEBRERO!R205+MARZO!R205+ABRIL!R205+MAYO!R205+JUNIO!R205+JULIO!R205+AGOSTO!R205+SEPTIEMBRE!R205+OCTUBRE!R205+NOVIEMBRE!R205+DICIEMBRE!R205</f>
        <v>0</v>
      </c>
      <c r="S205" s="96">
        <f>+ENERO!S205+FEBRERO!S205+MARZO!S205+ABRIL!S205+MAYO!S205+JUNIO!S205+JULIO!S205+AGOSTO!S205+SEPTIEMBRE!S205+OCTUBRE!S205+NOVIEMBRE!S205+DICIEMBRE!S205</f>
        <v>0</v>
      </c>
      <c r="T205" s="96">
        <f>+ENERO!T205+FEBRERO!T205+MARZO!T205+ABRIL!T205+MAYO!T205+JUNIO!T205+JULIO!T205+AGOSTO!T205+SEPTIEMBRE!T205+OCTUBRE!T205+NOVIEMBRE!T205+DICIEMBRE!T205</f>
        <v>0</v>
      </c>
      <c r="U205" s="96">
        <f>+ENERO!U205+FEBRERO!U205+MARZO!U205+ABRIL!U205+MAYO!U205+JUNIO!U205+JULIO!U205+AGOSTO!U205+SEPTIEMBRE!U205+OCTUBRE!U205+NOVIEMBRE!U205+DICIEMBRE!U205</f>
        <v>0</v>
      </c>
      <c r="V205" s="96">
        <f>+ENERO!V205+FEBRERO!V205+MARZO!V205+ABRIL!V205+MAYO!V205+JUNIO!V205+JULIO!V205+AGOSTO!V205+SEPTIEMBRE!V205+OCTUBRE!V205+NOVIEMBRE!V205+DICIEMBRE!V205</f>
        <v>0</v>
      </c>
      <c r="W205" s="96">
        <f>+ENERO!W205+FEBRERO!W205+MARZO!W205+ABRIL!W205+MAYO!W205+JUNIO!W205+JULIO!W205+AGOSTO!W205+SEPTIEMBRE!W205+OCTUBRE!W205+NOVIEMBRE!W205+DICIEMBRE!W205</f>
        <v>0</v>
      </c>
      <c r="X205" s="96">
        <f>+ENERO!X205+FEBRERO!X205+MARZO!X205+ABRIL!X205+MAYO!X205+JUNIO!X205+JULIO!X205+AGOSTO!X205+SEPTIEMBRE!X205+OCTUBRE!X205+NOVIEMBRE!X205+DICIEMBRE!X205</f>
        <v>0</v>
      </c>
      <c r="Y205" s="96">
        <f>+ENERO!Y205+FEBRERO!Y205+MARZO!Y205+ABRIL!Y205+MAYO!Y205+JUNIO!Y205+JULIO!Y205+AGOSTO!Y205+SEPTIEMBRE!Y205+OCTUBRE!Y205+NOVIEMBRE!Y205+DICIEMBRE!Y205</f>
        <v>0</v>
      </c>
      <c r="Z205" s="96">
        <f>+ENERO!Z205+FEBRERO!Z205+MARZO!Z205+ABRIL!Z205+MAYO!Z205+JUNIO!Z205+JULIO!Z205+AGOSTO!Z205+SEPTIEMBRE!Z205+OCTUBRE!Z205+NOVIEMBRE!Z205+DICIEMBRE!Z205</f>
        <v>0</v>
      </c>
      <c r="AA205" s="96">
        <f>+ENERO!AA205+FEBRERO!AA205+MARZO!AA205+ABRIL!AA205+MAYO!AA205+JUNIO!AA205+JULIO!AA205+AGOSTO!AA205+SEPTIEMBRE!AA205+OCTUBRE!AA205+NOVIEMBRE!AA205+DICIEMBRE!AA205</f>
        <v>0</v>
      </c>
      <c r="AB205" s="96">
        <f>+ENERO!AB205+FEBRERO!AB205+MARZO!AB205+ABRIL!AB205+MAYO!AB205+JUNIO!AB205+JULIO!AB205+AGOSTO!AB205+SEPTIEMBRE!AB205+OCTUBRE!AB205+NOVIEMBRE!AB205+DICIEMBRE!AB205</f>
        <v>0</v>
      </c>
      <c r="AC205" s="96">
        <f>+ENERO!AC205+FEBRERO!AC205+MARZO!AC205+ABRIL!AC205+MAYO!AC205+JUNIO!AC205+JULIO!AC205+AGOSTO!AC205+SEPTIEMBRE!AC205+OCTUBRE!AC205+NOVIEMBRE!AC205+DICIEMBRE!AC205</f>
        <v>0</v>
      </c>
      <c r="AD205" s="96">
        <f>+ENERO!AD205+FEBRERO!AD205+MARZO!AD205+ABRIL!AD205+MAYO!AD205+JUNIO!AD205+JULIO!AD205+AGOSTO!AD205+SEPTIEMBRE!AD205+OCTUBRE!AD205+NOVIEMBRE!AD205+DICIEMBRE!AD205</f>
        <v>0</v>
      </c>
      <c r="AE205" s="96">
        <f>+ENERO!AE205+FEBRERO!AE205+MARZO!AE205+ABRIL!AE205+MAYO!AE205+JUNIO!AE205+JULIO!AE205+AGOSTO!AE205+SEPTIEMBRE!AE205+OCTUBRE!AE205+NOVIEMBRE!AE205+DICIEMBRE!AE205</f>
        <v>0</v>
      </c>
      <c r="AF205" s="96">
        <f>+ENERO!AF205+FEBRERO!AF205+MARZO!AF205+ABRIL!AF205+MAYO!AF205+JUNIO!AF205+JULIO!AF205+AGOSTO!AF205+SEPTIEMBRE!AF205+OCTUBRE!AF205+NOVIEMBRE!AF205+DICIEMBRE!AF205</f>
        <v>0</v>
      </c>
      <c r="AG205" s="96">
        <f>+ENERO!AG205+FEBRERO!AG205+MARZO!AG205+ABRIL!AG205+MAYO!AG205+JUNIO!AG205+JULIO!AG205+AGOSTO!AG205+SEPTIEMBRE!AG205+OCTUBRE!AG205+NOVIEMBRE!AG205+DICIEMBRE!AG205</f>
        <v>0</v>
      </c>
      <c r="AH205" s="96">
        <f>+ENERO!AH205+FEBRERO!AH205+MARZO!AH205+ABRIL!AH205+MAYO!AH205+JUNIO!AH205+JULIO!AH205+AGOSTO!AH205+SEPTIEMBRE!AH205+OCTUBRE!AH205+NOVIEMBRE!AH205+DICIEMBRE!AH205</f>
        <v>0</v>
      </c>
      <c r="AI205" s="96">
        <f>+ENERO!AI205+FEBRERO!AI205+MARZO!AI205+ABRIL!AI205+MAYO!AI205+JUNIO!AI205+JULIO!AI205+AGOSTO!AI205+SEPTIEMBRE!AI205+OCTUBRE!AI205+NOVIEMBRE!AI205+DICIEMBRE!AI205</f>
        <v>0</v>
      </c>
      <c r="AJ205" s="96">
        <f>+ENERO!AJ205+FEBRERO!AJ205+MARZO!AJ205+ABRIL!AJ205+MAYO!AJ205+JUNIO!AJ205+JULIO!AJ205+AGOSTO!AJ205+SEPTIEMBRE!AJ205+OCTUBRE!AJ205+NOVIEMBRE!AJ205+DICIEMBRE!AJ205</f>
        <v>0</v>
      </c>
      <c r="AK205" s="96">
        <f>+ENERO!AK205+FEBRERO!AK205+MARZO!AK205+ABRIL!AK205+MAYO!AK205+JUNIO!AK205+JULIO!AK205+AGOSTO!AK205+SEPTIEMBRE!AK205+OCTUBRE!AK205+NOVIEMBRE!AK205+DICIEMBRE!AK205</f>
        <v>0</v>
      </c>
      <c r="AL205" s="96">
        <f>+ENERO!AL205+FEBRERO!AL205+MARZO!AL205+ABRIL!AL205+MAYO!AL205+JUNIO!AL205+JULIO!AL205+AGOSTO!AL205+SEPTIEMBRE!AL205+OCTUBRE!AL205+NOVIEMBRE!AL205+DICIEMBRE!AL205</f>
        <v>0</v>
      </c>
      <c r="AM205" s="158"/>
      <c r="AY205" s="27"/>
      <c r="AZ205" s="27"/>
      <c r="BA205" s="80"/>
      <c r="BB205" s="158" t="str">
        <f>IF($C205&lt;$AL205,"Egresos abandonos no puede ser mayor que total egresos","")</f>
        <v/>
      </c>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158">
        <f>IF($C205&lt;$AL205,1,0)</f>
        <v>0</v>
      </c>
      <c r="CQ205" s="227">
        <f>IF($D205&lt;&gt;$F205+$H205+$J205+$L205+$N205+$P205+R205+T205+W205+Y205+AA205+AC205+AE205+AG205+AI205+AK205,1,0)</f>
        <v>0</v>
      </c>
      <c r="CR205" s="227">
        <f>IF($E205&lt;&gt;$G205+$I205+$K205+$M205+$O205+$Q205+S205+U205+W205+Y205+AA205+AC205+AE205+AG205+AI205+AK205,1,0)</f>
        <v>0</v>
      </c>
      <c r="CS205" s="227"/>
      <c r="CT205" s="227"/>
      <c r="CU205" s="2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675" t="s">
        <v>136</v>
      </c>
      <c r="B206" s="675"/>
      <c r="C206" s="95">
        <f>SUM(D206:E206)</f>
        <v>0</v>
      </c>
      <c r="D206" s="95">
        <f>+F206+H206+J206+L206+N206+P206+R206+T206+V206++X206+Z206+AB206+AD206+AF206+AH206+AJ206</f>
        <v>0</v>
      </c>
      <c r="E206" s="95">
        <f>+G206+I206+K206+M206+O206+Q206+S206+U206+W206++Y206+AA206+AC206+AE206+AG206+AI206+AK206</f>
        <v>0</v>
      </c>
      <c r="F206" s="96">
        <f>+ENERO!F206+FEBRERO!F206+MARZO!F206+ABRIL!F206+MAYO!F206+JUNIO!F206+JULIO!F206+AGOSTO!F206+SEPTIEMBRE!F206+OCTUBRE!F206+NOVIEMBRE!F206+DICIEMBRE!F206</f>
        <v>0</v>
      </c>
      <c r="G206" s="96">
        <f>+ENERO!G206+FEBRERO!G206+MARZO!G206+ABRIL!G206+MAYO!G206+JUNIO!G206+JULIO!G206+AGOSTO!G206+SEPTIEMBRE!G206+OCTUBRE!G206+NOVIEMBRE!G206+DICIEMBRE!G206</f>
        <v>0</v>
      </c>
      <c r="H206" s="96">
        <f>+ENERO!H206+FEBRERO!H206+MARZO!H206+ABRIL!H206+MAYO!H206+JUNIO!H206+JULIO!H206+AGOSTO!H206+SEPTIEMBRE!H206+OCTUBRE!H206+NOVIEMBRE!H206+DICIEMBRE!H206</f>
        <v>0</v>
      </c>
      <c r="I206" s="96">
        <f>+ENERO!I206+FEBRERO!I206+MARZO!I206+ABRIL!I206+MAYO!I206+JUNIO!I206+JULIO!I206+AGOSTO!I206+SEPTIEMBRE!I206+OCTUBRE!I206+NOVIEMBRE!I206+DICIEMBRE!I206</f>
        <v>0</v>
      </c>
      <c r="J206" s="96">
        <f>+ENERO!J206+FEBRERO!J206+MARZO!J206+ABRIL!J206+MAYO!J206+JUNIO!J206+JULIO!J206+AGOSTO!J206+SEPTIEMBRE!J206+OCTUBRE!J206+NOVIEMBRE!J206+DICIEMBRE!J206</f>
        <v>0</v>
      </c>
      <c r="K206" s="96">
        <f>+ENERO!K206+FEBRERO!K206+MARZO!K206+ABRIL!K206+MAYO!K206+JUNIO!K206+JULIO!K206+AGOSTO!K206+SEPTIEMBRE!K206+OCTUBRE!K206+NOVIEMBRE!K206+DICIEMBRE!K206</f>
        <v>0</v>
      </c>
      <c r="L206" s="96">
        <f>+ENERO!L206+FEBRERO!L206+MARZO!L206+ABRIL!L206+MAYO!L206+JUNIO!L206+JULIO!L206+AGOSTO!L206+SEPTIEMBRE!L206+OCTUBRE!L206+NOVIEMBRE!L206+DICIEMBRE!L206</f>
        <v>0</v>
      </c>
      <c r="M206" s="96">
        <f>+ENERO!M206+FEBRERO!M206+MARZO!M206+ABRIL!M206+MAYO!M206+JUNIO!M206+JULIO!M206+AGOSTO!M206+SEPTIEMBRE!M206+OCTUBRE!M206+NOVIEMBRE!M206+DICIEMBRE!M206</f>
        <v>0</v>
      </c>
      <c r="N206" s="96">
        <f>+ENERO!N206+FEBRERO!N206+MARZO!N206+ABRIL!N206+MAYO!N206+JUNIO!N206+JULIO!N206+AGOSTO!N206+SEPTIEMBRE!N206+OCTUBRE!N206+NOVIEMBRE!N206+DICIEMBRE!N206</f>
        <v>0</v>
      </c>
      <c r="O206" s="96">
        <f>+ENERO!O206+FEBRERO!O206+MARZO!O206+ABRIL!O206+MAYO!O206+JUNIO!O206+JULIO!O206+AGOSTO!O206+SEPTIEMBRE!O206+OCTUBRE!O206+NOVIEMBRE!O206+DICIEMBRE!O206</f>
        <v>0</v>
      </c>
      <c r="P206" s="96">
        <f>+ENERO!P206+FEBRERO!P206+MARZO!P206+ABRIL!P206+MAYO!P206+JUNIO!P206+JULIO!P206+AGOSTO!P206+SEPTIEMBRE!P206+OCTUBRE!P206+NOVIEMBRE!P206+DICIEMBRE!P206</f>
        <v>0</v>
      </c>
      <c r="Q206" s="96">
        <f>+ENERO!Q206+FEBRERO!Q206+MARZO!Q206+ABRIL!Q206+MAYO!Q206+JUNIO!Q206+JULIO!Q206+AGOSTO!Q206+SEPTIEMBRE!Q206+OCTUBRE!Q206+NOVIEMBRE!Q206+DICIEMBRE!Q206</f>
        <v>0</v>
      </c>
      <c r="R206" s="96">
        <f>+ENERO!R206+FEBRERO!R206+MARZO!R206+ABRIL!R206+MAYO!R206+JUNIO!R206+JULIO!R206+AGOSTO!R206+SEPTIEMBRE!R206+OCTUBRE!R206+NOVIEMBRE!R206+DICIEMBRE!R206</f>
        <v>0</v>
      </c>
      <c r="S206" s="96">
        <f>+ENERO!S206+FEBRERO!S206+MARZO!S206+ABRIL!S206+MAYO!S206+JUNIO!S206+JULIO!S206+AGOSTO!S206+SEPTIEMBRE!S206+OCTUBRE!S206+NOVIEMBRE!S206+DICIEMBRE!S206</f>
        <v>0</v>
      </c>
      <c r="T206" s="96">
        <f>+ENERO!T206+FEBRERO!T206+MARZO!T206+ABRIL!T206+MAYO!T206+JUNIO!T206+JULIO!T206+AGOSTO!T206+SEPTIEMBRE!T206+OCTUBRE!T206+NOVIEMBRE!T206+DICIEMBRE!T206</f>
        <v>0</v>
      </c>
      <c r="U206" s="96">
        <f>+ENERO!U206+FEBRERO!U206+MARZO!U206+ABRIL!U206+MAYO!U206+JUNIO!U206+JULIO!U206+AGOSTO!U206+SEPTIEMBRE!U206+OCTUBRE!U206+NOVIEMBRE!U206+DICIEMBRE!U206</f>
        <v>0</v>
      </c>
      <c r="V206" s="96">
        <f>+ENERO!V206+FEBRERO!V206+MARZO!V206+ABRIL!V206+MAYO!V206+JUNIO!V206+JULIO!V206+AGOSTO!V206+SEPTIEMBRE!V206+OCTUBRE!V206+NOVIEMBRE!V206+DICIEMBRE!V206</f>
        <v>0</v>
      </c>
      <c r="W206" s="96">
        <f>+ENERO!W206+FEBRERO!W206+MARZO!W206+ABRIL!W206+MAYO!W206+JUNIO!W206+JULIO!W206+AGOSTO!W206+SEPTIEMBRE!W206+OCTUBRE!W206+NOVIEMBRE!W206+DICIEMBRE!W206</f>
        <v>0</v>
      </c>
      <c r="X206" s="96">
        <f>+ENERO!X206+FEBRERO!X206+MARZO!X206+ABRIL!X206+MAYO!X206+JUNIO!X206+JULIO!X206+AGOSTO!X206+SEPTIEMBRE!X206+OCTUBRE!X206+NOVIEMBRE!X206+DICIEMBRE!X206</f>
        <v>0</v>
      </c>
      <c r="Y206" s="96">
        <f>+ENERO!Y206+FEBRERO!Y206+MARZO!Y206+ABRIL!Y206+MAYO!Y206+JUNIO!Y206+JULIO!Y206+AGOSTO!Y206+SEPTIEMBRE!Y206+OCTUBRE!Y206+NOVIEMBRE!Y206+DICIEMBRE!Y206</f>
        <v>0</v>
      </c>
      <c r="Z206" s="96">
        <f>+ENERO!Z206+FEBRERO!Z206+MARZO!Z206+ABRIL!Z206+MAYO!Z206+JUNIO!Z206+JULIO!Z206+AGOSTO!Z206+SEPTIEMBRE!Z206+OCTUBRE!Z206+NOVIEMBRE!Z206+DICIEMBRE!Z206</f>
        <v>0</v>
      </c>
      <c r="AA206" s="96">
        <f>+ENERO!AA206+FEBRERO!AA206+MARZO!AA206+ABRIL!AA206+MAYO!AA206+JUNIO!AA206+JULIO!AA206+AGOSTO!AA206+SEPTIEMBRE!AA206+OCTUBRE!AA206+NOVIEMBRE!AA206+DICIEMBRE!AA206</f>
        <v>0</v>
      </c>
      <c r="AB206" s="96">
        <f>+ENERO!AB206+FEBRERO!AB206+MARZO!AB206+ABRIL!AB206+MAYO!AB206+JUNIO!AB206+JULIO!AB206+AGOSTO!AB206+SEPTIEMBRE!AB206+OCTUBRE!AB206+NOVIEMBRE!AB206+DICIEMBRE!AB206</f>
        <v>0</v>
      </c>
      <c r="AC206" s="96">
        <f>+ENERO!AC206+FEBRERO!AC206+MARZO!AC206+ABRIL!AC206+MAYO!AC206+JUNIO!AC206+JULIO!AC206+AGOSTO!AC206+SEPTIEMBRE!AC206+OCTUBRE!AC206+NOVIEMBRE!AC206+DICIEMBRE!AC206</f>
        <v>0</v>
      </c>
      <c r="AD206" s="96">
        <f>+ENERO!AD206+FEBRERO!AD206+MARZO!AD206+ABRIL!AD206+MAYO!AD206+JUNIO!AD206+JULIO!AD206+AGOSTO!AD206+SEPTIEMBRE!AD206+OCTUBRE!AD206+NOVIEMBRE!AD206+DICIEMBRE!AD206</f>
        <v>0</v>
      </c>
      <c r="AE206" s="96">
        <f>+ENERO!AE206+FEBRERO!AE206+MARZO!AE206+ABRIL!AE206+MAYO!AE206+JUNIO!AE206+JULIO!AE206+AGOSTO!AE206+SEPTIEMBRE!AE206+OCTUBRE!AE206+NOVIEMBRE!AE206+DICIEMBRE!AE206</f>
        <v>0</v>
      </c>
      <c r="AF206" s="96">
        <f>+ENERO!AF206+FEBRERO!AF206+MARZO!AF206+ABRIL!AF206+MAYO!AF206+JUNIO!AF206+JULIO!AF206+AGOSTO!AF206+SEPTIEMBRE!AF206+OCTUBRE!AF206+NOVIEMBRE!AF206+DICIEMBRE!AF206</f>
        <v>0</v>
      </c>
      <c r="AG206" s="96">
        <f>+ENERO!AG206+FEBRERO!AG206+MARZO!AG206+ABRIL!AG206+MAYO!AG206+JUNIO!AG206+JULIO!AG206+AGOSTO!AG206+SEPTIEMBRE!AG206+OCTUBRE!AG206+NOVIEMBRE!AG206+DICIEMBRE!AG206</f>
        <v>0</v>
      </c>
      <c r="AH206" s="96">
        <f>+ENERO!AH206+FEBRERO!AH206+MARZO!AH206+ABRIL!AH206+MAYO!AH206+JUNIO!AH206+JULIO!AH206+AGOSTO!AH206+SEPTIEMBRE!AH206+OCTUBRE!AH206+NOVIEMBRE!AH206+DICIEMBRE!AH206</f>
        <v>0</v>
      </c>
      <c r="AI206" s="96">
        <f>+ENERO!AI206+FEBRERO!AI206+MARZO!AI206+ABRIL!AI206+MAYO!AI206+JUNIO!AI206+JULIO!AI206+AGOSTO!AI206+SEPTIEMBRE!AI206+OCTUBRE!AI206+NOVIEMBRE!AI206+DICIEMBRE!AI206</f>
        <v>0</v>
      </c>
      <c r="AJ206" s="96">
        <f>+ENERO!AJ206+FEBRERO!AJ206+MARZO!AJ206+ABRIL!AJ206+MAYO!AJ206+JUNIO!AJ206+JULIO!AJ206+AGOSTO!AJ206+SEPTIEMBRE!AJ206+OCTUBRE!AJ206+NOVIEMBRE!AJ206+DICIEMBRE!AJ206</f>
        <v>0</v>
      </c>
      <c r="AK206" s="96">
        <f>+ENERO!AK206+FEBRERO!AK206+MARZO!AK206+ABRIL!AK206+MAYO!AK206+JUNIO!AK206+JULIO!AK206+AGOSTO!AK206+SEPTIEMBRE!AK206+OCTUBRE!AK206+NOVIEMBRE!AK206+DICIEMBRE!AK206</f>
        <v>0</v>
      </c>
      <c r="AL206" s="96">
        <f>+ENERO!AL206+FEBRERO!AL206+MARZO!AL206+ABRIL!AL206+MAYO!AL206+JUNIO!AL206+JULIO!AL206+AGOSTO!AL206+SEPTIEMBRE!AL206+OCTUBRE!AL206+NOVIEMBRE!AL206+DICIEMBRE!AL206</f>
        <v>0</v>
      </c>
      <c r="AM206" s="158"/>
      <c r="AY206" s="27"/>
      <c r="AZ206" s="27"/>
      <c r="BA206" s="80"/>
      <c r="BB206" s="158" t="str">
        <f>IF($C206&lt;$AL206,"Egresos abandonos no puede ser mayor que total egresos","")</f>
        <v/>
      </c>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158">
        <f>IF($C206&lt;$AL206,1,0)</f>
        <v>0</v>
      </c>
      <c r="CQ206" s="227">
        <f>IF($D206&lt;&gt;$F206+$H206+$J206+$L206+$N206+$P206+R206+T206+W206+Y206+AA206+AC206+AE206+AG206+AI206+AK206,1,0)</f>
        <v>0</v>
      </c>
      <c r="CR206" s="227">
        <f>IF($E206&lt;&gt;$G206+$I206+$K206+$M206+$O206+$Q206+S206+U206+W206+Y206+AA206+AC206+AE206+AG206+AI206+AK206,1,0)</f>
        <v>0</v>
      </c>
      <c r="CS206" s="227"/>
      <c r="CT206" s="227"/>
      <c r="CU206" s="2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11"/>
      <c r="CQ207" s="11"/>
      <c r="CR207" s="11"/>
      <c r="CS207" s="11"/>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715" t="s">
        <v>137</v>
      </c>
      <c r="B208" s="716" t="s">
        <v>138</v>
      </c>
      <c r="C208" s="509" t="s">
        <v>4</v>
      </c>
      <c r="D208" s="719" t="s">
        <v>139</v>
      </c>
      <c r="E208" s="720"/>
      <c r="F208" s="720"/>
      <c r="G208" s="720"/>
      <c r="H208" s="720"/>
      <c r="I208" s="720"/>
      <c r="J208" s="720"/>
      <c r="K208" s="720"/>
      <c r="L208" s="720"/>
      <c r="M208" s="720"/>
      <c r="N208" s="720"/>
      <c r="O208" s="720"/>
      <c r="P208" s="720"/>
      <c r="Q208" s="720"/>
      <c r="R208" s="720"/>
      <c r="S208" s="721"/>
      <c r="T208" s="719" t="s">
        <v>51</v>
      </c>
      <c r="U208" s="721"/>
      <c r="V208" s="555"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11"/>
      <c r="CQ208" s="11"/>
      <c r="CR208" s="11"/>
      <c r="CS208" s="11"/>
      <c r="CT208" s="27"/>
      <c r="CU208" s="27"/>
      <c r="CV208" s="27"/>
      <c r="CW208" s="11"/>
      <c r="CX208" s="11"/>
      <c r="CY208" s="11"/>
      <c r="CZ208" s="27"/>
      <c r="DA208" s="27"/>
      <c r="DG208" s="27"/>
      <c r="DH208" s="27"/>
      <c r="DI208" s="27"/>
      <c r="DJ208" s="27"/>
    </row>
    <row r="209" spans="1:118" s="76" customFormat="1" ht="24.75" customHeight="1" x14ac:dyDescent="0.15">
      <c r="A209" s="717"/>
      <c r="B209" s="718"/>
      <c r="C209" s="510"/>
      <c r="D209" s="279" t="s">
        <v>237</v>
      </c>
      <c r="E209" s="280" t="s">
        <v>140</v>
      </c>
      <c r="F209" s="280" t="s">
        <v>63</v>
      </c>
      <c r="G209" s="280" t="s">
        <v>8</v>
      </c>
      <c r="H209" s="168" t="s">
        <v>165</v>
      </c>
      <c r="I209" s="168" t="s">
        <v>166</v>
      </c>
      <c r="J209" s="168" t="s">
        <v>167</v>
      </c>
      <c r="K209" s="168" t="s">
        <v>168</v>
      </c>
      <c r="L209" s="168" t="s">
        <v>169</v>
      </c>
      <c r="M209" s="168" t="s">
        <v>170</v>
      </c>
      <c r="N209" s="168" t="s">
        <v>264</v>
      </c>
      <c r="O209" s="168" t="s">
        <v>265</v>
      </c>
      <c r="P209" s="168" t="s">
        <v>266</v>
      </c>
      <c r="Q209" s="168" t="s">
        <v>267</v>
      </c>
      <c r="R209" s="168" t="s">
        <v>268</v>
      </c>
      <c r="S209" s="168" t="s">
        <v>269</v>
      </c>
      <c r="T209" s="280" t="s">
        <v>141</v>
      </c>
      <c r="U209" s="280" t="s">
        <v>58</v>
      </c>
      <c r="V209" s="722"/>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11"/>
      <c r="CQ209" s="11"/>
      <c r="CR209" s="11"/>
      <c r="CS209" s="11"/>
      <c r="CT209" s="27"/>
      <c r="CU209" s="27"/>
      <c r="CV209" s="27"/>
      <c r="CW209" s="11"/>
      <c r="CX209" s="11"/>
      <c r="CY209" s="11"/>
      <c r="CZ209" s="27"/>
      <c r="DA209" s="27"/>
      <c r="DG209" s="27"/>
      <c r="DH209" s="27"/>
      <c r="DI209" s="27"/>
      <c r="DJ209" s="27"/>
    </row>
    <row r="210" spans="1:118" s="76" customFormat="1" ht="15.75" customHeight="1" x14ac:dyDescent="0.15">
      <c r="A210" s="671" t="s">
        <v>142</v>
      </c>
      <c r="B210" s="82" t="s">
        <v>143</v>
      </c>
      <c r="C210" s="93">
        <f>SUM(D210:S210)</f>
        <v>0</v>
      </c>
      <c r="D210" s="96">
        <f>+ENERO!D210+FEBRERO!D210+MARZO!D210+ABRIL!D210+MAYO!D210+JUNIO!D210+JULIO!D210+AGOSTO!D210+SEPTIEMBRE!D210+OCTUBRE!D210+NOVIEMBRE!D210+DICIEMBRE!D210</f>
        <v>0</v>
      </c>
      <c r="E210" s="96">
        <f>+ENERO!E210+FEBRERO!E210+MARZO!E210+ABRIL!E210+MAYO!E210+JUNIO!E210+JULIO!E210+AGOSTO!E210+SEPTIEMBRE!E210+OCTUBRE!E210+NOVIEMBRE!E210+DICIEMBRE!E210</f>
        <v>0</v>
      </c>
      <c r="F210" s="96">
        <f>+ENERO!F210+FEBRERO!F210+MARZO!F210+ABRIL!F210+MAYO!F210+JUNIO!F210+JULIO!F210+AGOSTO!F210+SEPTIEMBRE!F210+OCTUBRE!F210+NOVIEMBRE!F210+DICIEMBRE!F210</f>
        <v>0</v>
      </c>
      <c r="G210" s="96">
        <f>+ENERO!G210+FEBRERO!G210+MARZO!G210+ABRIL!G210+MAYO!G210+JUNIO!G210+JULIO!G210+AGOSTO!G210+SEPTIEMBRE!G210+OCTUBRE!G210+NOVIEMBRE!G210+DICIEMBRE!G210</f>
        <v>0</v>
      </c>
      <c r="H210" s="96">
        <f>+ENERO!H210+FEBRERO!H210+MARZO!H210+ABRIL!H210+MAYO!H210+JUNIO!H210+JULIO!H210+AGOSTO!H210+SEPTIEMBRE!H210+OCTUBRE!H210+NOVIEMBRE!H210+DICIEMBRE!H210</f>
        <v>0</v>
      </c>
      <c r="I210" s="96">
        <f>+ENERO!I210+FEBRERO!I210+MARZO!I210+ABRIL!I210+MAYO!I210+JUNIO!I210+JULIO!I210+AGOSTO!I210+SEPTIEMBRE!I210+OCTUBRE!I210+NOVIEMBRE!I210+DICIEMBRE!I210</f>
        <v>0</v>
      </c>
      <c r="J210" s="96">
        <f>+ENERO!J210+FEBRERO!J210+MARZO!J210+ABRIL!J210+MAYO!J210+JUNIO!J210+JULIO!J210+AGOSTO!J210+SEPTIEMBRE!J210+OCTUBRE!J210+NOVIEMBRE!J210+DICIEMBRE!J210</f>
        <v>0</v>
      </c>
      <c r="K210" s="96">
        <f>+ENERO!K210+FEBRERO!K210+MARZO!K210+ABRIL!K210+MAYO!K210+JUNIO!K210+JULIO!K210+AGOSTO!K210+SEPTIEMBRE!K210+OCTUBRE!K210+NOVIEMBRE!K210+DICIEMBRE!K210</f>
        <v>0</v>
      </c>
      <c r="L210" s="96">
        <f>+ENERO!L210+FEBRERO!L210+MARZO!L210+ABRIL!L210+MAYO!L210+JUNIO!L210+JULIO!L210+AGOSTO!L210+SEPTIEMBRE!L210+OCTUBRE!L210+NOVIEMBRE!L210+DICIEMBRE!L210</f>
        <v>0</v>
      </c>
      <c r="M210" s="96">
        <f>+ENERO!M210+FEBRERO!M210+MARZO!M210+ABRIL!M210+MAYO!M210+JUNIO!M210+JULIO!M210+AGOSTO!M210+SEPTIEMBRE!M210+OCTUBRE!M210+NOVIEMBRE!M210+DICIEMBRE!M210</f>
        <v>0</v>
      </c>
      <c r="N210" s="96">
        <f>+ENERO!N210+FEBRERO!N210+MARZO!N210+ABRIL!N210+MAYO!N210+JUNIO!N210+JULIO!N210+AGOSTO!N210+SEPTIEMBRE!N210+OCTUBRE!N210+NOVIEMBRE!N210+DICIEMBRE!N210</f>
        <v>0</v>
      </c>
      <c r="O210" s="96">
        <f>+ENERO!O210+FEBRERO!O210+MARZO!O210+ABRIL!O210+MAYO!O210+JUNIO!O210+JULIO!O210+AGOSTO!O210+SEPTIEMBRE!O210+OCTUBRE!O210+NOVIEMBRE!O210+DICIEMBRE!O210</f>
        <v>0</v>
      </c>
      <c r="P210" s="96">
        <f>+ENERO!P210+FEBRERO!P210+MARZO!P210+ABRIL!P210+MAYO!P210+JUNIO!P210+JULIO!P210+AGOSTO!P210+SEPTIEMBRE!P210+OCTUBRE!P210+NOVIEMBRE!P210+DICIEMBRE!P210</f>
        <v>0</v>
      </c>
      <c r="Q210" s="96">
        <f>+ENERO!Q210+FEBRERO!Q210+MARZO!Q210+ABRIL!Q210+MAYO!Q210+JUNIO!Q210+JULIO!Q210+AGOSTO!Q210+SEPTIEMBRE!Q210+OCTUBRE!Q210+NOVIEMBRE!Q210+DICIEMBRE!Q210</f>
        <v>0</v>
      </c>
      <c r="R210" s="96">
        <f>+ENERO!R210+FEBRERO!R210+MARZO!R210+ABRIL!R210+MAYO!R210+JUNIO!R210+JULIO!R210+AGOSTO!R210+SEPTIEMBRE!R210+OCTUBRE!R210+NOVIEMBRE!R210+DICIEMBRE!R210</f>
        <v>0</v>
      </c>
      <c r="S210" s="96">
        <f>+ENERO!S210+FEBRERO!S210+MARZO!S210+ABRIL!S210+MAYO!S210+JUNIO!S210+JULIO!S210+AGOSTO!S210+SEPTIEMBRE!S210+OCTUBRE!S210+NOVIEMBRE!S210+DICIEMBRE!S210</f>
        <v>0</v>
      </c>
      <c r="T210" s="96">
        <f>+ENERO!T210+FEBRERO!T210+MARZO!T210+ABRIL!T210+MAYO!T210+JUNIO!T210+JULIO!T210+AGOSTO!T210+SEPTIEMBRE!T210+OCTUBRE!T210+NOVIEMBRE!T210+DICIEMBRE!T210</f>
        <v>0</v>
      </c>
      <c r="U210" s="96">
        <f>+ENERO!U210+FEBRERO!U210+MARZO!U210+ABRIL!U210+MAYO!U210+JUNIO!U210+JULIO!U210+AGOSTO!U210+SEPTIEMBRE!U210+OCTUBRE!U210+NOVIEMBRE!U210+DICIEMBRE!U210</f>
        <v>0</v>
      </c>
      <c r="V210" s="96">
        <f>+ENERO!V210+FEBRERO!V210+MARZO!V210+ABRIL!V210+MAYO!V210+JUNIO!V210+JULIO!V210+AGOSTO!V210+SEPTIEMBRE!V210+OCTUBRE!V210+NOVIEMBRE!V210+DICIEMBRE!V210</f>
        <v>0</v>
      </c>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283" t="str">
        <f>IF($C210=0,"",IF($V210="",IF($C210=0,"",1),0))</f>
        <v/>
      </c>
      <c r="CR210" s="39">
        <f>IF($C210&lt;$V210,1,0)</f>
        <v>0</v>
      </c>
      <c r="CS210" s="77"/>
      <c r="CT210" s="284"/>
      <c r="CU210" s="284"/>
      <c r="CV210" s="284"/>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672"/>
      <c r="B211" s="83" t="s">
        <v>144</v>
      </c>
      <c r="C211" s="95">
        <f>SUM(D211:S211)</f>
        <v>0</v>
      </c>
      <c r="D211" s="96">
        <f>+ENERO!D211+FEBRERO!D211+MARZO!D211+ABRIL!D211+MAYO!D211+JUNIO!D211+JULIO!D211+AGOSTO!D211+SEPTIEMBRE!D211+OCTUBRE!D211+NOVIEMBRE!D211+DICIEMBRE!D211</f>
        <v>0</v>
      </c>
      <c r="E211" s="96">
        <f>+ENERO!E211+FEBRERO!E211+MARZO!E211+ABRIL!E211+MAYO!E211+JUNIO!E211+JULIO!E211+AGOSTO!E211+SEPTIEMBRE!E211+OCTUBRE!E211+NOVIEMBRE!E211+DICIEMBRE!E211</f>
        <v>0</v>
      </c>
      <c r="F211" s="96">
        <f>+ENERO!F211+FEBRERO!F211+MARZO!F211+ABRIL!F211+MAYO!F211+JUNIO!F211+JULIO!F211+AGOSTO!F211+SEPTIEMBRE!F211+OCTUBRE!F211+NOVIEMBRE!F211+DICIEMBRE!F211</f>
        <v>0</v>
      </c>
      <c r="G211" s="96">
        <f>+ENERO!G211+FEBRERO!G211+MARZO!G211+ABRIL!G211+MAYO!G211+JUNIO!G211+JULIO!G211+AGOSTO!G211+SEPTIEMBRE!G211+OCTUBRE!G211+NOVIEMBRE!G211+DICIEMBRE!G211</f>
        <v>0</v>
      </c>
      <c r="H211" s="96">
        <f>+ENERO!H211+FEBRERO!H211+MARZO!H211+ABRIL!H211+MAYO!H211+JUNIO!H211+JULIO!H211+AGOSTO!H211+SEPTIEMBRE!H211+OCTUBRE!H211+NOVIEMBRE!H211+DICIEMBRE!H211</f>
        <v>0</v>
      </c>
      <c r="I211" s="96">
        <f>+ENERO!I211+FEBRERO!I211+MARZO!I211+ABRIL!I211+MAYO!I211+JUNIO!I211+JULIO!I211+AGOSTO!I211+SEPTIEMBRE!I211+OCTUBRE!I211+NOVIEMBRE!I211+DICIEMBRE!I211</f>
        <v>0</v>
      </c>
      <c r="J211" s="96">
        <f>+ENERO!J211+FEBRERO!J211+MARZO!J211+ABRIL!J211+MAYO!J211+JUNIO!J211+JULIO!J211+AGOSTO!J211+SEPTIEMBRE!J211+OCTUBRE!J211+NOVIEMBRE!J211+DICIEMBRE!J211</f>
        <v>0</v>
      </c>
      <c r="K211" s="96">
        <f>+ENERO!K211+FEBRERO!K211+MARZO!K211+ABRIL!K211+MAYO!K211+JUNIO!K211+JULIO!K211+AGOSTO!K211+SEPTIEMBRE!K211+OCTUBRE!K211+NOVIEMBRE!K211+DICIEMBRE!K211</f>
        <v>0</v>
      </c>
      <c r="L211" s="96">
        <f>+ENERO!L211+FEBRERO!L211+MARZO!L211+ABRIL!L211+MAYO!L211+JUNIO!L211+JULIO!L211+AGOSTO!L211+SEPTIEMBRE!L211+OCTUBRE!L211+NOVIEMBRE!L211+DICIEMBRE!L211</f>
        <v>0</v>
      </c>
      <c r="M211" s="96">
        <f>+ENERO!M211+FEBRERO!M211+MARZO!M211+ABRIL!M211+MAYO!M211+JUNIO!M211+JULIO!M211+AGOSTO!M211+SEPTIEMBRE!M211+OCTUBRE!M211+NOVIEMBRE!M211+DICIEMBRE!M211</f>
        <v>0</v>
      </c>
      <c r="N211" s="96">
        <f>+ENERO!N211+FEBRERO!N211+MARZO!N211+ABRIL!N211+MAYO!N211+JUNIO!N211+JULIO!N211+AGOSTO!N211+SEPTIEMBRE!N211+OCTUBRE!N211+NOVIEMBRE!N211+DICIEMBRE!N211</f>
        <v>0</v>
      </c>
      <c r="O211" s="96">
        <f>+ENERO!O211+FEBRERO!O211+MARZO!O211+ABRIL!O211+MAYO!O211+JUNIO!O211+JULIO!O211+AGOSTO!O211+SEPTIEMBRE!O211+OCTUBRE!O211+NOVIEMBRE!O211+DICIEMBRE!O211</f>
        <v>0</v>
      </c>
      <c r="P211" s="96">
        <f>+ENERO!P211+FEBRERO!P211+MARZO!P211+ABRIL!P211+MAYO!P211+JUNIO!P211+JULIO!P211+AGOSTO!P211+SEPTIEMBRE!P211+OCTUBRE!P211+NOVIEMBRE!P211+DICIEMBRE!P211</f>
        <v>0</v>
      </c>
      <c r="Q211" s="96">
        <f>+ENERO!Q211+FEBRERO!Q211+MARZO!Q211+ABRIL!Q211+MAYO!Q211+JUNIO!Q211+JULIO!Q211+AGOSTO!Q211+SEPTIEMBRE!Q211+OCTUBRE!Q211+NOVIEMBRE!Q211+DICIEMBRE!Q211</f>
        <v>0</v>
      </c>
      <c r="R211" s="96">
        <f>+ENERO!R211+FEBRERO!R211+MARZO!R211+ABRIL!R211+MAYO!R211+JUNIO!R211+JULIO!R211+AGOSTO!R211+SEPTIEMBRE!R211+OCTUBRE!R211+NOVIEMBRE!R211+DICIEMBRE!R211</f>
        <v>0</v>
      </c>
      <c r="S211" s="96">
        <f>+ENERO!S211+FEBRERO!S211+MARZO!S211+ABRIL!S211+MAYO!S211+JUNIO!S211+JULIO!S211+AGOSTO!S211+SEPTIEMBRE!S211+OCTUBRE!S211+NOVIEMBRE!S211+DICIEMBRE!S211</f>
        <v>0</v>
      </c>
      <c r="T211" s="96">
        <f>+ENERO!T211+FEBRERO!T211+MARZO!T211+ABRIL!T211+MAYO!T211+JUNIO!T211+JULIO!T211+AGOSTO!T211+SEPTIEMBRE!T211+OCTUBRE!T211+NOVIEMBRE!T211+DICIEMBRE!T211</f>
        <v>0</v>
      </c>
      <c r="U211" s="96">
        <f>+ENERO!U211+FEBRERO!U211+MARZO!U211+ABRIL!U211+MAYO!U211+JUNIO!U211+JULIO!U211+AGOSTO!U211+SEPTIEMBRE!U211+OCTUBRE!U211+NOVIEMBRE!U211+DICIEMBRE!U211</f>
        <v>0</v>
      </c>
      <c r="V211" s="96">
        <f>+ENERO!V211+FEBRERO!V211+MARZO!V211+ABRIL!V211+MAYO!V211+JUNIO!V211+JULIO!V211+AGOSTO!V211+SEPTIEMBRE!V211+OCTUBRE!V211+NOVIEMBRE!V211+DICIEMBRE!V211</f>
        <v>0</v>
      </c>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283" t="str">
        <f>IF($C211=0,"",IF($V211="",IF($C211=0,"",1),0))</f>
        <v/>
      </c>
      <c r="CR211" s="39">
        <f>IF($C211&lt;$V211,1,0)</f>
        <v>0</v>
      </c>
      <c r="CS211" s="77"/>
      <c r="CT211" s="284"/>
      <c r="CU211" s="284"/>
      <c r="CV211" s="284"/>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673" t="s">
        <v>145</v>
      </c>
      <c r="B212" s="285" t="s">
        <v>143</v>
      </c>
      <c r="C212" s="125">
        <f>SUM(D212:S212)</f>
        <v>0</v>
      </c>
      <c r="D212" s="96">
        <f>+ENERO!D212+FEBRERO!D212+MARZO!D212+ABRIL!D212+MAYO!D212+JUNIO!D212+JULIO!D212+AGOSTO!D212+SEPTIEMBRE!D212+OCTUBRE!D212+NOVIEMBRE!D212+DICIEMBRE!D212</f>
        <v>0</v>
      </c>
      <c r="E212" s="96">
        <f>+ENERO!E212+FEBRERO!E212+MARZO!E212+ABRIL!E212+MAYO!E212+JUNIO!E212+JULIO!E212+AGOSTO!E212+SEPTIEMBRE!E212+OCTUBRE!E212+NOVIEMBRE!E212+DICIEMBRE!E212</f>
        <v>0</v>
      </c>
      <c r="F212" s="96">
        <f>+ENERO!F212+FEBRERO!F212+MARZO!F212+ABRIL!F212+MAYO!F212+JUNIO!F212+JULIO!F212+AGOSTO!F212+SEPTIEMBRE!F212+OCTUBRE!F212+NOVIEMBRE!F212+DICIEMBRE!F212</f>
        <v>0</v>
      </c>
      <c r="G212" s="96">
        <f>+ENERO!G212+FEBRERO!G212+MARZO!G212+ABRIL!G212+MAYO!G212+JUNIO!G212+JULIO!G212+AGOSTO!G212+SEPTIEMBRE!G212+OCTUBRE!G212+NOVIEMBRE!G212+DICIEMBRE!G212</f>
        <v>0</v>
      </c>
      <c r="H212" s="96">
        <f>+ENERO!H212+FEBRERO!H212+MARZO!H212+ABRIL!H212+MAYO!H212+JUNIO!H212+JULIO!H212+AGOSTO!H212+SEPTIEMBRE!H212+OCTUBRE!H212+NOVIEMBRE!H212+DICIEMBRE!H212</f>
        <v>0</v>
      </c>
      <c r="I212" s="96">
        <f>+ENERO!I212+FEBRERO!I212+MARZO!I212+ABRIL!I212+MAYO!I212+JUNIO!I212+JULIO!I212+AGOSTO!I212+SEPTIEMBRE!I212+OCTUBRE!I212+NOVIEMBRE!I212+DICIEMBRE!I212</f>
        <v>0</v>
      </c>
      <c r="J212" s="96">
        <f>+ENERO!J212+FEBRERO!J212+MARZO!J212+ABRIL!J212+MAYO!J212+JUNIO!J212+JULIO!J212+AGOSTO!J212+SEPTIEMBRE!J212+OCTUBRE!J212+NOVIEMBRE!J212+DICIEMBRE!J212</f>
        <v>0</v>
      </c>
      <c r="K212" s="96">
        <f>+ENERO!K212+FEBRERO!K212+MARZO!K212+ABRIL!K212+MAYO!K212+JUNIO!K212+JULIO!K212+AGOSTO!K212+SEPTIEMBRE!K212+OCTUBRE!K212+NOVIEMBRE!K212+DICIEMBRE!K212</f>
        <v>0</v>
      </c>
      <c r="L212" s="96">
        <f>+ENERO!L212+FEBRERO!L212+MARZO!L212+ABRIL!L212+MAYO!L212+JUNIO!L212+JULIO!L212+AGOSTO!L212+SEPTIEMBRE!L212+OCTUBRE!L212+NOVIEMBRE!L212+DICIEMBRE!L212</f>
        <v>0</v>
      </c>
      <c r="M212" s="96">
        <f>+ENERO!M212+FEBRERO!M212+MARZO!M212+ABRIL!M212+MAYO!M212+JUNIO!M212+JULIO!M212+AGOSTO!M212+SEPTIEMBRE!M212+OCTUBRE!M212+NOVIEMBRE!M212+DICIEMBRE!M212</f>
        <v>0</v>
      </c>
      <c r="N212" s="96">
        <f>+ENERO!N212+FEBRERO!N212+MARZO!N212+ABRIL!N212+MAYO!N212+JUNIO!N212+JULIO!N212+AGOSTO!N212+SEPTIEMBRE!N212+OCTUBRE!N212+NOVIEMBRE!N212+DICIEMBRE!N212</f>
        <v>0</v>
      </c>
      <c r="O212" s="96">
        <f>+ENERO!O212+FEBRERO!O212+MARZO!O212+ABRIL!O212+MAYO!O212+JUNIO!O212+JULIO!O212+AGOSTO!O212+SEPTIEMBRE!O212+OCTUBRE!O212+NOVIEMBRE!O212+DICIEMBRE!O212</f>
        <v>0</v>
      </c>
      <c r="P212" s="96">
        <f>+ENERO!P212+FEBRERO!P212+MARZO!P212+ABRIL!P212+MAYO!P212+JUNIO!P212+JULIO!P212+AGOSTO!P212+SEPTIEMBRE!P212+OCTUBRE!P212+NOVIEMBRE!P212+DICIEMBRE!P212</f>
        <v>0</v>
      </c>
      <c r="Q212" s="96">
        <f>+ENERO!Q212+FEBRERO!Q212+MARZO!Q212+ABRIL!Q212+MAYO!Q212+JUNIO!Q212+JULIO!Q212+AGOSTO!Q212+SEPTIEMBRE!Q212+OCTUBRE!Q212+NOVIEMBRE!Q212+DICIEMBRE!Q212</f>
        <v>0</v>
      </c>
      <c r="R212" s="96">
        <f>+ENERO!R212+FEBRERO!R212+MARZO!R212+ABRIL!R212+MAYO!R212+JUNIO!R212+JULIO!R212+AGOSTO!R212+SEPTIEMBRE!R212+OCTUBRE!R212+NOVIEMBRE!R212+DICIEMBRE!R212</f>
        <v>0</v>
      </c>
      <c r="S212" s="96">
        <f>+ENERO!S212+FEBRERO!S212+MARZO!S212+ABRIL!S212+MAYO!S212+JUNIO!S212+JULIO!S212+AGOSTO!S212+SEPTIEMBRE!S212+OCTUBRE!S212+NOVIEMBRE!S212+DICIEMBRE!S212</f>
        <v>0</v>
      </c>
      <c r="T212" s="96">
        <f>+ENERO!T212+FEBRERO!T212+MARZO!T212+ABRIL!T212+MAYO!T212+JUNIO!T212+JULIO!T212+AGOSTO!T212+SEPTIEMBRE!T212+OCTUBRE!T212+NOVIEMBRE!T212+DICIEMBRE!T212</f>
        <v>0</v>
      </c>
      <c r="U212" s="96">
        <f>+ENERO!U212+FEBRERO!U212+MARZO!U212+ABRIL!U212+MAYO!U212+JUNIO!U212+JULIO!U212+AGOSTO!U212+SEPTIEMBRE!U212+OCTUBRE!U212+NOVIEMBRE!U212+DICIEMBRE!U212</f>
        <v>0</v>
      </c>
      <c r="V212" s="96">
        <f>+ENERO!V212+FEBRERO!V212+MARZO!V212+ABRIL!V212+MAYO!V212+JUNIO!V212+JULIO!V212+AGOSTO!V212+SEPTIEMBRE!V212+OCTUBRE!V212+NOVIEMBRE!V212+DICIEMBRE!V212</f>
        <v>0</v>
      </c>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283" t="str">
        <f>IF($C212=0,"",IF($V212="",IF($C212=0,"",1),0))</f>
        <v/>
      </c>
      <c r="CR212" s="39">
        <f>IF($C212&lt;$V212,1,0)</f>
        <v>0</v>
      </c>
      <c r="CS212" s="77"/>
      <c r="CT212" s="284"/>
      <c r="CU212" s="284"/>
      <c r="CV212" s="284"/>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672"/>
      <c r="B213" s="83" t="s">
        <v>144</v>
      </c>
      <c r="C213" s="95">
        <f>SUM(D213:S213)</f>
        <v>0</v>
      </c>
      <c r="D213" s="96">
        <f>+ENERO!D213+FEBRERO!D213+MARZO!D213+ABRIL!D213+MAYO!D213+JUNIO!D213+JULIO!D213+AGOSTO!D213+SEPTIEMBRE!D213+OCTUBRE!D213+NOVIEMBRE!D213+DICIEMBRE!D213</f>
        <v>0</v>
      </c>
      <c r="E213" s="96">
        <f>+ENERO!E213+FEBRERO!E213+MARZO!E213+ABRIL!E213+MAYO!E213+JUNIO!E213+JULIO!E213+AGOSTO!E213+SEPTIEMBRE!E213+OCTUBRE!E213+NOVIEMBRE!E213+DICIEMBRE!E213</f>
        <v>0</v>
      </c>
      <c r="F213" s="96">
        <f>+ENERO!F213+FEBRERO!F213+MARZO!F213+ABRIL!F213+MAYO!F213+JUNIO!F213+JULIO!F213+AGOSTO!F213+SEPTIEMBRE!F213+OCTUBRE!F213+NOVIEMBRE!F213+DICIEMBRE!F213</f>
        <v>0</v>
      </c>
      <c r="G213" s="96">
        <f>+ENERO!G213+FEBRERO!G213+MARZO!G213+ABRIL!G213+MAYO!G213+JUNIO!G213+JULIO!G213+AGOSTO!G213+SEPTIEMBRE!G213+OCTUBRE!G213+NOVIEMBRE!G213+DICIEMBRE!G213</f>
        <v>0</v>
      </c>
      <c r="H213" s="96">
        <f>+ENERO!H213+FEBRERO!H213+MARZO!H213+ABRIL!H213+MAYO!H213+JUNIO!H213+JULIO!H213+AGOSTO!H213+SEPTIEMBRE!H213+OCTUBRE!H213+NOVIEMBRE!H213+DICIEMBRE!H213</f>
        <v>0</v>
      </c>
      <c r="I213" s="96">
        <f>+ENERO!I213+FEBRERO!I213+MARZO!I213+ABRIL!I213+MAYO!I213+JUNIO!I213+JULIO!I213+AGOSTO!I213+SEPTIEMBRE!I213+OCTUBRE!I213+NOVIEMBRE!I213+DICIEMBRE!I213</f>
        <v>0</v>
      </c>
      <c r="J213" s="96">
        <f>+ENERO!J213+FEBRERO!J213+MARZO!J213+ABRIL!J213+MAYO!J213+JUNIO!J213+JULIO!J213+AGOSTO!J213+SEPTIEMBRE!J213+OCTUBRE!J213+NOVIEMBRE!J213+DICIEMBRE!J213</f>
        <v>0</v>
      </c>
      <c r="K213" s="96">
        <f>+ENERO!K213+FEBRERO!K213+MARZO!K213+ABRIL!K213+MAYO!K213+JUNIO!K213+JULIO!K213+AGOSTO!K213+SEPTIEMBRE!K213+OCTUBRE!K213+NOVIEMBRE!K213+DICIEMBRE!K213</f>
        <v>0</v>
      </c>
      <c r="L213" s="96">
        <f>+ENERO!L213+FEBRERO!L213+MARZO!L213+ABRIL!L213+MAYO!L213+JUNIO!L213+JULIO!L213+AGOSTO!L213+SEPTIEMBRE!L213+OCTUBRE!L213+NOVIEMBRE!L213+DICIEMBRE!L213</f>
        <v>0</v>
      </c>
      <c r="M213" s="96">
        <f>+ENERO!M213+FEBRERO!M213+MARZO!M213+ABRIL!M213+MAYO!M213+JUNIO!M213+JULIO!M213+AGOSTO!M213+SEPTIEMBRE!M213+OCTUBRE!M213+NOVIEMBRE!M213+DICIEMBRE!M213</f>
        <v>0</v>
      </c>
      <c r="N213" s="96">
        <f>+ENERO!N213+FEBRERO!N213+MARZO!N213+ABRIL!N213+MAYO!N213+JUNIO!N213+JULIO!N213+AGOSTO!N213+SEPTIEMBRE!N213+OCTUBRE!N213+NOVIEMBRE!N213+DICIEMBRE!N213</f>
        <v>0</v>
      </c>
      <c r="O213" s="96">
        <f>+ENERO!O213+FEBRERO!O213+MARZO!O213+ABRIL!O213+MAYO!O213+JUNIO!O213+JULIO!O213+AGOSTO!O213+SEPTIEMBRE!O213+OCTUBRE!O213+NOVIEMBRE!O213+DICIEMBRE!O213</f>
        <v>0</v>
      </c>
      <c r="P213" s="96">
        <f>+ENERO!P213+FEBRERO!P213+MARZO!P213+ABRIL!P213+MAYO!P213+JUNIO!P213+JULIO!P213+AGOSTO!P213+SEPTIEMBRE!P213+OCTUBRE!P213+NOVIEMBRE!P213+DICIEMBRE!P213</f>
        <v>0</v>
      </c>
      <c r="Q213" s="96">
        <f>+ENERO!Q213+FEBRERO!Q213+MARZO!Q213+ABRIL!Q213+MAYO!Q213+JUNIO!Q213+JULIO!Q213+AGOSTO!Q213+SEPTIEMBRE!Q213+OCTUBRE!Q213+NOVIEMBRE!Q213+DICIEMBRE!Q213</f>
        <v>0</v>
      </c>
      <c r="R213" s="96">
        <f>+ENERO!R213+FEBRERO!R213+MARZO!R213+ABRIL!R213+MAYO!R213+JUNIO!R213+JULIO!R213+AGOSTO!R213+SEPTIEMBRE!R213+OCTUBRE!R213+NOVIEMBRE!R213+DICIEMBRE!R213</f>
        <v>0</v>
      </c>
      <c r="S213" s="96">
        <f>+ENERO!S213+FEBRERO!S213+MARZO!S213+ABRIL!S213+MAYO!S213+JUNIO!S213+JULIO!S213+AGOSTO!S213+SEPTIEMBRE!S213+OCTUBRE!S213+NOVIEMBRE!S213+DICIEMBRE!S213</f>
        <v>0</v>
      </c>
      <c r="T213" s="96">
        <f>+ENERO!T213+FEBRERO!T213+MARZO!T213+ABRIL!T213+MAYO!T213+JUNIO!T213+JULIO!T213+AGOSTO!T213+SEPTIEMBRE!T213+OCTUBRE!T213+NOVIEMBRE!T213+DICIEMBRE!T213</f>
        <v>0</v>
      </c>
      <c r="U213" s="96">
        <f>+ENERO!U213+FEBRERO!U213+MARZO!U213+ABRIL!U213+MAYO!U213+JUNIO!U213+JULIO!U213+AGOSTO!U213+SEPTIEMBRE!U213+OCTUBRE!U213+NOVIEMBRE!U213+DICIEMBRE!U213</f>
        <v>0</v>
      </c>
      <c r="V213" s="96">
        <f>+ENERO!V213+FEBRERO!V213+MARZO!V213+ABRIL!V213+MAYO!V213+JUNIO!V213+JULIO!V213+AGOSTO!V213+SEPTIEMBRE!V213+OCTUBRE!V213+NOVIEMBRE!V213+DICIEMBRE!V213</f>
        <v>0</v>
      </c>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283" t="str">
        <f>IF($C213=0,"",IF($V213="",IF($C213=0,"",1),0))</f>
        <v/>
      </c>
      <c r="CR213" s="39">
        <f>IF($C213&lt;$V213,1,0)</f>
        <v>0</v>
      </c>
      <c r="CS213" s="77"/>
      <c r="CT213" s="284"/>
      <c r="CU213" s="284"/>
      <c r="CV213" s="284"/>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533" t="s">
        <v>146</v>
      </c>
      <c r="B215" s="534"/>
      <c r="C215" s="543" t="s">
        <v>147</v>
      </c>
      <c r="D215" s="543"/>
      <c r="E215" s="543"/>
      <c r="F215" s="557" t="s">
        <v>148</v>
      </c>
      <c r="G215" s="558"/>
      <c r="H215" s="558"/>
      <c r="I215" s="558"/>
      <c r="J215" s="558"/>
      <c r="K215" s="558"/>
      <c r="L215" s="558"/>
      <c r="M215" s="558"/>
      <c r="N215" s="558"/>
      <c r="O215" s="558"/>
      <c r="P215" s="558"/>
      <c r="Q215" s="558"/>
      <c r="R215" s="558"/>
      <c r="S215" s="558"/>
      <c r="T215" s="558"/>
      <c r="U215" s="558"/>
      <c r="V215" s="558"/>
      <c r="W215" s="558"/>
      <c r="X215" s="558"/>
      <c r="Y215" s="558"/>
      <c r="Z215" s="558"/>
      <c r="AA215" s="558"/>
      <c r="AB215" s="558"/>
      <c r="AC215" s="558"/>
      <c r="AD215" s="558"/>
      <c r="AE215" s="558"/>
      <c r="AF215" s="558"/>
      <c r="AG215" s="558"/>
      <c r="AH215" s="558"/>
      <c r="AI215" s="558"/>
      <c r="AJ215" s="558"/>
      <c r="AK215" s="558"/>
      <c r="AL215" s="558"/>
      <c r="AM215" s="558"/>
      <c r="AN215" s="723" t="s">
        <v>149</v>
      </c>
      <c r="AO215" s="509" t="s">
        <v>84</v>
      </c>
      <c r="AP215" s="713" t="s">
        <v>150</v>
      </c>
      <c r="AQ215" s="509"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81"/>
      <c r="B216" s="582"/>
      <c r="C216" s="543"/>
      <c r="D216" s="543"/>
      <c r="E216" s="543"/>
      <c r="F216" s="560" t="s">
        <v>271</v>
      </c>
      <c r="G216" s="726"/>
      <c r="H216" s="727" t="s">
        <v>237</v>
      </c>
      <c r="I216" s="728"/>
      <c r="J216" s="560" t="s">
        <v>140</v>
      </c>
      <c r="K216" s="726"/>
      <c r="L216" s="560" t="s">
        <v>63</v>
      </c>
      <c r="M216" s="726"/>
      <c r="N216" s="560" t="s">
        <v>8</v>
      </c>
      <c r="O216" s="726"/>
      <c r="P216" s="579" t="s">
        <v>213</v>
      </c>
      <c r="Q216" s="580"/>
      <c r="R216" s="579" t="s">
        <v>214</v>
      </c>
      <c r="S216" s="580"/>
      <c r="T216" s="579" t="s">
        <v>215</v>
      </c>
      <c r="U216" s="580"/>
      <c r="V216" s="579" t="s">
        <v>216</v>
      </c>
      <c r="W216" s="580"/>
      <c r="X216" s="579" t="s">
        <v>217</v>
      </c>
      <c r="Y216" s="580"/>
      <c r="Z216" s="579" t="s">
        <v>218</v>
      </c>
      <c r="AA216" s="580"/>
      <c r="AB216" s="579" t="s">
        <v>219</v>
      </c>
      <c r="AC216" s="580"/>
      <c r="AD216" s="579" t="s">
        <v>220</v>
      </c>
      <c r="AE216" s="580"/>
      <c r="AF216" s="579" t="s">
        <v>221</v>
      </c>
      <c r="AG216" s="580"/>
      <c r="AH216" s="579" t="s">
        <v>222</v>
      </c>
      <c r="AI216" s="580"/>
      <c r="AJ216" s="579" t="s">
        <v>223</v>
      </c>
      <c r="AK216" s="580"/>
      <c r="AL216" s="579" t="s">
        <v>224</v>
      </c>
      <c r="AM216" s="612"/>
      <c r="AN216" s="724"/>
      <c r="AO216" s="684"/>
      <c r="AP216" s="584"/>
      <c r="AQ216" s="684"/>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535"/>
      <c r="B217" s="536"/>
      <c r="C217" s="37" t="s">
        <v>133</v>
      </c>
      <c r="D217" s="37" t="s">
        <v>37</v>
      </c>
      <c r="E217" s="160" t="s">
        <v>58</v>
      </c>
      <c r="F217" s="162" t="s">
        <v>141</v>
      </c>
      <c r="G217" s="162" t="s">
        <v>58</v>
      </c>
      <c r="H217" s="162" t="s">
        <v>141</v>
      </c>
      <c r="I217" s="162" t="s">
        <v>58</v>
      </c>
      <c r="J217" s="162" t="s">
        <v>141</v>
      </c>
      <c r="K217" s="162" t="s">
        <v>58</v>
      </c>
      <c r="L217" s="162" t="s">
        <v>141</v>
      </c>
      <c r="M217" s="162" t="s">
        <v>58</v>
      </c>
      <c r="N217" s="162" t="s">
        <v>141</v>
      </c>
      <c r="O217" s="162" t="s">
        <v>58</v>
      </c>
      <c r="P217" s="162" t="s">
        <v>141</v>
      </c>
      <c r="Q217" s="162" t="s">
        <v>58</v>
      </c>
      <c r="R217" s="162" t="s">
        <v>141</v>
      </c>
      <c r="S217" s="162" t="s">
        <v>58</v>
      </c>
      <c r="T217" s="162" t="s">
        <v>141</v>
      </c>
      <c r="U217" s="162" t="s">
        <v>58</v>
      </c>
      <c r="V217" s="162" t="s">
        <v>141</v>
      </c>
      <c r="W217" s="162" t="s">
        <v>58</v>
      </c>
      <c r="X217" s="162" t="s">
        <v>141</v>
      </c>
      <c r="Y217" s="162" t="s">
        <v>58</v>
      </c>
      <c r="Z217" s="162" t="s">
        <v>141</v>
      </c>
      <c r="AA217" s="162" t="s">
        <v>58</v>
      </c>
      <c r="AB217" s="162" t="s">
        <v>141</v>
      </c>
      <c r="AC217" s="162" t="s">
        <v>58</v>
      </c>
      <c r="AD217" s="162" t="s">
        <v>141</v>
      </c>
      <c r="AE217" s="162" t="s">
        <v>58</v>
      </c>
      <c r="AF217" s="162" t="s">
        <v>141</v>
      </c>
      <c r="AG217" s="162" t="s">
        <v>58</v>
      </c>
      <c r="AH217" s="162" t="s">
        <v>141</v>
      </c>
      <c r="AI217" s="162" t="s">
        <v>58</v>
      </c>
      <c r="AJ217" s="162" t="s">
        <v>141</v>
      </c>
      <c r="AK217" s="162" t="s">
        <v>58</v>
      </c>
      <c r="AL217" s="162" t="s">
        <v>141</v>
      </c>
      <c r="AM217" s="161" t="s">
        <v>58</v>
      </c>
      <c r="AN217" s="725"/>
      <c r="AO217" s="510"/>
      <c r="AP217" s="714"/>
      <c r="AQ217" s="510"/>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11"/>
      <c r="CQ217" s="11"/>
      <c r="CR217" s="11"/>
      <c r="CS217" s="11"/>
      <c r="CT217" s="27"/>
      <c r="CU217" s="27"/>
      <c r="CV217" s="27"/>
      <c r="CW217" s="11"/>
      <c r="CX217" s="11"/>
      <c r="CY217" s="11"/>
      <c r="CZ217" s="11"/>
      <c r="DA217" s="11"/>
      <c r="DB217" s="11"/>
      <c r="DC217" s="11"/>
      <c r="DD217" s="11"/>
      <c r="DE217" s="11"/>
    </row>
    <row r="218" spans="1:118" s="76" customFormat="1" ht="18" customHeight="1" x14ac:dyDescent="0.15">
      <c r="A218" s="752" t="s">
        <v>151</v>
      </c>
      <c r="B218" s="753"/>
      <c r="C218" s="287">
        <f>SUM(D218:E218)</f>
        <v>310</v>
      </c>
      <c r="D218" s="287">
        <f>+F218+H218+J218+L218+N218+P218+R218+T218+V218++X218+Z218+AB218+AD218+AF218+AH218+AJ218+AL218</f>
        <v>21</v>
      </c>
      <c r="E218" s="287">
        <f>+G218+I218+K218+M218+O218+Q218+S218+U218+W218++Y218+AA218+AC218+AE218+AG218+AI218+AK218+AM218</f>
        <v>289</v>
      </c>
      <c r="F218" s="287">
        <f>SUM(F220:F228)</f>
        <v>0</v>
      </c>
      <c r="G218" s="287">
        <f t="shared" ref="G218:AM218" si="52">SUM(G220:G228)</f>
        <v>0</v>
      </c>
      <c r="H218" s="287">
        <f t="shared" si="52"/>
        <v>0</v>
      </c>
      <c r="I218" s="287">
        <f t="shared" si="52"/>
        <v>0</v>
      </c>
      <c r="J218" s="287">
        <f t="shared" si="52"/>
        <v>0</v>
      </c>
      <c r="K218" s="287">
        <f>SUM(K219:K228)</f>
        <v>6</v>
      </c>
      <c r="L218" s="287">
        <f t="shared" si="52"/>
        <v>2</v>
      </c>
      <c r="M218" s="287">
        <f>SUM(M219:M228)</f>
        <v>41</v>
      </c>
      <c r="N218" s="287">
        <f t="shared" si="52"/>
        <v>5</v>
      </c>
      <c r="O218" s="287">
        <f>SUM(O219:O228)</f>
        <v>44</v>
      </c>
      <c r="P218" s="287">
        <f t="shared" si="52"/>
        <v>5</v>
      </c>
      <c r="Q218" s="287">
        <f>SUM(Q219:Q228)</f>
        <v>60</v>
      </c>
      <c r="R218" s="287">
        <f t="shared" si="52"/>
        <v>4</v>
      </c>
      <c r="S218" s="287">
        <f>SUM(S219:S228)</f>
        <v>37</v>
      </c>
      <c r="T218" s="287">
        <f t="shared" si="52"/>
        <v>0</v>
      </c>
      <c r="U218" s="287">
        <f>SUM(U219:U228)</f>
        <v>23</v>
      </c>
      <c r="V218" s="287">
        <f t="shared" si="52"/>
        <v>0</v>
      </c>
      <c r="W218" s="287">
        <f>SUM(W219:W228)</f>
        <v>19</v>
      </c>
      <c r="X218" s="287">
        <f t="shared" si="52"/>
        <v>1</v>
      </c>
      <c r="Y218" s="287">
        <f>SUM(Y219:Y228)</f>
        <v>24</v>
      </c>
      <c r="Z218" s="287">
        <f t="shared" si="52"/>
        <v>1</v>
      </c>
      <c r="AA218" s="287">
        <f>SUM(AA219:AA228)</f>
        <v>13</v>
      </c>
      <c r="AB218" s="287">
        <f t="shared" si="52"/>
        <v>1</v>
      </c>
      <c r="AC218" s="287">
        <f>SUM(AC219:AC228)</f>
        <v>11</v>
      </c>
      <c r="AD218" s="287">
        <f t="shared" si="52"/>
        <v>0</v>
      </c>
      <c r="AE218" s="287">
        <f t="shared" si="52"/>
        <v>9</v>
      </c>
      <c r="AF218" s="287">
        <f t="shared" si="52"/>
        <v>2</v>
      </c>
      <c r="AG218" s="287">
        <f t="shared" si="52"/>
        <v>1</v>
      </c>
      <c r="AH218" s="287">
        <f t="shared" si="52"/>
        <v>0</v>
      </c>
      <c r="AI218" s="287">
        <f t="shared" si="52"/>
        <v>1</v>
      </c>
      <c r="AJ218" s="287">
        <f t="shared" si="52"/>
        <v>0</v>
      </c>
      <c r="AK218" s="287">
        <f t="shared" si="52"/>
        <v>0</v>
      </c>
      <c r="AL218" s="288">
        <f t="shared" si="52"/>
        <v>0</v>
      </c>
      <c r="AM218" s="289">
        <f t="shared" si="52"/>
        <v>0</v>
      </c>
      <c r="AN218" s="152">
        <f>SUM(AN219:AN228)</f>
        <v>0</v>
      </c>
      <c r="AO218" s="153">
        <f>SUM(AO219:AO228)</f>
        <v>46</v>
      </c>
      <c r="AP218" s="290">
        <f>SUM(AP219:AP228)</f>
        <v>44</v>
      </c>
      <c r="AQ218" s="290">
        <f>SUM(AQ219:AQ228)</f>
        <v>2</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6">
        <f>IF($AO218&lt;$AP218+$AQ218,1,0)</f>
        <v>0</v>
      </c>
      <c r="CQ218" s="11"/>
      <c r="CR218" s="11"/>
      <c r="CS218" s="11"/>
      <c r="CT218" s="27"/>
      <c r="CU218" s="27"/>
      <c r="CV218" s="27"/>
      <c r="CW218" s="11"/>
      <c r="CX218" s="11"/>
      <c r="CY218" s="11"/>
      <c r="CZ218" s="11"/>
      <c r="DA218" s="11"/>
      <c r="DB218" s="11"/>
      <c r="DC218" s="11"/>
      <c r="DD218" s="11"/>
      <c r="DE218" s="11"/>
    </row>
    <row r="219" spans="1:118" s="76" customFormat="1" ht="18" customHeight="1" x14ac:dyDescent="0.15">
      <c r="A219" s="664" t="s">
        <v>152</v>
      </c>
      <c r="B219" s="275" t="s">
        <v>97</v>
      </c>
      <c r="C219" s="291">
        <f>+E219</f>
        <v>4</v>
      </c>
      <c r="D219" s="292"/>
      <c r="E219" s="291">
        <f>+K219+M219+O219+Q219+S219+U219+W219++Y219+AA219+AC219</f>
        <v>4</v>
      </c>
      <c r="F219" s="96">
        <f>+ENERO!F219+FEBRERO!F219+MARZO!F219+ABRIL!F219+MAYO!F219+JUNIO!F219+JULIO!F219+AGOSTO!F219+SEPTIEMBRE!F219+OCTUBRE!F219+NOVIEMBRE!F219+DICIEMBRE!F219</f>
        <v>0</v>
      </c>
      <c r="G219" s="96">
        <f>+ENERO!G219+FEBRERO!G219+MARZO!G219+ABRIL!G219+MAYO!G219+JUNIO!G219+JULIO!G219+AGOSTO!G219+SEPTIEMBRE!G219+OCTUBRE!G219+NOVIEMBRE!G219+DICIEMBRE!G219</f>
        <v>0</v>
      </c>
      <c r="H219" s="96">
        <f>+ENERO!H219+FEBRERO!H219+MARZO!H219+ABRIL!H219+MAYO!H219+JUNIO!H219+JULIO!H219+AGOSTO!H219+SEPTIEMBRE!H219+OCTUBRE!H219+NOVIEMBRE!H219+DICIEMBRE!H219</f>
        <v>0</v>
      </c>
      <c r="I219" s="96">
        <f>+ENERO!I219+FEBRERO!I219+MARZO!I219+ABRIL!I219+MAYO!I219+JUNIO!I219+JULIO!I219+AGOSTO!I219+SEPTIEMBRE!I219+OCTUBRE!I219+NOVIEMBRE!I219+DICIEMBRE!I219</f>
        <v>0</v>
      </c>
      <c r="J219" s="96">
        <f>+ENERO!J219+FEBRERO!J219+MARZO!J219+ABRIL!J219+MAYO!J219+JUNIO!J219+JULIO!J219+AGOSTO!J219+SEPTIEMBRE!J219+OCTUBRE!J219+NOVIEMBRE!J219+DICIEMBRE!J219</f>
        <v>0</v>
      </c>
      <c r="K219" s="96">
        <f>+ENERO!K219+FEBRERO!K219+MARZO!K219+ABRIL!K219+MAYO!K219+JUNIO!K219+JULIO!K219+AGOSTO!K219+SEPTIEMBRE!K219+OCTUBRE!K219+NOVIEMBRE!K219+DICIEMBRE!K219</f>
        <v>0</v>
      </c>
      <c r="L219" s="96">
        <f>+ENERO!L219+FEBRERO!L219+MARZO!L219+ABRIL!L219+MAYO!L219+JUNIO!L219+JULIO!L219+AGOSTO!L219+SEPTIEMBRE!L219+OCTUBRE!L219+NOVIEMBRE!L219+DICIEMBRE!L219</f>
        <v>0</v>
      </c>
      <c r="M219" s="96">
        <f>+ENERO!M219+FEBRERO!M219+MARZO!M219+ABRIL!M219+MAYO!M219+JUNIO!M219+JULIO!M219+AGOSTO!M219+SEPTIEMBRE!M219+OCTUBRE!M219+NOVIEMBRE!M219+DICIEMBRE!M219</f>
        <v>0</v>
      </c>
      <c r="N219" s="96">
        <f>+ENERO!N219+FEBRERO!N219+MARZO!N219+ABRIL!N219+MAYO!N219+JUNIO!N219+JULIO!N219+AGOSTO!N219+SEPTIEMBRE!N219+OCTUBRE!N219+NOVIEMBRE!N219+DICIEMBRE!N219</f>
        <v>0</v>
      </c>
      <c r="O219" s="96">
        <f>+ENERO!O219+FEBRERO!O219+MARZO!O219+ABRIL!O219+MAYO!O219+JUNIO!O219+JULIO!O219+AGOSTO!O219+SEPTIEMBRE!O219+OCTUBRE!O219+NOVIEMBRE!O219+DICIEMBRE!O219</f>
        <v>2</v>
      </c>
      <c r="P219" s="96">
        <f>+ENERO!P219+FEBRERO!P219+MARZO!P219+ABRIL!P219+MAYO!P219+JUNIO!P219+JULIO!P219+AGOSTO!P219+SEPTIEMBRE!P219+OCTUBRE!P219+NOVIEMBRE!P219+DICIEMBRE!P219</f>
        <v>0</v>
      </c>
      <c r="Q219" s="96">
        <f>+ENERO!Q219+FEBRERO!Q219+MARZO!Q219+ABRIL!Q219+MAYO!Q219+JUNIO!Q219+JULIO!Q219+AGOSTO!Q219+SEPTIEMBRE!Q219+OCTUBRE!Q219+NOVIEMBRE!Q219+DICIEMBRE!Q219</f>
        <v>1</v>
      </c>
      <c r="R219" s="96">
        <f>+ENERO!R219+FEBRERO!R219+MARZO!R219+ABRIL!R219+MAYO!R219+JUNIO!R219+JULIO!R219+AGOSTO!R219+SEPTIEMBRE!R219+OCTUBRE!R219+NOVIEMBRE!R219+DICIEMBRE!R219</f>
        <v>0</v>
      </c>
      <c r="S219" s="96">
        <f>+ENERO!S219+FEBRERO!S219+MARZO!S219+ABRIL!S219+MAYO!S219+JUNIO!S219+JULIO!S219+AGOSTO!S219+SEPTIEMBRE!S219+OCTUBRE!S219+NOVIEMBRE!S219+DICIEMBRE!S219</f>
        <v>1</v>
      </c>
      <c r="T219" s="96">
        <f>+ENERO!T219+FEBRERO!T219+MARZO!T219+ABRIL!T219+MAYO!T219+JUNIO!T219+JULIO!T219+AGOSTO!T219+SEPTIEMBRE!T219+OCTUBRE!T219+NOVIEMBRE!T219+DICIEMBRE!T219</f>
        <v>0</v>
      </c>
      <c r="U219" s="96">
        <f>+ENERO!U219+FEBRERO!U219+MARZO!U219+ABRIL!U219+MAYO!U219+JUNIO!U219+JULIO!U219+AGOSTO!U219+SEPTIEMBRE!U219+OCTUBRE!U219+NOVIEMBRE!U219+DICIEMBRE!U219</f>
        <v>0</v>
      </c>
      <c r="V219" s="96">
        <f>+ENERO!V219+FEBRERO!V219+MARZO!V219+ABRIL!V219+MAYO!V219+JUNIO!V219+JULIO!V219+AGOSTO!V219+SEPTIEMBRE!V219+OCTUBRE!V219+NOVIEMBRE!V219+DICIEMBRE!V219</f>
        <v>0</v>
      </c>
      <c r="W219" s="96">
        <f>+ENERO!W219+FEBRERO!W219+MARZO!W219+ABRIL!W219+MAYO!W219+JUNIO!W219+JULIO!W219+AGOSTO!W219+SEPTIEMBRE!W219+OCTUBRE!W219+NOVIEMBRE!W219+DICIEMBRE!W219</f>
        <v>0</v>
      </c>
      <c r="X219" s="96">
        <f>+ENERO!X219+FEBRERO!X219+MARZO!X219+ABRIL!X219+MAYO!X219+JUNIO!X219+JULIO!X219+AGOSTO!X219+SEPTIEMBRE!X219+OCTUBRE!X219+NOVIEMBRE!X219+DICIEMBRE!X219</f>
        <v>0</v>
      </c>
      <c r="Y219" s="96">
        <f>+ENERO!Y219+FEBRERO!Y219+MARZO!Y219+ABRIL!Y219+MAYO!Y219+JUNIO!Y219+JULIO!Y219+AGOSTO!Y219+SEPTIEMBRE!Y219+OCTUBRE!Y219+NOVIEMBRE!Y219+DICIEMBRE!Y219</f>
        <v>0</v>
      </c>
      <c r="Z219" s="96">
        <f>+ENERO!Z219+FEBRERO!Z219+MARZO!Z219+ABRIL!Z219+MAYO!Z219+JUNIO!Z219+JULIO!Z219+AGOSTO!Z219+SEPTIEMBRE!Z219+OCTUBRE!Z219+NOVIEMBRE!Z219+DICIEMBRE!Z219</f>
        <v>0</v>
      </c>
      <c r="AA219" s="96">
        <f>+ENERO!AA219+FEBRERO!AA219+MARZO!AA219+ABRIL!AA219+MAYO!AA219+JUNIO!AA219+JULIO!AA219+AGOSTO!AA219+SEPTIEMBRE!AA219+OCTUBRE!AA219+NOVIEMBRE!AA219+DICIEMBRE!AA219</f>
        <v>0</v>
      </c>
      <c r="AB219" s="96">
        <f>+ENERO!AB219+FEBRERO!AB219+MARZO!AB219+ABRIL!AB219+MAYO!AB219+JUNIO!AB219+JULIO!AB219+AGOSTO!AB219+SEPTIEMBRE!AB219+OCTUBRE!AB219+NOVIEMBRE!AB219+DICIEMBRE!AB219</f>
        <v>0</v>
      </c>
      <c r="AC219" s="96">
        <f>+ENERO!AC219+FEBRERO!AC219+MARZO!AC219+ABRIL!AC219+MAYO!AC219+JUNIO!AC219+JULIO!AC219+AGOSTO!AC219+SEPTIEMBRE!AC219+OCTUBRE!AC219+NOVIEMBRE!AC219+DICIEMBRE!AC219</f>
        <v>0</v>
      </c>
      <c r="AD219" s="96">
        <f>+ENERO!AD219+FEBRERO!AD219+MARZO!AD219+ABRIL!AD219+MAYO!AD219+JUNIO!AD219+JULIO!AD219+AGOSTO!AD219+SEPTIEMBRE!AD219+OCTUBRE!AD219+NOVIEMBRE!AD219+DICIEMBRE!AD219</f>
        <v>0</v>
      </c>
      <c r="AE219" s="96">
        <f>+ENERO!AE219+FEBRERO!AE219+MARZO!AE219+ABRIL!AE219+MAYO!AE219+JUNIO!AE219+JULIO!AE219+AGOSTO!AE219+SEPTIEMBRE!AE219+OCTUBRE!AE219+NOVIEMBRE!AE219+DICIEMBRE!AE219</f>
        <v>0</v>
      </c>
      <c r="AF219" s="96">
        <f>+ENERO!AF219+FEBRERO!AF219+MARZO!AF219+ABRIL!AF219+MAYO!AF219+JUNIO!AF219+JULIO!AF219+AGOSTO!AF219+SEPTIEMBRE!AF219+OCTUBRE!AF219+NOVIEMBRE!AF219+DICIEMBRE!AF219</f>
        <v>0</v>
      </c>
      <c r="AG219" s="96">
        <f>+ENERO!AG219+FEBRERO!AG219+MARZO!AG219+ABRIL!AG219+MAYO!AG219+JUNIO!AG219+JULIO!AG219+AGOSTO!AG219+SEPTIEMBRE!AG219+OCTUBRE!AG219+NOVIEMBRE!AG219+DICIEMBRE!AG219</f>
        <v>0</v>
      </c>
      <c r="AH219" s="96">
        <f>+ENERO!AH219+FEBRERO!AH219+MARZO!AH219+ABRIL!AH219+MAYO!AH219+JUNIO!AH219+JULIO!AH219+AGOSTO!AH219+SEPTIEMBRE!AH219+OCTUBRE!AH219+NOVIEMBRE!AH219+DICIEMBRE!AH219</f>
        <v>0</v>
      </c>
      <c r="AI219" s="96">
        <f>+ENERO!AI219+FEBRERO!AI219+MARZO!AI219+ABRIL!AI219+MAYO!AI219+JUNIO!AI219+JULIO!AI219+AGOSTO!AI219+SEPTIEMBRE!AI219+OCTUBRE!AI219+NOVIEMBRE!AI219+DICIEMBRE!AI219</f>
        <v>0</v>
      </c>
      <c r="AJ219" s="96">
        <f>+ENERO!AJ219+FEBRERO!AJ219+MARZO!AJ219+ABRIL!AJ219+MAYO!AJ219+JUNIO!AJ219+JULIO!AJ219+AGOSTO!AJ219+SEPTIEMBRE!AJ219+OCTUBRE!AJ219+NOVIEMBRE!AJ219+DICIEMBRE!AJ219</f>
        <v>0</v>
      </c>
      <c r="AK219" s="96">
        <f>+ENERO!AK219+FEBRERO!AK219+MARZO!AK219+ABRIL!AK219+MAYO!AK219+JUNIO!AK219+JULIO!AK219+AGOSTO!AK219+SEPTIEMBRE!AK219+OCTUBRE!AK219+NOVIEMBRE!AK219+DICIEMBRE!AK219</f>
        <v>0</v>
      </c>
      <c r="AL219" s="96">
        <f>+ENERO!AL219+FEBRERO!AL219+MARZO!AL219+ABRIL!AL219+MAYO!AL219+JUNIO!AL219+JULIO!AL219+AGOSTO!AL219+SEPTIEMBRE!AL219+OCTUBRE!AL219+NOVIEMBRE!AL219+DICIEMBRE!AL219</f>
        <v>0</v>
      </c>
      <c r="AM219" s="96">
        <f>+ENERO!AM219+FEBRERO!AM219+MARZO!AM219+ABRIL!AM219+MAYO!AM219+JUNIO!AM219+JULIO!AM219+AGOSTO!AM219+SEPTIEMBRE!AM219+OCTUBRE!AM219+NOVIEMBRE!AM219+DICIEMBRE!AM219</f>
        <v>0</v>
      </c>
      <c r="AN219" s="96">
        <f>+ENERO!AN219+FEBRERO!AN219+MARZO!AN219+ABRIL!AN219+MAYO!AN219+JUNIO!AN219+JULIO!AN219+AGOSTO!AN219+SEPTIEMBRE!AN219+OCTUBRE!AN219+NOVIEMBRE!AN219+DICIEMBRE!AN219</f>
        <v>0</v>
      </c>
      <c r="AO219" s="96">
        <f>+ENERO!AO219+FEBRERO!AO219+MARZO!AO219+ABRIL!AO219+MAYO!AO219+JUNIO!AO219+JULIO!AO219+AGOSTO!AO219+SEPTIEMBRE!AO219+OCTUBRE!AO219+NOVIEMBRE!AO219+DICIEMBRE!AO219</f>
        <v>1</v>
      </c>
      <c r="AP219" s="96">
        <f>+ENERO!AP219+FEBRERO!AP219+MARZO!AP219+ABRIL!AP219+MAYO!AP219+JUNIO!AP219+JULIO!AP219+AGOSTO!AP219+SEPTIEMBRE!AP219+OCTUBRE!AP219+NOVIEMBRE!AP219+DICIEMBRE!AP219</f>
        <v>1</v>
      </c>
      <c r="AQ219" s="96">
        <f>+ENERO!AQ219+FEBRERO!AQ219+MARZO!AQ219+ABRIL!AQ219+MAYO!AQ219+JUNIO!AQ219+JULIO!AQ219+AGOSTO!AQ219+SEPTIEMBRE!AQ219+OCTUBRE!AQ219+NOVIEMBRE!AQ219+DICIEMBRE!AQ219</f>
        <v>0</v>
      </c>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6">
        <f t="shared" ref="CP219:CP228" si="55">IF($AO219&lt;$AP219+$AQ219,1,0)</f>
        <v>0</v>
      </c>
      <c r="CQ219" s="11"/>
      <c r="CR219" s="11"/>
      <c r="CS219" s="11"/>
      <c r="CT219" s="27"/>
      <c r="CU219" s="27"/>
      <c r="CV219" s="27"/>
      <c r="CW219" s="11"/>
      <c r="CX219" s="11"/>
      <c r="CY219" s="11"/>
      <c r="CZ219" s="11"/>
      <c r="DA219" s="11"/>
      <c r="DB219" s="11"/>
      <c r="DC219" s="11"/>
      <c r="DD219" s="11"/>
      <c r="DE219" s="11"/>
    </row>
    <row r="220" spans="1:118" s="13" customFormat="1" ht="18.75" customHeight="1" x14ac:dyDescent="0.2">
      <c r="A220" s="665"/>
      <c r="B220" s="295" t="s">
        <v>153</v>
      </c>
      <c r="C220" s="95">
        <f t="shared" ref="C220:C228" si="56">SUM(D220:E220)</f>
        <v>6</v>
      </c>
      <c r="D220" s="95">
        <f t="shared" ref="D220:E228" si="57">+F220+H220+J220+L220+N220+P220+R220+T220+V220++X220+Z220+AB220+AD220+AF220+AH220+AJ220+AL220</f>
        <v>3</v>
      </c>
      <c r="E220" s="123">
        <f>+G220+I220+K220+M220+O220+Q220+S220+U220+W220++Y220+AA220+AC220+AE220+AG220+AI220+AK220+AM220</f>
        <v>3</v>
      </c>
      <c r="F220" s="96">
        <f>+ENERO!F220+FEBRERO!F220+MARZO!F220+ABRIL!F220+MAYO!F220+JUNIO!F220+JULIO!F220+AGOSTO!F220+SEPTIEMBRE!F220+OCTUBRE!F220+NOVIEMBRE!F220+DICIEMBRE!F220</f>
        <v>0</v>
      </c>
      <c r="G220" s="96">
        <f>+ENERO!G220+FEBRERO!G220+MARZO!G220+ABRIL!G220+MAYO!G220+JUNIO!G220+JULIO!G220+AGOSTO!G220+SEPTIEMBRE!G220+OCTUBRE!G220+NOVIEMBRE!G220+DICIEMBRE!G220</f>
        <v>0</v>
      </c>
      <c r="H220" s="96">
        <f>+ENERO!H220+FEBRERO!H220+MARZO!H220+ABRIL!H220+MAYO!H220+JUNIO!H220+JULIO!H220+AGOSTO!H220+SEPTIEMBRE!H220+OCTUBRE!H220+NOVIEMBRE!H220+DICIEMBRE!H220</f>
        <v>0</v>
      </c>
      <c r="I220" s="96">
        <f>+ENERO!I220+FEBRERO!I220+MARZO!I220+ABRIL!I220+MAYO!I220+JUNIO!I220+JULIO!I220+AGOSTO!I220+SEPTIEMBRE!I220+OCTUBRE!I220+NOVIEMBRE!I220+DICIEMBRE!I220</f>
        <v>0</v>
      </c>
      <c r="J220" s="96">
        <f>+ENERO!J220+FEBRERO!J220+MARZO!J220+ABRIL!J220+MAYO!J220+JUNIO!J220+JULIO!J220+AGOSTO!J220+SEPTIEMBRE!J220+OCTUBRE!J220+NOVIEMBRE!J220+DICIEMBRE!J220</f>
        <v>0</v>
      </c>
      <c r="K220" s="96">
        <f>+ENERO!K220+FEBRERO!K220+MARZO!K220+ABRIL!K220+MAYO!K220+JUNIO!K220+JULIO!K220+AGOSTO!K220+SEPTIEMBRE!K220+OCTUBRE!K220+NOVIEMBRE!K220+DICIEMBRE!K220</f>
        <v>0</v>
      </c>
      <c r="L220" s="96">
        <f>+ENERO!L220+FEBRERO!L220+MARZO!L220+ABRIL!L220+MAYO!L220+JUNIO!L220+JULIO!L220+AGOSTO!L220+SEPTIEMBRE!L220+OCTUBRE!L220+NOVIEMBRE!L220+DICIEMBRE!L220</f>
        <v>0</v>
      </c>
      <c r="M220" s="96">
        <f>+ENERO!M220+FEBRERO!M220+MARZO!M220+ABRIL!M220+MAYO!M220+JUNIO!M220+JULIO!M220+AGOSTO!M220+SEPTIEMBRE!M220+OCTUBRE!M220+NOVIEMBRE!M220+DICIEMBRE!M220</f>
        <v>0</v>
      </c>
      <c r="N220" s="96">
        <f>+ENERO!N220+FEBRERO!N220+MARZO!N220+ABRIL!N220+MAYO!N220+JUNIO!N220+JULIO!N220+AGOSTO!N220+SEPTIEMBRE!N220+OCTUBRE!N220+NOVIEMBRE!N220+DICIEMBRE!N220</f>
        <v>2</v>
      </c>
      <c r="O220" s="96">
        <f>+ENERO!O220+FEBRERO!O220+MARZO!O220+ABRIL!O220+MAYO!O220+JUNIO!O220+JULIO!O220+AGOSTO!O220+SEPTIEMBRE!O220+OCTUBRE!O220+NOVIEMBRE!O220+DICIEMBRE!O220</f>
        <v>0</v>
      </c>
      <c r="P220" s="96">
        <f>+ENERO!P220+FEBRERO!P220+MARZO!P220+ABRIL!P220+MAYO!P220+JUNIO!P220+JULIO!P220+AGOSTO!P220+SEPTIEMBRE!P220+OCTUBRE!P220+NOVIEMBRE!P220+DICIEMBRE!P220</f>
        <v>1</v>
      </c>
      <c r="Q220" s="96">
        <f>+ENERO!Q220+FEBRERO!Q220+MARZO!Q220+ABRIL!Q220+MAYO!Q220+JUNIO!Q220+JULIO!Q220+AGOSTO!Q220+SEPTIEMBRE!Q220+OCTUBRE!Q220+NOVIEMBRE!Q220+DICIEMBRE!Q220</f>
        <v>2</v>
      </c>
      <c r="R220" s="96">
        <f>+ENERO!R220+FEBRERO!R220+MARZO!R220+ABRIL!R220+MAYO!R220+JUNIO!R220+JULIO!R220+AGOSTO!R220+SEPTIEMBRE!R220+OCTUBRE!R220+NOVIEMBRE!R220+DICIEMBRE!R220</f>
        <v>0</v>
      </c>
      <c r="S220" s="96">
        <f>+ENERO!S220+FEBRERO!S220+MARZO!S220+ABRIL!S220+MAYO!S220+JUNIO!S220+JULIO!S220+AGOSTO!S220+SEPTIEMBRE!S220+OCTUBRE!S220+NOVIEMBRE!S220+DICIEMBRE!S220</f>
        <v>1</v>
      </c>
      <c r="T220" s="96">
        <f>+ENERO!T220+FEBRERO!T220+MARZO!T220+ABRIL!T220+MAYO!T220+JUNIO!T220+JULIO!T220+AGOSTO!T220+SEPTIEMBRE!T220+OCTUBRE!T220+NOVIEMBRE!T220+DICIEMBRE!T220</f>
        <v>0</v>
      </c>
      <c r="U220" s="96">
        <f>+ENERO!U220+FEBRERO!U220+MARZO!U220+ABRIL!U220+MAYO!U220+JUNIO!U220+JULIO!U220+AGOSTO!U220+SEPTIEMBRE!U220+OCTUBRE!U220+NOVIEMBRE!U220+DICIEMBRE!U220</f>
        <v>0</v>
      </c>
      <c r="V220" s="96">
        <f>+ENERO!V220+FEBRERO!V220+MARZO!V220+ABRIL!V220+MAYO!V220+JUNIO!V220+JULIO!V220+AGOSTO!V220+SEPTIEMBRE!V220+OCTUBRE!V220+NOVIEMBRE!V220+DICIEMBRE!V220</f>
        <v>0</v>
      </c>
      <c r="W220" s="96">
        <f>+ENERO!W220+FEBRERO!W220+MARZO!W220+ABRIL!W220+MAYO!W220+JUNIO!W220+JULIO!W220+AGOSTO!W220+SEPTIEMBRE!W220+OCTUBRE!W220+NOVIEMBRE!W220+DICIEMBRE!W220</f>
        <v>0</v>
      </c>
      <c r="X220" s="96">
        <f>+ENERO!X220+FEBRERO!X220+MARZO!X220+ABRIL!X220+MAYO!X220+JUNIO!X220+JULIO!X220+AGOSTO!X220+SEPTIEMBRE!X220+OCTUBRE!X220+NOVIEMBRE!X220+DICIEMBRE!X220</f>
        <v>0</v>
      </c>
      <c r="Y220" s="96">
        <f>+ENERO!Y220+FEBRERO!Y220+MARZO!Y220+ABRIL!Y220+MAYO!Y220+JUNIO!Y220+JULIO!Y220+AGOSTO!Y220+SEPTIEMBRE!Y220+OCTUBRE!Y220+NOVIEMBRE!Y220+DICIEMBRE!Y220</f>
        <v>0</v>
      </c>
      <c r="Z220" s="96">
        <f>+ENERO!Z220+FEBRERO!Z220+MARZO!Z220+ABRIL!Z220+MAYO!Z220+JUNIO!Z220+JULIO!Z220+AGOSTO!Z220+SEPTIEMBRE!Z220+OCTUBRE!Z220+NOVIEMBRE!Z220+DICIEMBRE!Z220</f>
        <v>0</v>
      </c>
      <c r="AA220" s="96">
        <f>+ENERO!AA220+FEBRERO!AA220+MARZO!AA220+ABRIL!AA220+MAYO!AA220+JUNIO!AA220+JULIO!AA220+AGOSTO!AA220+SEPTIEMBRE!AA220+OCTUBRE!AA220+NOVIEMBRE!AA220+DICIEMBRE!AA220</f>
        <v>0</v>
      </c>
      <c r="AB220" s="96">
        <f>+ENERO!AB220+FEBRERO!AB220+MARZO!AB220+ABRIL!AB220+MAYO!AB220+JUNIO!AB220+JULIO!AB220+AGOSTO!AB220+SEPTIEMBRE!AB220+OCTUBRE!AB220+NOVIEMBRE!AB220+DICIEMBRE!AB220</f>
        <v>0</v>
      </c>
      <c r="AC220" s="96">
        <f>+ENERO!AC220+FEBRERO!AC220+MARZO!AC220+ABRIL!AC220+MAYO!AC220+JUNIO!AC220+JULIO!AC220+AGOSTO!AC220+SEPTIEMBRE!AC220+OCTUBRE!AC220+NOVIEMBRE!AC220+DICIEMBRE!AC220</f>
        <v>0</v>
      </c>
      <c r="AD220" s="96">
        <f>+ENERO!AD220+FEBRERO!AD220+MARZO!AD220+ABRIL!AD220+MAYO!AD220+JUNIO!AD220+JULIO!AD220+AGOSTO!AD220+SEPTIEMBRE!AD220+OCTUBRE!AD220+NOVIEMBRE!AD220+DICIEMBRE!AD220</f>
        <v>0</v>
      </c>
      <c r="AE220" s="96">
        <f>+ENERO!AE220+FEBRERO!AE220+MARZO!AE220+ABRIL!AE220+MAYO!AE220+JUNIO!AE220+JULIO!AE220+AGOSTO!AE220+SEPTIEMBRE!AE220+OCTUBRE!AE220+NOVIEMBRE!AE220+DICIEMBRE!AE220</f>
        <v>0</v>
      </c>
      <c r="AF220" s="96">
        <f>+ENERO!AF220+FEBRERO!AF220+MARZO!AF220+ABRIL!AF220+MAYO!AF220+JUNIO!AF220+JULIO!AF220+AGOSTO!AF220+SEPTIEMBRE!AF220+OCTUBRE!AF220+NOVIEMBRE!AF220+DICIEMBRE!AF220</f>
        <v>0</v>
      </c>
      <c r="AG220" s="96">
        <f>+ENERO!AG220+FEBRERO!AG220+MARZO!AG220+ABRIL!AG220+MAYO!AG220+JUNIO!AG220+JULIO!AG220+AGOSTO!AG220+SEPTIEMBRE!AG220+OCTUBRE!AG220+NOVIEMBRE!AG220+DICIEMBRE!AG220</f>
        <v>0</v>
      </c>
      <c r="AH220" s="96">
        <f>+ENERO!AH220+FEBRERO!AH220+MARZO!AH220+ABRIL!AH220+MAYO!AH220+JUNIO!AH220+JULIO!AH220+AGOSTO!AH220+SEPTIEMBRE!AH220+OCTUBRE!AH220+NOVIEMBRE!AH220+DICIEMBRE!AH220</f>
        <v>0</v>
      </c>
      <c r="AI220" s="96">
        <f>+ENERO!AI220+FEBRERO!AI220+MARZO!AI220+ABRIL!AI220+MAYO!AI220+JUNIO!AI220+JULIO!AI220+AGOSTO!AI220+SEPTIEMBRE!AI220+OCTUBRE!AI220+NOVIEMBRE!AI220+DICIEMBRE!AI220</f>
        <v>0</v>
      </c>
      <c r="AJ220" s="96">
        <f>+ENERO!AJ220+FEBRERO!AJ220+MARZO!AJ220+ABRIL!AJ220+MAYO!AJ220+JUNIO!AJ220+JULIO!AJ220+AGOSTO!AJ220+SEPTIEMBRE!AJ220+OCTUBRE!AJ220+NOVIEMBRE!AJ220+DICIEMBRE!AJ220</f>
        <v>0</v>
      </c>
      <c r="AK220" s="96">
        <f>+ENERO!AK220+FEBRERO!AK220+MARZO!AK220+ABRIL!AK220+MAYO!AK220+JUNIO!AK220+JULIO!AK220+AGOSTO!AK220+SEPTIEMBRE!AK220+OCTUBRE!AK220+NOVIEMBRE!AK220+DICIEMBRE!AK220</f>
        <v>0</v>
      </c>
      <c r="AL220" s="96">
        <f>+ENERO!AL220+FEBRERO!AL220+MARZO!AL220+ABRIL!AL220+MAYO!AL220+JUNIO!AL220+JULIO!AL220+AGOSTO!AL220+SEPTIEMBRE!AL220+OCTUBRE!AL220+NOVIEMBRE!AL220+DICIEMBRE!AL220</f>
        <v>0</v>
      </c>
      <c r="AM220" s="96">
        <f>+ENERO!AM220+FEBRERO!AM220+MARZO!AM220+ABRIL!AM220+MAYO!AM220+JUNIO!AM220+JULIO!AM220+AGOSTO!AM220+SEPTIEMBRE!AM220+OCTUBRE!AM220+NOVIEMBRE!AM220+DICIEMBRE!AM220</f>
        <v>0</v>
      </c>
      <c r="AN220" s="96">
        <f>+ENERO!AN220+FEBRERO!AN220+MARZO!AN220+ABRIL!AN220+MAYO!AN220+JUNIO!AN220+JULIO!AN220+AGOSTO!AN220+SEPTIEMBRE!AN220+OCTUBRE!AN220+NOVIEMBRE!AN220+DICIEMBRE!AN220</f>
        <v>0</v>
      </c>
      <c r="AO220" s="96">
        <f>+ENERO!AO220+FEBRERO!AO220+MARZO!AO220+ABRIL!AO220+MAYO!AO220+JUNIO!AO220+JULIO!AO220+AGOSTO!AO220+SEPTIEMBRE!AO220+OCTUBRE!AO220+NOVIEMBRE!AO220+DICIEMBRE!AO220</f>
        <v>0</v>
      </c>
      <c r="AP220" s="96">
        <f>+ENERO!AP220+FEBRERO!AP220+MARZO!AP220+ABRIL!AP220+MAYO!AP220+JUNIO!AP220+JULIO!AP220+AGOSTO!AP220+SEPTIEMBRE!AP220+OCTUBRE!AP220+NOVIEMBRE!AP220+DICIEMBRE!AP220</f>
        <v>0</v>
      </c>
      <c r="AQ220" s="96">
        <f>+ENERO!AQ220+FEBRERO!AQ220+MARZO!AQ220+ABRIL!AQ220+MAYO!AQ220+JUNIO!AQ220+JULIO!AQ220+AGOSTO!AQ220+SEPTIEMBRE!AQ220+OCTUBRE!AQ220+NOVIEMBRE!AQ220+DICIEMBRE!AQ220</f>
        <v>0</v>
      </c>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6">
        <f t="shared" si="55"/>
        <v>0</v>
      </c>
      <c r="CQ220" s="11"/>
      <c r="CR220" s="11"/>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754" t="s">
        <v>154</v>
      </c>
      <c r="B221" s="754"/>
      <c r="C221" s="125">
        <f t="shared" si="56"/>
        <v>11</v>
      </c>
      <c r="D221" s="125">
        <f t="shared" si="57"/>
        <v>4</v>
      </c>
      <c r="E221" s="145">
        <f t="shared" si="57"/>
        <v>7</v>
      </c>
      <c r="F221" s="96">
        <f>+ENERO!F221+FEBRERO!F221+MARZO!F221+ABRIL!F221+MAYO!F221+JUNIO!F221+JULIO!F221+AGOSTO!F221+SEPTIEMBRE!F221+OCTUBRE!F221+NOVIEMBRE!F221+DICIEMBRE!F221</f>
        <v>0</v>
      </c>
      <c r="G221" s="96">
        <f>+ENERO!G221+FEBRERO!G221+MARZO!G221+ABRIL!G221+MAYO!G221+JUNIO!G221+JULIO!G221+AGOSTO!G221+SEPTIEMBRE!G221+OCTUBRE!G221+NOVIEMBRE!G221+DICIEMBRE!G221</f>
        <v>0</v>
      </c>
      <c r="H221" s="96">
        <f>+ENERO!H221+FEBRERO!H221+MARZO!H221+ABRIL!H221+MAYO!H221+JUNIO!H221+JULIO!H221+AGOSTO!H221+SEPTIEMBRE!H221+OCTUBRE!H221+NOVIEMBRE!H221+DICIEMBRE!H221</f>
        <v>0</v>
      </c>
      <c r="I221" s="96">
        <f>+ENERO!I221+FEBRERO!I221+MARZO!I221+ABRIL!I221+MAYO!I221+JUNIO!I221+JULIO!I221+AGOSTO!I221+SEPTIEMBRE!I221+OCTUBRE!I221+NOVIEMBRE!I221+DICIEMBRE!I221</f>
        <v>0</v>
      </c>
      <c r="J221" s="96">
        <f>+ENERO!J221+FEBRERO!J221+MARZO!J221+ABRIL!J221+MAYO!J221+JUNIO!J221+JULIO!J221+AGOSTO!J221+SEPTIEMBRE!J221+OCTUBRE!J221+NOVIEMBRE!J221+DICIEMBRE!J221</f>
        <v>0</v>
      </c>
      <c r="K221" s="96">
        <f>+ENERO!K221+FEBRERO!K221+MARZO!K221+ABRIL!K221+MAYO!K221+JUNIO!K221+JULIO!K221+AGOSTO!K221+SEPTIEMBRE!K221+OCTUBRE!K221+NOVIEMBRE!K221+DICIEMBRE!K221</f>
        <v>0</v>
      </c>
      <c r="L221" s="96">
        <f>+ENERO!L221+FEBRERO!L221+MARZO!L221+ABRIL!L221+MAYO!L221+JUNIO!L221+JULIO!L221+AGOSTO!L221+SEPTIEMBRE!L221+OCTUBRE!L221+NOVIEMBRE!L221+DICIEMBRE!L221</f>
        <v>1</v>
      </c>
      <c r="M221" s="96">
        <f>+ENERO!M221+FEBRERO!M221+MARZO!M221+ABRIL!M221+MAYO!M221+JUNIO!M221+JULIO!M221+AGOSTO!M221+SEPTIEMBRE!M221+OCTUBRE!M221+NOVIEMBRE!M221+DICIEMBRE!M221</f>
        <v>0</v>
      </c>
      <c r="N221" s="96">
        <f>+ENERO!N221+FEBRERO!N221+MARZO!N221+ABRIL!N221+MAYO!N221+JUNIO!N221+JULIO!N221+AGOSTO!N221+SEPTIEMBRE!N221+OCTUBRE!N221+NOVIEMBRE!N221+DICIEMBRE!N221</f>
        <v>0</v>
      </c>
      <c r="O221" s="96">
        <f>+ENERO!O221+FEBRERO!O221+MARZO!O221+ABRIL!O221+MAYO!O221+JUNIO!O221+JULIO!O221+AGOSTO!O221+SEPTIEMBRE!O221+OCTUBRE!O221+NOVIEMBRE!O221+DICIEMBRE!O221</f>
        <v>3</v>
      </c>
      <c r="P221" s="96">
        <f>+ENERO!P221+FEBRERO!P221+MARZO!P221+ABRIL!P221+MAYO!P221+JUNIO!P221+JULIO!P221+AGOSTO!P221+SEPTIEMBRE!P221+OCTUBRE!P221+NOVIEMBRE!P221+DICIEMBRE!P221</f>
        <v>3</v>
      </c>
      <c r="Q221" s="96">
        <f>+ENERO!Q221+FEBRERO!Q221+MARZO!Q221+ABRIL!Q221+MAYO!Q221+JUNIO!Q221+JULIO!Q221+AGOSTO!Q221+SEPTIEMBRE!Q221+OCTUBRE!Q221+NOVIEMBRE!Q221+DICIEMBRE!Q221</f>
        <v>4</v>
      </c>
      <c r="R221" s="96">
        <f>+ENERO!R221+FEBRERO!R221+MARZO!R221+ABRIL!R221+MAYO!R221+JUNIO!R221+JULIO!R221+AGOSTO!R221+SEPTIEMBRE!R221+OCTUBRE!R221+NOVIEMBRE!R221+DICIEMBRE!R221</f>
        <v>0</v>
      </c>
      <c r="S221" s="96">
        <f>+ENERO!S221+FEBRERO!S221+MARZO!S221+ABRIL!S221+MAYO!S221+JUNIO!S221+JULIO!S221+AGOSTO!S221+SEPTIEMBRE!S221+OCTUBRE!S221+NOVIEMBRE!S221+DICIEMBRE!S221</f>
        <v>0</v>
      </c>
      <c r="T221" s="96">
        <f>+ENERO!T221+FEBRERO!T221+MARZO!T221+ABRIL!T221+MAYO!T221+JUNIO!T221+JULIO!T221+AGOSTO!T221+SEPTIEMBRE!T221+OCTUBRE!T221+NOVIEMBRE!T221+DICIEMBRE!T221</f>
        <v>0</v>
      </c>
      <c r="U221" s="96">
        <f>+ENERO!U221+FEBRERO!U221+MARZO!U221+ABRIL!U221+MAYO!U221+JUNIO!U221+JULIO!U221+AGOSTO!U221+SEPTIEMBRE!U221+OCTUBRE!U221+NOVIEMBRE!U221+DICIEMBRE!U221</f>
        <v>0</v>
      </c>
      <c r="V221" s="96">
        <f>+ENERO!V221+FEBRERO!V221+MARZO!V221+ABRIL!V221+MAYO!V221+JUNIO!V221+JULIO!V221+AGOSTO!V221+SEPTIEMBRE!V221+OCTUBRE!V221+NOVIEMBRE!V221+DICIEMBRE!V221</f>
        <v>0</v>
      </c>
      <c r="W221" s="96">
        <f>+ENERO!W221+FEBRERO!W221+MARZO!W221+ABRIL!W221+MAYO!W221+JUNIO!W221+JULIO!W221+AGOSTO!W221+SEPTIEMBRE!W221+OCTUBRE!W221+NOVIEMBRE!W221+DICIEMBRE!W221</f>
        <v>0</v>
      </c>
      <c r="X221" s="96">
        <f>+ENERO!X221+FEBRERO!X221+MARZO!X221+ABRIL!X221+MAYO!X221+JUNIO!X221+JULIO!X221+AGOSTO!X221+SEPTIEMBRE!X221+OCTUBRE!X221+NOVIEMBRE!X221+DICIEMBRE!X221</f>
        <v>0</v>
      </c>
      <c r="Y221" s="96">
        <f>+ENERO!Y221+FEBRERO!Y221+MARZO!Y221+ABRIL!Y221+MAYO!Y221+JUNIO!Y221+JULIO!Y221+AGOSTO!Y221+SEPTIEMBRE!Y221+OCTUBRE!Y221+NOVIEMBRE!Y221+DICIEMBRE!Y221</f>
        <v>0</v>
      </c>
      <c r="Z221" s="96">
        <f>+ENERO!Z221+FEBRERO!Z221+MARZO!Z221+ABRIL!Z221+MAYO!Z221+JUNIO!Z221+JULIO!Z221+AGOSTO!Z221+SEPTIEMBRE!Z221+OCTUBRE!Z221+NOVIEMBRE!Z221+DICIEMBRE!Z221</f>
        <v>0</v>
      </c>
      <c r="AA221" s="96">
        <f>+ENERO!AA221+FEBRERO!AA221+MARZO!AA221+ABRIL!AA221+MAYO!AA221+JUNIO!AA221+JULIO!AA221+AGOSTO!AA221+SEPTIEMBRE!AA221+OCTUBRE!AA221+NOVIEMBRE!AA221+DICIEMBRE!AA221</f>
        <v>0</v>
      </c>
      <c r="AB221" s="96">
        <f>+ENERO!AB221+FEBRERO!AB221+MARZO!AB221+ABRIL!AB221+MAYO!AB221+JUNIO!AB221+JULIO!AB221+AGOSTO!AB221+SEPTIEMBRE!AB221+OCTUBRE!AB221+NOVIEMBRE!AB221+DICIEMBRE!AB221</f>
        <v>0</v>
      </c>
      <c r="AC221" s="96">
        <f>+ENERO!AC221+FEBRERO!AC221+MARZO!AC221+ABRIL!AC221+MAYO!AC221+JUNIO!AC221+JULIO!AC221+AGOSTO!AC221+SEPTIEMBRE!AC221+OCTUBRE!AC221+NOVIEMBRE!AC221+DICIEMBRE!AC221</f>
        <v>0</v>
      </c>
      <c r="AD221" s="96">
        <f>+ENERO!AD221+FEBRERO!AD221+MARZO!AD221+ABRIL!AD221+MAYO!AD221+JUNIO!AD221+JULIO!AD221+AGOSTO!AD221+SEPTIEMBRE!AD221+OCTUBRE!AD221+NOVIEMBRE!AD221+DICIEMBRE!AD221</f>
        <v>0</v>
      </c>
      <c r="AE221" s="96">
        <f>+ENERO!AE221+FEBRERO!AE221+MARZO!AE221+ABRIL!AE221+MAYO!AE221+JUNIO!AE221+JULIO!AE221+AGOSTO!AE221+SEPTIEMBRE!AE221+OCTUBRE!AE221+NOVIEMBRE!AE221+DICIEMBRE!AE221</f>
        <v>0</v>
      </c>
      <c r="AF221" s="96">
        <f>+ENERO!AF221+FEBRERO!AF221+MARZO!AF221+ABRIL!AF221+MAYO!AF221+JUNIO!AF221+JULIO!AF221+AGOSTO!AF221+SEPTIEMBRE!AF221+OCTUBRE!AF221+NOVIEMBRE!AF221+DICIEMBRE!AF221</f>
        <v>0</v>
      </c>
      <c r="AG221" s="96">
        <f>+ENERO!AG221+FEBRERO!AG221+MARZO!AG221+ABRIL!AG221+MAYO!AG221+JUNIO!AG221+JULIO!AG221+AGOSTO!AG221+SEPTIEMBRE!AG221+OCTUBRE!AG221+NOVIEMBRE!AG221+DICIEMBRE!AG221</f>
        <v>0</v>
      </c>
      <c r="AH221" s="96">
        <f>+ENERO!AH221+FEBRERO!AH221+MARZO!AH221+ABRIL!AH221+MAYO!AH221+JUNIO!AH221+JULIO!AH221+AGOSTO!AH221+SEPTIEMBRE!AH221+OCTUBRE!AH221+NOVIEMBRE!AH221+DICIEMBRE!AH221</f>
        <v>0</v>
      </c>
      <c r="AI221" s="96">
        <f>+ENERO!AI221+FEBRERO!AI221+MARZO!AI221+ABRIL!AI221+MAYO!AI221+JUNIO!AI221+JULIO!AI221+AGOSTO!AI221+SEPTIEMBRE!AI221+OCTUBRE!AI221+NOVIEMBRE!AI221+DICIEMBRE!AI221</f>
        <v>0</v>
      </c>
      <c r="AJ221" s="96">
        <f>+ENERO!AJ221+FEBRERO!AJ221+MARZO!AJ221+ABRIL!AJ221+MAYO!AJ221+JUNIO!AJ221+JULIO!AJ221+AGOSTO!AJ221+SEPTIEMBRE!AJ221+OCTUBRE!AJ221+NOVIEMBRE!AJ221+DICIEMBRE!AJ221</f>
        <v>0</v>
      </c>
      <c r="AK221" s="96">
        <f>+ENERO!AK221+FEBRERO!AK221+MARZO!AK221+ABRIL!AK221+MAYO!AK221+JUNIO!AK221+JULIO!AK221+AGOSTO!AK221+SEPTIEMBRE!AK221+OCTUBRE!AK221+NOVIEMBRE!AK221+DICIEMBRE!AK221</f>
        <v>0</v>
      </c>
      <c r="AL221" s="96">
        <f>+ENERO!AL221+FEBRERO!AL221+MARZO!AL221+ABRIL!AL221+MAYO!AL221+JUNIO!AL221+JULIO!AL221+AGOSTO!AL221+SEPTIEMBRE!AL221+OCTUBRE!AL221+NOVIEMBRE!AL221+DICIEMBRE!AL221</f>
        <v>0</v>
      </c>
      <c r="AM221" s="96">
        <f>+ENERO!AM221+FEBRERO!AM221+MARZO!AM221+ABRIL!AM221+MAYO!AM221+JUNIO!AM221+JULIO!AM221+AGOSTO!AM221+SEPTIEMBRE!AM221+OCTUBRE!AM221+NOVIEMBRE!AM221+DICIEMBRE!AM221</f>
        <v>0</v>
      </c>
      <c r="AN221" s="96">
        <f>+ENERO!AN221+FEBRERO!AN221+MARZO!AN221+ABRIL!AN221+MAYO!AN221+JUNIO!AN221+JULIO!AN221+AGOSTO!AN221+SEPTIEMBRE!AN221+OCTUBRE!AN221+NOVIEMBRE!AN221+DICIEMBRE!AN221</f>
        <v>0</v>
      </c>
      <c r="AO221" s="96">
        <f>+ENERO!AO221+FEBRERO!AO221+MARZO!AO221+ABRIL!AO221+MAYO!AO221+JUNIO!AO221+JULIO!AO221+AGOSTO!AO221+SEPTIEMBRE!AO221+OCTUBRE!AO221+NOVIEMBRE!AO221+DICIEMBRE!AO221</f>
        <v>0</v>
      </c>
      <c r="AP221" s="96">
        <f>+ENERO!AP221+FEBRERO!AP221+MARZO!AP221+ABRIL!AP221+MAYO!AP221+JUNIO!AP221+JULIO!AP221+AGOSTO!AP221+SEPTIEMBRE!AP221+OCTUBRE!AP221+NOVIEMBRE!AP221+DICIEMBRE!AP221</f>
        <v>0</v>
      </c>
      <c r="AQ221" s="96">
        <f>+ENERO!AQ221+FEBRERO!AQ221+MARZO!AQ221+ABRIL!AQ221+MAYO!AQ221+JUNIO!AQ221+JULIO!AQ221+AGOSTO!AQ221+SEPTIEMBRE!AQ221+OCTUBRE!AQ221+NOVIEMBRE!AQ221+DICIEMBRE!AQ221</f>
        <v>0</v>
      </c>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6">
        <f t="shared" si="55"/>
        <v>0</v>
      </c>
      <c r="CQ221" s="11"/>
      <c r="CR221" s="11"/>
      <c r="CS221" s="11"/>
      <c r="CT221" s="27"/>
      <c r="CU221" s="27"/>
      <c r="CV221" s="27"/>
      <c r="CW221" s="11"/>
      <c r="CX221" s="11"/>
      <c r="CY221" s="11"/>
      <c r="CZ221" s="11"/>
      <c r="DA221" s="11"/>
      <c r="DB221" s="11"/>
      <c r="DC221" s="11"/>
      <c r="DD221" s="11"/>
      <c r="DE221" s="11"/>
    </row>
    <row r="222" spans="1:118" s="76" customFormat="1" ht="15" customHeight="1" x14ac:dyDescent="0.15">
      <c r="A222" s="755" t="s">
        <v>155</v>
      </c>
      <c r="B222" s="755"/>
      <c r="C222" s="94">
        <f t="shared" si="56"/>
        <v>72</v>
      </c>
      <c r="D222" s="94">
        <f t="shared" si="57"/>
        <v>12</v>
      </c>
      <c r="E222" s="122">
        <f t="shared" si="57"/>
        <v>60</v>
      </c>
      <c r="F222" s="96">
        <f>+ENERO!F222+FEBRERO!F222+MARZO!F222+ABRIL!F222+MAYO!F222+JUNIO!F222+JULIO!F222+AGOSTO!F222+SEPTIEMBRE!F222+OCTUBRE!F222+NOVIEMBRE!F222+DICIEMBRE!F222</f>
        <v>0</v>
      </c>
      <c r="G222" s="96">
        <f>+ENERO!G222+FEBRERO!G222+MARZO!G222+ABRIL!G222+MAYO!G222+JUNIO!G222+JULIO!G222+AGOSTO!G222+SEPTIEMBRE!G222+OCTUBRE!G222+NOVIEMBRE!G222+DICIEMBRE!G222</f>
        <v>0</v>
      </c>
      <c r="H222" s="96">
        <f>+ENERO!H222+FEBRERO!H222+MARZO!H222+ABRIL!H222+MAYO!H222+JUNIO!H222+JULIO!H222+AGOSTO!H222+SEPTIEMBRE!H222+OCTUBRE!H222+NOVIEMBRE!H222+DICIEMBRE!H222</f>
        <v>0</v>
      </c>
      <c r="I222" s="96">
        <f>+ENERO!I222+FEBRERO!I222+MARZO!I222+ABRIL!I222+MAYO!I222+JUNIO!I222+JULIO!I222+AGOSTO!I222+SEPTIEMBRE!I222+OCTUBRE!I222+NOVIEMBRE!I222+DICIEMBRE!I222</f>
        <v>0</v>
      </c>
      <c r="J222" s="96">
        <f>+ENERO!J222+FEBRERO!J222+MARZO!J222+ABRIL!J222+MAYO!J222+JUNIO!J222+JULIO!J222+AGOSTO!J222+SEPTIEMBRE!J222+OCTUBRE!J222+NOVIEMBRE!J222+DICIEMBRE!J222</f>
        <v>0</v>
      </c>
      <c r="K222" s="96">
        <f>+ENERO!K222+FEBRERO!K222+MARZO!K222+ABRIL!K222+MAYO!K222+JUNIO!K222+JULIO!K222+AGOSTO!K222+SEPTIEMBRE!K222+OCTUBRE!K222+NOVIEMBRE!K222+DICIEMBRE!K222</f>
        <v>0</v>
      </c>
      <c r="L222" s="96">
        <f>+ENERO!L222+FEBRERO!L222+MARZO!L222+ABRIL!L222+MAYO!L222+JUNIO!L222+JULIO!L222+AGOSTO!L222+SEPTIEMBRE!L222+OCTUBRE!L222+NOVIEMBRE!L222+DICIEMBRE!L222</f>
        <v>1</v>
      </c>
      <c r="M222" s="96">
        <f>+ENERO!M222+FEBRERO!M222+MARZO!M222+ABRIL!M222+MAYO!M222+JUNIO!M222+JULIO!M222+AGOSTO!M222+SEPTIEMBRE!M222+OCTUBRE!M222+NOVIEMBRE!M222+DICIEMBRE!M222</f>
        <v>21</v>
      </c>
      <c r="N222" s="96">
        <f>+ENERO!N222+FEBRERO!N222+MARZO!N222+ABRIL!N222+MAYO!N222+JUNIO!N222+JULIO!N222+AGOSTO!N222+SEPTIEMBRE!N222+OCTUBRE!N222+NOVIEMBRE!N222+DICIEMBRE!N222</f>
        <v>3</v>
      </c>
      <c r="O222" s="96">
        <f>+ENERO!O222+FEBRERO!O222+MARZO!O222+ABRIL!O222+MAYO!O222+JUNIO!O222+JULIO!O222+AGOSTO!O222+SEPTIEMBRE!O222+OCTUBRE!O222+NOVIEMBRE!O222+DICIEMBRE!O222</f>
        <v>6</v>
      </c>
      <c r="P222" s="96">
        <f>+ENERO!P222+FEBRERO!P222+MARZO!P222+ABRIL!P222+MAYO!P222+JUNIO!P222+JULIO!P222+AGOSTO!P222+SEPTIEMBRE!P222+OCTUBRE!P222+NOVIEMBRE!P222+DICIEMBRE!P222</f>
        <v>1</v>
      </c>
      <c r="Q222" s="96">
        <f>+ENERO!Q222+FEBRERO!Q222+MARZO!Q222+ABRIL!Q222+MAYO!Q222+JUNIO!Q222+JULIO!Q222+AGOSTO!Q222+SEPTIEMBRE!Q222+OCTUBRE!Q222+NOVIEMBRE!Q222+DICIEMBRE!Q222</f>
        <v>10</v>
      </c>
      <c r="R222" s="96">
        <f>+ENERO!R222+FEBRERO!R222+MARZO!R222+ABRIL!R222+MAYO!R222+JUNIO!R222+JULIO!R222+AGOSTO!R222+SEPTIEMBRE!R222+OCTUBRE!R222+NOVIEMBRE!R222+DICIEMBRE!R222</f>
        <v>4</v>
      </c>
      <c r="S222" s="96">
        <f>+ENERO!S222+FEBRERO!S222+MARZO!S222+ABRIL!S222+MAYO!S222+JUNIO!S222+JULIO!S222+AGOSTO!S222+SEPTIEMBRE!S222+OCTUBRE!S222+NOVIEMBRE!S222+DICIEMBRE!S222</f>
        <v>7</v>
      </c>
      <c r="T222" s="96">
        <f>+ENERO!T222+FEBRERO!T222+MARZO!T222+ABRIL!T222+MAYO!T222+JUNIO!T222+JULIO!T222+AGOSTO!T222+SEPTIEMBRE!T222+OCTUBRE!T222+NOVIEMBRE!T222+DICIEMBRE!T222</f>
        <v>0</v>
      </c>
      <c r="U222" s="96">
        <f>+ENERO!U222+FEBRERO!U222+MARZO!U222+ABRIL!U222+MAYO!U222+JUNIO!U222+JULIO!U222+AGOSTO!U222+SEPTIEMBRE!U222+OCTUBRE!U222+NOVIEMBRE!U222+DICIEMBRE!U222</f>
        <v>5</v>
      </c>
      <c r="V222" s="96">
        <f>+ENERO!V222+FEBRERO!V222+MARZO!V222+ABRIL!V222+MAYO!V222+JUNIO!V222+JULIO!V222+AGOSTO!V222+SEPTIEMBRE!V222+OCTUBRE!V222+NOVIEMBRE!V222+DICIEMBRE!V222</f>
        <v>0</v>
      </c>
      <c r="W222" s="96">
        <f>+ENERO!W222+FEBRERO!W222+MARZO!W222+ABRIL!W222+MAYO!W222+JUNIO!W222+JULIO!W222+AGOSTO!W222+SEPTIEMBRE!W222+OCTUBRE!W222+NOVIEMBRE!W222+DICIEMBRE!W222</f>
        <v>2</v>
      </c>
      <c r="X222" s="96">
        <f>+ENERO!X222+FEBRERO!X222+MARZO!X222+ABRIL!X222+MAYO!X222+JUNIO!X222+JULIO!X222+AGOSTO!X222+SEPTIEMBRE!X222+OCTUBRE!X222+NOVIEMBRE!X222+DICIEMBRE!X222</f>
        <v>1</v>
      </c>
      <c r="Y222" s="96">
        <f>+ENERO!Y222+FEBRERO!Y222+MARZO!Y222+ABRIL!Y222+MAYO!Y222+JUNIO!Y222+JULIO!Y222+AGOSTO!Y222+SEPTIEMBRE!Y222+OCTUBRE!Y222+NOVIEMBRE!Y222+DICIEMBRE!Y222</f>
        <v>3</v>
      </c>
      <c r="Z222" s="96">
        <f>+ENERO!Z222+FEBRERO!Z222+MARZO!Z222+ABRIL!Z222+MAYO!Z222+JUNIO!Z222+JULIO!Z222+AGOSTO!Z222+SEPTIEMBRE!Z222+OCTUBRE!Z222+NOVIEMBRE!Z222+DICIEMBRE!Z222</f>
        <v>1</v>
      </c>
      <c r="AA222" s="96">
        <f>+ENERO!AA222+FEBRERO!AA222+MARZO!AA222+ABRIL!AA222+MAYO!AA222+JUNIO!AA222+JULIO!AA222+AGOSTO!AA222+SEPTIEMBRE!AA222+OCTUBRE!AA222+NOVIEMBRE!AA222+DICIEMBRE!AA222</f>
        <v>2</v>
      </c>
      <c r="AB222" s="96">
        <f>+ENERO!AB222+FEBRERO!AB222+MARZO!AB222+ABRIL!AB222+MAYO!AB222+JUNIO!AB222+JULIO!AB222+AGOSTO!AB222+SEPTIEMBRE!AB222+OCTUBRE!AB222+NOVIEMBRE!AB222+DICIEMBRE!AB222</f>
        <v>1</v>
      </c>
      <c r="AC222" s="96">
        <f>+ENERO!AC222+FEBRERO!AC222+MARZO!AC222+ABRIL!AC222+MAYO!AC222+JUNIO!AC222+JULIO!AC222+AGOSTO!AC222+SEPTIEMBRE!AC222+OCTUBRE!AC222+NOVIEMBRE!AC222+DICIEMBRE!AC222</f>
        <v>0</v>
      </c>
      <c r="AD222" s="96">
        <f>+ENERO!AD222+FEBRERO!AD222+MARZO!AD222+ABRIL!AD222+MAYO!AD222+JUNIO!AD222+JULIO!AD222+AGOSTO!AD222+SEPTIEMBRE!AD222+OCTUBRE!AD222+NOVIEMBRE!AD222+DICIEMBRE!AD222</f>
        <v>0</v>
      </c>
      <c r="AE222" s="96">
        <f>+ENERO!AE222+FEBRERO!AE222+MARZO!AE222+ABRIL!AE222+MAYO!AE222+JUNIO!AE222+JULIO!AE222+AGOSTO!AE222+SEPTIEMBRE!AE222+OCTUBRE!AE222+NOVIEMBRE!AE222+DICIEMBRE!AE222</f>
        <v>3</v>
      </c>
      <c r="AF222" s="96">
        <f>+ENERO!AF222+FEBRERO!AF222+MARZO!AF222+ABRIL!AF222+MAYO!AF222+JUNIO!AF222+JULIO!AF222+AGOSTO!AF222+SEPTIEMBRE!AF222+OCTUBRE!AF222+NOVIEMBRE!AF222+DICIEMBRE!AF222</f>
        <v>0</v>
      </c>
      <c r="AG222" s="96">
        <f>+ENERO!AG222+FEBRERO!AG222+MARZO!AG222+ABRIL!AG222+MAYO!AG222+JUNIO!AG222+JULIO!AG222+AGOSTO!AG222+SEPTIEMBRE!AG222+OCTUBRE!AG222+NOVIEMBRE!AG222+DICIEMBRE!AG222</f>
        <v>0</v>
      </c>
      <c r="AH222" s="96">
        <f>+ENERO!AH222+FEBRERO!AH222+MARZO!AH222+ABRIL!AH222+MAYO!AH222+JUNIO!AH222+JULIO!AH222+AGOSTO!AH222+SEPTIEMBRE!AH222+OCTUBRE!AH222+NOVIEMBRE!AH222+DICIEMBRE!AH222</f>
        <v>0</v>
      </c>
      <c r="AI222" s="96">
        <f>+ENERO!AI222+FEBRERO!AI222+MARZO!AI222+ABRIL!AI222+MAYO!AI222+JUNIO!AI222+JULIO!AI222+AGOSTO!AI222+SEPTIEMBRE!AI222+OCTUBRE!AI222+NOVIEMBRE!AI222+DICIEMBRE!AI222</f>
        <v>1</v>
      </c>
      <c r="AJ222" s="96">
        <f>+ENERO!AJ222+FEBRERO!AJ222+MARZO!AJ222+ABRIL!AJ222+MAYO!AJ222+JUNIO!AJ222+JULIO!AJ222+AGOSTO!AJ222+SEPTIEMBRE!AJ222+OCTUBRE!AJ222+NOVIEMBRE!AJ222+DICIEMBRE!AJ222</f>
        <v>0</v>
      </c>
      <c r="AK222" s="96">
        <f>+ENERO!AK222+FEBRERO!AK222+MARZO!AK222+ABRIL!AK222+MAYO!AK222+JUNIO!AK222+JULIO!AK222+AGOSTO!AK222+SEPTIEMBRE!AK222+OCTUBRE!AK222+NOVIEMBRE!AK222+DICIEMBRE!AK222</f>
        <v>0</v>
      </c>
      <c r="AL222" s="96">
        <f>+ENERO!AL222+FEBRERO!AL222+MARZO!AL222+ABRIL!AL222+MAYO!AL222+JUNIO!AL222+JULIO!AL222+AGOSTO!AL222+SEPTIEMBRE!AL222+OCTUBRE!AL222+NOVIEMBRE!AL222+DICIEMBRE!AL222</f>
        <v>0</v>
      </c>
      <c r="AM222" s="96">
        <f>+ENERO!AM222+FEBRERO!AM222+MARZO!AM222+ABRIL!AM222+MAYO!AM222+JUNIO!AM222+JULIO!AM222+AGOSTO!AM222+SEPTIEMBRE!AM222+OCTUBRE!AM222+NOVIEMBRE!AM222+DICIEMBRE!AM222</f>
        <v>0</v>
      </c>
      <c r="AN222" s="96">
        <f>+ENERO!AN222+FEBRERO!AN222+MARZO!AN222+ABRIL!AN222+MAYO!AN222+JUNIO!AN222+JULIO!AN222+AGOSTO!AN222+SEPTIEMBRE!AN222+OCTUBRE!AN222+NOVIEMBRE!AN222+DICIEMBRE!AN222</f>
        <v>0</v>
      </c>
      <c r="AO222" s="96">
        <f>+ENERO!AO222+FEBRERO!AO222+MARZO!AO222+ABRIL!AO222+MAYO!AO222+JUNIO!AO222+JULIO!AO222+AGOSTO!AO222+SEPTIEMBRE!AO222+OCTUBRE!AO222+NOVIEMBRE!AO222+DICIEMBRE!AO222</f>
        <v>8</v>
      </c>
      <c r="AP222" s="96">
        <f>+ENERO!AP222+FEBRERO!AP222+MARZO!AP222+ABRIL!AP222+MAYO!AP222+JUNIO!AP222+JULIO!AP222+AGOSTO!AP222+SEPTIEMBRE!AP222+OCTUBRE!AP222+NOVIEMBRE!AP222+DICIEMBRE!AP222</f>
        <v>6</v>
      </c>
      <c r="AQ222" s="96">
        <f>+ENERO!AQ222+FEBRERO!AQ222+MARZO!AQ222+ABRIL!AQ222+MAYO!AQ222+JUNIO!AQ222+JULIO!AQ222+AGOSTO!AQ222+SEPTIEMBRE!AQ222+OCTUBRE!AQ222+NOVIEMBRE!AQ222+DICIEMBRE!AQ222</f>
        <v>2</v>
      </c>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6">
        <f t="shared" si="55"/>
        <v>0</v>
      </c>
      <c r="CQ222" s="11"/>
      <c r="CR222" s="11"/>
      <c r="CS222" s="11"/>
      <c r="CT222" s="27"/>
      <c r="CU222" s="27"/>
      <c r="CV222" s="27"/>
      <c r="CW222" s="11"/>
      <c r="CX222" s="11"/>
      <c r="CY222" s="11"/>
      <c r="CZ222" s="11"/>
      <c r="DA222" s="11"/>
      <c r="DB222" s="11"/>
      <c r="DC222" s="11"/>
      <c r="DD222" s="11"/>
      <c r="DE222" s="11"/>
    </row>
    <row r="223" spans="1:118" s="76" customFormat="1" ht="15" customHeight="1" x14ac:dyDescent="0.15">
      <c r="A223" s="755" t="s">
        <v>156</v>
      </c>
      <c r="B223" s="755"/>
      <c r="C223" s="94">
        <f t="shared" si="56"/>
        <v>3</v>
      </c>
      <c r="D223" s="94">
        <f t="shared" si="57"/>
        <v>0</v>
      </c>
      <c r="E223" s="122">
        <f t="shared" si="57"/>
        <v>3</v>
      </c>
      <c r="F223" s="96">
        <f>+ENERO!F223+FEBRERO!F223+MARZO!F223+ABRIL!F223+MAYO!F223+JUNIO!F223+JULIO!F223+AGOSTO!F223+SEPTIEMBRE!F223+OCTUBRE!F223+NOVIEMBRE!F223+DICIEMBRE!F223</f>
        <v>0</v>
      </c>
      <c r="G223" s="96">
        <f>+ENERO!G223+FEBRERO!G223+MARZO!G223+ABRIL!G223+MAYO!G223+JUNIO!G223+JULIO!G223+AGOSTO!G223+SEPTIEMBRE!G223+OCTUBRE!G223+NOVIEMBRE!G223+DICIEMBRE!G223</f>
        <v>0</v>
      </c>
      <c r="H223" s="96">
        <f>+ENERO!H223+FEBRERO!H223+MARZO!H223+ABRIL!H223+MAYO!H223+JUNIO!H223+JULIO!H223+AGOSTO!H223+SEPTIEMBRE!H223+OCTUBRE!H223+NOVIEMBRE!H223+DICIEMBRE!H223</f>
        <v>0</v>
      </c>
      <c r="I223" s="96">
        <f>+ENERO!I223+FEBRERO!I223+MARZO!I223+ABRIL!I223+MAYO!I223+JUNIO!I223+JULIO!I223+AGOSTO!I223+SEPTIEMBRE!I223+OCTUBRE!I223+NOVIEMBRE!I223+DICIEMBRE!I223</f>
        <v>0</v>
      </c>
      <c r="J223" s="96">
        <f>+ENERO!J223+FEBRERO!J223+MARZO!J223+ABRIL!J223+MAYO!J223+JUNIO!J223+JULIO!J223+AGOSTO!J223+SEPTIEMBRE!J223+OCTUBRE!J223+NOVIEMBRE!J223+DICIEMBRE!J223</f>
        <v>0</v>
      </c>
      <c r="K223" s="96">
        <f>+ENERO!K223+FEBRERO!K223+MARZO!K223+ABRIL!K223+MAYO!K223+JUNIO!K223+JULIO!K223+AGOSTO!K223+SEPTIEMBRE!K223+OCTUBRE!K223+NOVIEMBRE!K223+DICIEMBRE!K223</f>
        <v>0</v>
      </c>
      <c r="L223" s="96">
        <f>+ENERO!L223+FEBRERO!L223+MARZO!L223+ABRIL!L223+MAYO!L223+JUNIO!L223+JULIO!L223+AGOSTO!L223+SEPTIEMBRE!L223+OCTUBRE!L223+NOVIEMBRE!L223+DICIEMBRE!L223</f>
        <v>0</v>
      </c>
      <c r="M223" s="96">
        <f>+ENERO!M223+FEBRERO!M223+MARZO!M223+ABRIL!M223+MAYO!M223+JUNIO!M223+JULIO!M223+AGOSTO!M223+SEPTIEMBRE!M223+OCTUBRE!M223+NOVIEMBRE!M223+DICIEMBRE!M223</f>
        <v>0</v>
      </c>
      <c r="N223" s="96">
        <f>+ENERO!N223+FEBRERO!N223+MARZO!N223+ABRIL!N223+MAYO!N223+JUNIO!N223+JULIO!N223+AGOSTO!N223+SEPTIEMBRE!N223+OCTUBRE!N223+NOVIEMBRE!N223+DICIEMBRE!N223</f>
        <v>0</v>
      </c>
      <c r="O223" s="96">
        <f>+ENERO!O223+FEBRERO!O223+MARZO!O223+ABRIL!O223+MAYO!O223+JUNIO!O223+JULIO!O223+AGOSTO!O223+SEPTIEMBRE!O223+OCTUBRE!O223+NOVIEMBRE!O223+DICIEMBRE!O223</f>
        <v>0</v>
      </c>
      <c r="P223" s="96">
        <f>+ENERO!P223+FEBRERO!P223+MARZO!P223+ABRIL!P223+MAYO!P223+JUNIO!P223+JULIO!P223+AGOSTO!P223+SEPTIEMBRE!P223+OCTUBRE!P223+NOVIEMBRE!P223+DICIEMBRE!P223</f>
        <v>0</v>
      </c>
      <c r="Q223" s="96">
        <f>+ENERO!Q223+FEBRERO!Q223+MARZO!Q223+ABRIL!Q223+MAYO!Q223+JUNIO!Q223+JULIO!Q223+AGOSTO!Q223+SEPTIEMBRE!Q223+OCTUBRE!Q223+NOVIEMBRE!Q223+DICIEMBRE!Q223</f>
        <v>2</v>
      </c>
      <c r="R223" s="96">
        <f>+ENERO!R223+FEBRERO!R223+MARZO!R223+ABRIL!R223+MAYO!R223+JUNIO!R223+JULIO!R223+AGOSTO!R223+SEPTIEMBRE!R223+OCTUBRE!R223+NOVIEMBRE!R223+DICIEMBRE!R223</f>
        <v>0</v>
      </c>
      <c r="S223" s="96">
        <f>+ENERO!S223+FEBRERO!S223+MARZO!S223+ABRIL!S223+MAYO!S223+JUNIO!S223+JULIO!S223+AGOSTO!S223+SEPTIEMBRE!S223+OCTUBRE!S223+NOVIEMBRE!S223+DICIEMBRE!S223</f>
        <v>0</v>
      </c>
      <c r="T223" s="96">
        <f>+ENERO!T223+FEBRERO!T223+MARZO!T223+ABRIL!T223+MAYO!T223+JUNIO!T223+JULIO!T223+AGOSTO!T223+SEPTIEMBRE!T223+OCTUBRE!T223+NOVIEMBRE!T223+DICIEMBRE!T223</f>
        <v>0</v>
      </c>
      <c r="U223" s="96">
        <f>+ENERO!U223+FEBRERO!U223+MARZO!U223+ABRIL!U223+MAYO!U223+JUNIO!U223+JULIO!U223+AGOSTO!U223+SEPTIEMBRE!U223+OCTUBRE!U223+NOVIEMBRE!U223+DICIEMBRE!U223</f>
        <v>0</v>
      </c>
      <c r="V223" s="96">
        <f>+ENERO!V223+FEBRERO!V223+MARZO!V223+ABRIL!V223+MAYO!V223+JUNIO!V223+JULIO!V223+AGOSTO!V223+SEPTIEMBRE!V223+OCTUBRE!V223+NOVIEMBRE!V223+DICIEMBRE!V223</f>
        <v>0</v>
      </c>
      <c r="W223" s="96">
        <f>+ENERO!W223+FEBRERO!W223+MARZO!W223+ABRIL!W223+MAYO!W223+JUNIO!W223+JULIO!W223+AGOSTO!W223+SEPTIEMBRE!W223+OCTUBRE!W223+NOVIEMBRE!W223+DICIEMBRE!W223</f>
        <v>1</v>
      </c>
      <c r="X223" s="96">
        <f>+ENERO!X223+FEBRERO!X223+MARZO!X223+ABRIL!X223+MAYO!X223+JUNIO!X223+JULIO!X223+AGOSTO!X223+SEPTIEMBRE!X223+OCTUBRE!X223+NOVIEMBRE!X223+DICIEMBRE!X223</f>
        <v>0</v>
      </c>
      <c r="Y223" s="96">
        <f>+ENERO!Y223+FEBRERO!Y223+MARZO!Y223+ABRIL!Y223+MAYO!Y223+JUNIO!Y223+JULIO!Y223+AGOSTO!Y223+SEPTIEMBRE!Y223+OCTUBRE!Y223+NOVIEMBRE!Y223+DICIEMBRE!Y223</f>
        <v>0</v>
      </c>
      <c r="Z223" s="96">
        <f>+ENERO!Z223+FEBRERO!Z223+MARZO!Z223+ABRIL!Z223+MAYO!Z223+JUNIO!Z223+JULIO!Z223+AGOSTO!Z223+SEPTIEMBRE!Z223+OCTUBRE!Z223+NOVIEMBRE!Z223+DICIEMBRE!Z223</f>
        <v>0</v>
      </c>
      <c r="AA223" s="96">
        <f>+ENERO!AA223+FEBRERO!AA223+MARZO!AA223+ABRIL!AA223+MAYO!AA223+JUNIO!AA223+JULIO!AA223+AGOSTO!AA223+SEPTIEMBRE!AA223+OCTUBRE!AA223+NOVIEMBRE!AA223+DICIEMBRE!AA223</f>
        <v>0</v>
      </c>
      <c r="AB223" s="96">
        <f>+ENERO!AB223+FEBRERO!AB223+MARZO!AB223+ABRIL!AB223+MAYO!AB223+JUNIO!AB223+JULIO!AB223+AGOSTO!AB223+SEPTIEMBRE!AB223+OCTUBRE!AB223+NOVIEMBRE!AB223+DICIEMBRE!AB223</f>
        <v>0</v>
      </c>
      <c r="AC223" s="96">
        <f>+ENERO!AC223+FEBRERO!AC223+MARZO!AC223+ABRIL!AC223+MAYO!AC223+JUNIO!AC223+JULIO!AC223+AGOSTO!AC223+SEPTIEMBRE!AC223+OCTUBRE!AC223+NOVIEMBRE!AC223+DICIEMBRE!AC223</f>
        <v>0</v>
      </c>
      <c r="AD223" s="96">
        <f>+ENERO!AD223+FEBRERO!AD223+MARZO!AD223+ABRIL!AD223+MAYO!AD223+JUNIO!AD223+JULIO!AD223+AGOSTO!AD223+SEPTIEMBRE!AD223+OCTUBRE!AD223+NOVIEMBRE!AD223+DICIEMBRE!AD223</f>
        <v>0</v>
      </c>
      <c r="AE223" s="96">
        <f>+ENERO!AE223+FEBRERO!AE223+MARZO!AE223+ABRIL!AE223+MAYO!AE223+JUNIO!AE223+JULIO!AE223+AGOSTO!AE223+SEPTIEMBRE!AE223+OCTUBRE!AE223+NOVIEMBRE!AE223+DICIEMBRE!AE223</f>
        <v>0</v>
      </c>
      <c r="AF223" s="96">
        <f>+ENERO!AF223+FEBRERO!AF223+MARZO!AF223+ABRIL!AF223+MAYO!AF223+JUNIO!AF223+JULIO!AF223+AGOSTO!AF223+SEPTIEMBRE!AF223+OCTUBRE!AF223+NOVIEMBRE!AF223+DICIEMBRE!AF223</f>
        <v>0</v>
      </c>
      <c r="AG223" s="96">
        <f>+ENERO!AG223+FEBRERO!AG223+MARZO!AG223+ABRIL!AG223+MAYO!AG223+JUNIO!AG223+JULIO!AG223+AGOSTO!AG223+SEPTIEMBRE!AG223+OCTUBRE!AG223+NOVIEMBRE!AG223+DICIEMBRE!AG223</f>
        <v>0</v>
      </c>
      <c r="AH223" s="96">
        <f>+ENERO!AH223+FEBRERO!AH223+MARZO!AH223+ABRIL!AH223+MAYO!AH223+JUNIO!AH223+JULIO!AH223+AGOSTO!AH223+SEPTIEMBRE!AH223+OCTUBRE!AH223+NOVIEMBRE!AH223+DICIEMBRE!AH223</f>
        <v>0</v>
      </c>
      <c r="AI223" s="96">
        <f>+ENERO!AI223+FEBRERO!AI223+MARZO!AI223+ABRIL!AI223+MAYO!AI223+JUNIO!AI223+JULIO!AI223+AGOSTO!AI223+SEPTIEMBRE!AI223+OCTUBRE!AI223+NOVIEMBRE!AI223+DICIEMBRE!AI223</f>
        <v>0</v>
      </c>
      <c r="AJ223" s="96">
        <f>+ENERO!AJ223+FEBRERO!AJ223+MARZO!AJ223+ABRIL!AJ223+MAYO!AJ223+JUNIO!AJ223+JULIO!AJ223+AGOSTO!AJ223+SEPTIEMBRE!AJ223+OCTUBRE!AJ223+NOVIEMBRE!AJ223+DICIEMBRE!AJ223</f>
        <v>0</v>
      </c>
      <c r="AK223" s="96">
        <f>+ENERO!AK223+FEBRERO!AK223+MARZO!AK223+ABRIL!AK223+MAYO!AK223+JUNIO!AK223+JULIO!AK223+AGOSTO!AK223+SEPTIEMBRE!AK223+OCTUBRE!AK223+NOVIEMBRE!AK223+DICIEMBRE!AK223</f>
        <v>0</v>
      </c>
      <c r="AL223" s="96">
        <f>+ENERO!AL223+FEBRERO!AL223+MARZO!AL223+ABRIL!AL223+MAYO!AL223+JUNIO!AL223+JULIO!AL223+AGOSTO!AL223+SEPTIEMBRE!AL223+OCTUBRE!AL223+NOVIEMBRE!AL223+DICIEMBRE!AL223</f>
        <v>0</v>
      </c>
      <c r="AM223" s="96">
        <f>+ENERO!AM223+FEBRERO!AM223+MARZO!AM223+ABRIL!AM223+MAYO!AM223+JUNIO!AM223+JULIO!AM223+AGOSTO!AM223+SEPTIEMBRE!AM223+OCTUBRE!AM223+NOVIEMBRE!AM223+DICIEMBRE!AM223</f>
        <v>0</v>
      </c>
      <c r="AN223" s="96">
        <f>+ENERO!AN223+FEBRERO!AN223+MARZO!AN223+ABRIL!AN223+MAYO!AN223+JUNIO!AN223+JULIO!AN223+AGOSTO!AN223+SEPTIEMBRE!AN223+OCTUBRE!AN223+NOVIEMBRE!AN223+DICIEMBRE!AN223</f>
        <v>0</v>
      </c>
      <c r="AO223" s="96">
        <f>+ENERO!AO223+FEBRERO!AO223+MARZO!AO223+ABRIL!AO223+MAYO!AO223+JUNIO!AO223+JULIO!AO223+AGOSTO!AO223+SEPTIEMBRE!AO223+OCTUBRE!AO223+NOVIEMBRE!AO223+DICIEMBRE!AO223</f>
        <v>3</v>
      </c>
      <c r="AP223" s="96">
        <f>+ENERO!AP223+FEBRERO!AP223+MARZO!AP223+ABRIL!AP223+MAYO!AP223+JUNIO!AP223+JULIO!AP223+AGOSTO!AP223+SEPTIEMBRE!AP223+OCTUBRE!AP223+NOVIEMBRE!AP223+DICIEMBRE!AP223</f>
        <v>3</v>
      </c>
      <c r="AQ223" s="96">
        <f>+ENERO!AQ223+FEBRERO!AQ223+MARZO!AQ223+ABRIL!AQ223+MAYO!AQ223+JUNIO!AQ223+JULIO!AQ223+AGOSTO!AQ223+SEPTIEMBRE!AQ223+OCTUBRE!AQ223+NOVIEMBRE!AQ223+DICIEMBRE!AQ223</f>
        <v>0</v>
      </c>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6">
        <f t="shared" si="55"/>
        <v>0</v>
      </c>
      <c r="CQ223" s="11"/>
      <c r="CR223" s="11"/>
      <c r="CS223" s="11"/>
      <c r="CT223" s="27"/>
      <c r="CU223" s="27"/>
      <c r="CV223" s="27"/>
      <c r="CW223" s="11"/>
      <c r="CX223" s="11"/>
      <c r="CY223" s="11"/>
      <c r="CZ223" s="11"/>
      <c r="DA223" s="11"/>
      <c r="DB223" s="11"/>
      <c r="DC223" s="11"/>
      <c r="DD223" s="11"/>
      <c r="DE223" s="11"/>
    </row>
    <row r="224" spans="1:118" s="76" customFormat="1" ht="15" customHeight="1" x14ac:dyDescent="0.15">
      <c r="A224" s="755" t="s">
        <v>157</v>
      </c>
      <c r="B224" s="755"/>
      <c r="C224" s="94">
        <f t="shared" si="56"/>
        <v>1</v>
      </c>
      <c r="D224" s="94">
        <f t="shared" si="57"/>
        <v>0</v>
      </c>
      <c r="E224" s="122">
        <f t="shared" si="57"/>
        <v>1</v>
      </c>
      <c r="F224" s="96">
        <f>+ENERO!F224+FEBRERO!F224+MARZO!F224+ABRIL!F224+MAYO!F224+JUNIO!F224+JULIO!F224+AGOSTO!F224+SEPTIEMBRE!F224+OCTUBRE!F224+NOVIEMBRE!F224+DICIEMBRE!F224</f>
        <v>0</v>
      </c>
      <c r="G224" s="96">
        <f>+ENERO!G224+FEBRERO!G224+MARZO!G224+ABRIL!G224+MAYO!G224+JUNIO!G224+JULIO!G224+AGOSTO!G224+SEPTIEMBRE!G224+OCTUBRE!G224+NOVIEMBRE!G224+DICIEMBRE!G224</f>
        <v>0</v>
      </c>
      <c r="H224" s="96">
        <f>+ENERO!H224+FEBRERO!H224+MARZO!H224+ABRIL!H224+MAYO!H224+JUNIO!H224+JULIO!H224+AGOSTO!H224+SEPTIEMBRE!H224+OCTUBRE!H224+NOVIEMBRE!H224+DICIEMBRE!H224</f>
        <v>0</v>
      </c>
      <c r="I224" s="96">
        <f>+ENERO!I224+FEBRERO!I224+MARZO!I224+ABRIL!I224+MAYO!I224+JUNIO!I224+JULIO!I224+AGOSTO!I224+SEPTIEMBRE!I224+OCTUBRE!I224+NOVIEMBRE!I224+DICIEMBRE!I224</f>
        <v>0</v>
      </c>
      <c r="J224" s="96">
        <f>+ENERO!J224+FEBRERO!J224+MARZO!J224+ABRIL!J224+MAYO!J224+JUNIO!J224+JULIO!J224+AGOSTO!J224+SEPTIEMBRE!J224+OCTUBRE!J224+NOVIEMBRE!J224+DICIEMBRE!J224</f>
        <v>0</v>
      </c>
      <c r="K224" s="96">
        <f>+ENERO!K224+FEBRERO!K224+MARZO!K224+ABRIL!K224+MAYO!K224+JUNIO!K224+JULIO!K224+AGOSTO!K224+SEPTIEMBRE!K224+OCTUBRE!K224+NOVIEMBRE!K224+DICIEMBRE!K224</f>
        <v>0</v>
      </c>
      <c r="L224" s="96">
        <f>+ENERO!L224+FEBRERO!L224+MARZO!L224+ABRIL!L224+MAYO!L224+JUNIO!L224+JULIO!L224+AGOSTO!L224+SEPTIEMBRE!L224+OCTUBRE!L224+NOVIEMBRE!L224+DICIEMBRE!L224</f>
        <v>0</v>
      </c>
      <c r="M224" s="96">
        <f>+ENERO!M224+FEBRERO!M224+MARZO!M224+ABRIL!M224+MAYO!M224+JUNIO!M224+JULIO!M224+AGOSTO!M224+SEPTIEMBRE!M224+OCTUBRE!M224+NOVIEMBRE!M224+DICIEMBRE!M224</f>
        <v>0</v>
      </c>
      <c r="N224" s="96">
        <f>+ENERO!N224+FEBRERO!N224+MARZO!N224+ABRIL!N224+MAYO!N224+JUNIO!N224+JULIO!N224+AGOSTO!N224+SEPTIEMBRE!N224+OCTUBRE!N224+NOVIEMBRE!N224+DICIEMBRE!N224</f>
        <v>0</v>
      </c>
      <c r="O224" s="96">
        <f>+ENERO!O224+FEBRERO!O224+MARZO!O224+ABRIL!O224+MAYO!O224+JUNIO!O224+JULIO!O224+AGOSTO!O224+SEPTIEMBRE!O224+OCTUBRE!O224+NOVIEMBRE!O224+DICIEMBRE!O224</f>
        <v>0</v>
      </c>
      <c r="P224" s="96">
        <f>+ENERO!P224+FEBRERO!P224+MARZO!P224+ABRIL!P224+MAYO!P224+JUNIO!P224+JULIO!P224+AGOSTO!P224+SEPTIEMBRE!P224+OCTUBRE!P224+NOVIEMBRE!P224+DICIEMBRE!P224</f>
        <v>0</v>
      </c>
      <c r="Q224" s="96">
        <f>+ENERO!Q224+FEBRERO!Q224+MARZO!Q224+ABRIL!Q224+MAYO!Q224+JUNIO!Q224+JULIO!Q224+AGOSTO!Q224+SEPTIEMBRE!Q224+OCTUBRE!Q224+NOVIEMBRE!Q224+DICIEMBRE!Q224</f>
        <v>0</v>
      </c>
      <c r="R224" s="96">
        <f>+ENERO!R224+FEBRERO!R224+MARZO!R224+ABRIL!R224+MAYO!R224+JUNIO!R224+JULIO!R224+AGOSTO!R224+SEPTIEMBRE!R224+OCTUBRE!R224+NOVIEMBRE!R224+DICIEMBRE!R224</f>
        <v>0</v>
      </c>
      <c r="S224" s="96">
        <f>+ENERO!S224+FEBRERO!S224+MARZO!S224+ABRIL!S224+MAYO!S224+JUNIO!S224+JULIO!S224+AGOSTO!S224+SEPTIEMBRE!S224+OCTUBRE!S224+NOVIEMBRE!S224+DICIEMBRE!S224</f>
        <v>1</v>
      </c>
      <c r="T224" s="96">
        <f>+ENERO!T224+FEBRERO!T224+MARZO!T224+ABRIL!T224+MAYO!T224+JUNIO!T224+JULIO!T224+AGOSTO!T224+SEPTIEMBRE!T224+OCTUBRE!T224+NOVIEMBRE!T224+DICIEMBRE!T224</f>
        <v>0</v>
      </c>
      <c r="U224" s="96">
        <f>+ENERO!U224+FEBRERO!U224+MARZO!U224+ABRIL!U224+MAYO!U224+JUNIO!U224+JULIO!U224+AGOSTO!U224+SEPTIEMBRE!U224+OCTUBRE!U224+NOVIEMBRE!U224+DICIEMBRE!U224</f>
        <v>0</v>
      </c>
      <c r="V224" s="96">
        <f>+ENERO!V224+FEBRERO!V224+MARZO!V224+ABRIL!V224+MAYO!V224+JUNIO!V224+JULIO!V224+AGOSTO!V224+SEPTIEMBRE!V224+OCTUBRE!V224+NOVIEMBRE!V224+DICIEMBRE!V224</f>
        <v>0</v>
      </c>
      <c r="W224" s="96">
        <f>+ENERO!W224+FEBRERO!W224+MARZO!W224+ABRIL!W224+MAYO!W224+JUNIO!W224+JULIO!W224+AGOSTO!W224+SEPTIEMBRE!W224+OCTUBRE!W224+NOVIEMBRE!W224+DICIEMBRE!W224</f>
        <v>0</v>
      </c>
      <c r="X224" s="96">
        <f>+ENERO!X224+FEBRERO!X224+MARZO!X224+ABRIL!X224+MAYO!X224+JUNIO!X224+JULIO!X224+AGOSTO!X224+SEPTIEMBRE!X224+OCTUBRE!X224+NOVIEMBRE!X224+DICIEMBRE!X224</f>
        <v>0</v>
      </c>
      <c r="Y224" s="96">
        <f>+ENERO!Y224+FEBRERO!Y224+MARZO!Y224+ABRIL!Y224+MAYO!Y224+JUNIO!Y224+JULIO!Y224+AGOSTO!Y224+SEPTIEMBRE!Y224+OCTUBRE!Y224+NOVIEMBRE!Y224+DICIEMBRE!Y224</f>
        <v>0</v>
      </c>
      <c r="Z224" s="96">
        <f>+ENERO!Z224+FEBRERO!Z224+MARZO!Z224+ABRIL!Z224+MAYO!Z224+JUNIO!Z224+JULIO!Z224+AGOSTO!Z224+SEPTIEMBRE!Z224+OCTUBRE!Z224+NOVIEMBRE!Z224+DICIEMBRE!Z224</f>
        <v>0</v>
      </c>
      <c r="AA224" s="96">
        <f>+ENERO!AA224+FEBRERO!AA224+MARZO!AA224+ABRIL!AA224+MAYO!AA224+JUNIO!AA224+JULIO!AA224+AGOSTO!AA224+SEPTIEMBRE!AA224+OCTUBRE!AA224+NOVIEMBRE!AA224+DICIEMBRE!AA224</f>
        <v>0</v>
      </c>
      <c r="AB224" s="96">
        <f>+ENERO!AB224+FEBRERO!AB224+MARZO!AB224+ABRIL!AB224+MAYO!AB224+JUNIO!AB224+JULIO!AB224+AGOSTO!AB224+SEPTIEMBRE!AB224+OCTUBRE!AB224+NOVIEMBRE!AB224+DICIEMBRE!AB224</f>
        <v>0</v>
      </c>
      <c r="AC224" s="96">
        <f>+ENERO!AC224+FEBRERO!AC224+MARZO!AC224+ABRIL!AC224+MAYO!AC224+JUNIO!AC224+JULIO!AC224+AGOSTO!AC224+SEPTIEMBRE!AC224+OCTUBRE!AC224+NOVIEMBRE!AC224+DICIEMBRE!AC224</f>
        <v>0</v>
      </c>
      <c r="AD224" s="96">
        <f>+ENERO!AD224+FEBRERO!AD224+MARZO!AD224+ABRIL!AD224+MAYO!AD224+JUNIO!AD224+JULIO!AD224+AGOSTO!AD224+SEPTIEMBRE!AD224+OCTUBRE!AD224+NOVIEMBRE!AD224+DICIEMBRE!AD224</f>
        <v>0</v>
      </c>
      <c r="AE224" s="96">
        <f>+ENERO!AE224+FEBRERO!AE224+MARZO!AE224+ABRIL!AE224+MAYO!AE224+JUNIO!AE224+JULIO!AE224+AGOSTO!AE224+SEPTIEMBRE!AE224+OCTUBRE!AE224+NOVIEMBRE!AE224+DICIEMBRE!AE224</f>
        <v>0</v>
      </c>
      <c r="AF224" s="96">
        <f>+ENERO!AF224+FEBRERO!AF224+MARZO!AF224+ABRIL!AF224+MAYO!AF224+JUNIO!AF224+JULIO!AF224+AGOSTO!AF224+SEPTIEMBRE!AF224+OCTUBRE!AF224+NOVIEMBRE!AF224+DICIEMBRE!AF224</f>
        <v>0</v>
      </c>
      <c r="AG224" s="96">
        <f>+ENERO!AG224+FEBRERO!AG224+MARZO!AG224+ABRIL!AG224+MAYO!AG224+JUNIO!AG224+JULIO!AG224+AGOSTO!AG224+SEPTIEMBRE!AG224+OCTUBRE!AG224+NOVIEMBRE!AG224+DICIEMBRE!AG224</f>
        <v>0</v>
      </c>
      <c r="AH224" s="96">
        <f>+ENERO!AH224+FEBRERO!AH224+MARZO!AH224+ABRIL!AH224+MAYO!AH224+JUNIO!AH224+JULIO!AH224+AGOSTO!AH224+SEPTIEMBRE!AH224+OCTUBRE!AH224+NOVIEMBRE!AH224+DICIEMBRE!AH224</f>
        <v>0</v>
      </c>
      <c r="AI224" s="96">
        <f>+ENERO!AI224+FEBRERO!AI224+MARZO!AI224+ABRIL!AI224+MAYO!AI224+JUNIO!AI224+JULIO!AI224+AGOSTO!AI224+SEPTIEMBRE!AI224+OCTUBRE!AI224+NOVIEMBRE!AI224+DICIEMBRE!AI224</f>
        <v>0</v>
      </c>
      <c r="AJ224" s="96">
        <f>+ENERO!AJ224+FEBRERO!AJ224+MARZO!AJ224+ABRIL!AJ224+MAYO!AJ224+JUNIO!AJ224+JULIO!AJ224+AGOSTO!AJ224+SEPTIEMBRE!AJ224+OCTUBRE!AJ224+NOVIEMBRE!AJ224+DICIEMBRE!AJ224</f>
        <v>0</v>
      </c>
      <c r="AK224" s="96">
        <f>+ENERO!AK224+FEBRERO!AK224+MARZO!AK224+ABRIL!AK224+MAYO!AK224+JUNIO!AK224+JULIO!AK224+AGOSTO!AK224+SEPTIEMBRE!AK224+OCTUBRE!AK224+NOVIEMBRE!AK224+DICIEMBRE!AK224</f>
        <v>0</v>
      </c>
      <c r="AL224" s="96">
        <f>+ENERO!AL224+FEBRERO!AL224+MARZO!AL224+ABRIL!AL224+MAYO!AL224+JUNIO!AL224+JULIO!AL224+AGOSTO!AL224+SEPTIEMBRE!AL224+OCTUBRE!AL224+NOVIEMBRE!AL224+DICIEMBRE!AL224</f>
        <v>0</v>
      </c>
      <c r="AM224" s="96">
        <f>+ENERO!AM224+FEBRERO!AM224+MARZO!AM224+ABRIL!AM224+MAYO!AM224+JUNIO!AM224+JULIO!AM224+AGOSTO!AM224+SEPTIEMBRE!AM224+OCTUBRE!AM224+NOVIEMBRE!AM224+DICIEMBRE!AM224</f>
        <v>0</v>
      </c>
      <c r="AN224" s="96">
        <f>+ENERO!AN224+FEBRERO!AN224+MARZO!AN224+ABRIL!AN224+MAYO!AN224+JUNIO!AN224+JULIO!AN224+AGOSTO!AN224+SEPTIEMBRE!AN224+OCTUBRE!AN224+NOVIEMBRE!AN224+DICIEMBRE!AN224</f>
        <v>0</v>
      </c>
      <c r="AO224" s="96">
        <f>+ENERO!AO224+FEBRERO!AO224+MARZO!AO224+ABRIL!AO224+MAYO!AO224+JUNIO!AO224+JULIO!AO224+AGOSTO!AO224+SEPTIEMBRE!AO224+OCTUBRE!AO224+NOVIEMBRE!AO224+DICIEMBRE!AO224</f>
        <v>0</v>
      </c>
      <c r="AP224" s="96">
        <f>+ENERO!AP224+FEBRERO!AP224+MARZO!AP224+ABRIL!AP224+MAYO!AP224+JUNIO!AP224+JULIO!AP224+AGOSTO!AP224+SEPTIEMBRE!AP224+OCTUBRE!AP224+NOVIEMBRE!AP224+DICIEMBRE!AP224</f>
        <v>0</v>
      </c>
      <c r="AQ224" s="96">
        <f>+ENERO!AQ224+FEBRERO!AQ224+MARZO!AQ224+ABRIL!AQ224+MAYO!AQ224+JUNIO!AQ224+JULIO!AQ224+AGOSTO!AQ224+SEPTIEMBRE!AQ224+OCTUBRE!AQ224+NOVIEMBRE!AQ224+DICIEMBRE!AQ224</f>
        <v>0</v>
      </c>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6">
        <f t="shared" si="55"/>
        <v>0</v>
      </c>
      <c r="CQ224" s="11"/>
      <c r="CR224" s="11"/>
      <c r="CS224" s="11"/>
      <c r="CT224" s="27"/>
      <c r="CU224" s="27"/>
      <c r="CV224" s="27"/>
      <c r="CW224" s="11"/>
      <c r="CX224" s="11"/>
      <c r="CY224" s="11"/>
      <c r="CZ224" s="11"/>
      <c r="DA224" s="11"/>
      <c r="DB224" s="11"/>
      <c r="DC224" s="11"/>
      <c r="DD224" s="11"/>
      <c r="DE224" s="11"/>
    </row>
    <row r="225" spans="1:127" s="76" customFormat="1" ht="15" customHeight="1" x14ac:dyDescent="0.15">
      <c r="A225" s="755" t="s">
        <v>158</v>
      </c>
      <c r="B225" s="755"/>
      <c r="C225" s="94">
        <f t="shared" si="56"/>
        <v>0</v>
      </c>
      <c r="D225" s="94">
        <f t="shared" si="57"/>
        <v>0</v>
      </c>
      <c r="E225" s="122">
        <f t="shared" si="57"/>
        <v>0</v>
      </c>
      <c r="F225" s="96">
        <f>+ENERO!F225+FEBRERO!F225+MARZO!F225+ABRIL!F225+MAYO!F225+JUNIO!F225+JULIO!F225+AGOSTO!F225+SEPTIEMBRE!F225+OCTUBRE!F225+NOVIEMBRE!F225+DICIEMBRE!F225</f>
        <v>0</v>
      </c>
      <c r="G225" s="96">
        <f>+ENERO!G225+FEBRERO!G225+MARZO!G225+ABRIL!G225+MAYO!G225+JUNIO!G225+JULIO!G225+AGOSTO!G225+SEPTIEMBRE!G225+OCTUBRE!G225+NOVIEMBRE!G225+DICIEMBRE!G225</f>
        <v>0</v>
      </c>
      <c r="H225" s="96">
        <f>+ENERO!H225+FEBRERO!H225+MARZO!H225+ABRIL!H225+MAYO!H225+JUNIO!H225+JULIO!H225+AGOSTO!H225+SEPTIEMBRE!H225+OCTUBRE!H225+NOVIEMBRE!H225+DICIEMBRE!H225</f>
        <v>0</v>
      </c>
      <c r="I225" s="96">
        <f>+ENERO!I225+FEBRERO!I225+MARZO!I225+ABRIL!I225+MAYO!I225+JUNIO!I225+JULIO!I225+AGOSTO!I225+SEPTIEMBRE!I225+OCTUBRE!I225+NOVIEMBRE!I225+DICIEMBRE!I225</f>
        <v>0</v>
      </c>
      <c r="J225" s="96">
        <f>+ENERO!J225+FEBRERO!J225+MARZO!J225+ABRIL!J225+MAYO!J225+JUNIO!J225+JULIO!J225+AGOSTO!J225+SEPTIEMBRE!J225+OCTUBRE!J225+NOVIEMBRE!J225+DICIEMBRE!J225</f>
        <v>0</v>
      </c>
      <c r="K225" s="96">
        <f>+ENERO!K225+FEBRERO!K225+MARZO!K225+ABRIL!K225+MAYO!K225+JUNIO!K225+JULIO!K225+AGOSTO!K225+SEPTIEMBRE!K225+OCTUBRE!K225+NOVIEMBRE!K225+DICIEMBRE!K225</f>
        <v>0</v>
      </c>
      <c r="L225" s="96">
        <f>+ENERO!L225+FEBRERO!L225+MARZO!L225+ABRIL!L225+MAYO!L225+JUNIO!L225+JULIO!L225+AGOSTO!L225+SEPTIEMBRE!L225+OCTUBRE!L225+NOVIEMBRE!L225+DICIEMBRE!L225</f>
        <v>0</v>
      </c>
      <c r="M225" s="96">
        <f>+ENERO!M225+FEBRERO!M225+MARZO!M225+ABRIL!M225+MAYO!M225+JUNIO!M225+JULIO!M225+AGOSTO!M225+SEPTIEMBRE!M225+OCTUBRE!M225+NOVIEMBRE!M225+DICIEMBRE!M225</f>
        <v>0</v>
      </c>
      <c r="N225" s="96">
        <f>+ENERO!N225+FEBRERO!N225+MARZO!N225+ABRIL!N225+MAYO!N225+JUNIO!N225+JULIO!N225+AGOSTO!N225+SEPTIEMBRE!N225+OCTUBRE!N225+NOVIEMBRE!N225+DICIEMBRE!N225</f>
        <v>0</v>
      </c>
      <c r="O225" s="96">
        <f>+ENERO!O225+FEBRERO!O225+MARZO!O225+ABRIL!O225+MAYO!O225+JUNIO!O225+JULIO!O225+AGOSTO!O225+SEPTIEMBRE!O225+OCTUBRE!O225+NOVIEMBRE!O225+DICIEMBRE!O225</f>
        <v>0</v>
      </c>
      <c r="P225" s="96">
        <f>+ENERO!P225+FEBRERO!P225+MARZO!P225+ABRIL!P225+MAYO!P225+JUNIO!P225+JULIO!P225+AGOSTO!P225+SEPTIEMBRE!P225+OCTUBRE!P225+NOVIEMBRE!P225+DICIEMBRE!P225</f>
        <v>0</v>
      </c>
      <c r="Q225" s="96">
        <f>+ENERO!Q225+FEBRERO!Q225+MARZO!Q225+ABRIL!Q225+MAYO!Q225+JUNIO!Q225+JULIO!Q225+AGOSTO!Q225+SEPTIEMBRE!Q225+OCTUBRE!Q225+NOVIEMBRE!Q225+DICIEMBRE!Q225</f>
        <v>0</v>
      </c>
      <c r="R225" s="96">
        <f>+ENERO!R225+FEBRERO!R225+MARZO!R225+ABRIL!R225+MAYO!R225+JUNIO!R225+JULIO!R225+AGOSTO!R225+SEPTIEMBRE!R225+OCTUBRE!R225+NOVIEMBRE!R225+DICIEMBRE!R225</f>
        <v>0</v>
      </c>
      <c r="S225" s="96">
        <f>+ENERO!S225+FEBRERO!S225+MARZO!S225+ABRIL!S225+MAYO!S225+JUNIO!S225+JULIO!S225+AGOSTO!S225+SEPTIEMBRE!S225+OCTUBRE!S225+NOVIEMBRE!S225+DICIEMBRE!S225</f>
        <v>0</v>
      </c>
      <c r="T225" s="96">
        <f>+ENERO!T225+FEBRERO!T225+MARZO!T225+ABRIL!T225+MAYO!T225+JUNIO!T225+JULIO!T225+AGOSTO!T225+SEPTIEMBRE!T225+OCTUBRE!T225+NOVIEMBRE!T225+DICIEMBRE!T225</f>
        <v>0</v>
      </c>
      <c r="U225" s="96">
        <f>+ENERO!U225+FEBRERO!U225+MARZO!U225+ABRIL!U225+MAYO!U225+JUNIO!U225+JULIO!U225+AGOSTO!U225+SEPTIEMBRE!U225+OCTUBRE!U225+NOVIEMBRE!U225+DICIEMBRE!U225</f>
        <v>0</v>
      </c>
      <c r="V225" s="96">
        <f>+ENERO!V225+FEBRERO!V225+MARZO!V225+ABRIL!V225+MAYO!V225+JUNIO!V225+JULIO!V225+AGOSTO!V225+SEPTIEMBRE!V225+OCTUBRE!V225+NOVIEMBRE!V225+DICIEMBRE!V225</f>
        <v>0</v>
      </c>
      <c r="W225" s="96">
        <f>+ENERO!W225+FEBRERO!W225+MARZO!W225+ABRIL!W225+MAYO!W225+JUNIO!W225+JULIO!W225+AGOSTO!W225+SEPTIEMBRE!W225+OCTUBRE!W225+NOVIEMBRE!W225+DICIEMBRE!W225</f>
        <v>0</v>
      </c>
      <c r="X225" s="96">
        <f>+ENERO!X225+FEBRERO!X225+MARZO!X225+ABRIL!X225+MAYO!X225+JUNIO!X225+JULIO!X225+AGOSTO!X225+SEPTIEMBRE!X225+OCTUBRE!X225+NOVIEMBRE!X225+DICIEMBRE!X225</f>
        <v>0</v>
      </c>
      <c r="Y225" s="96">
        <f>+ENERO!Y225+FEBRERO!Y225+MARZO!Y225+ABRIL!Y225+MAYO!Y225+JUNIO!Y225+JULIO!Y225+AGOSTO!Y225+SEPTIEMBRE!Y225+OCTUBRE!Y225+NOVIEMBRE!Y225+DICIEMBRE!Y225</f>
        <v>0</v>
      </c>
      <c r="Z225" s="96">
        <f>+ENERO!Z225+FEBRERO!Z225+MARZO!Z225+ABRIL!Z225+MAYO!Z225+JUNIO!Z225+JULIO!Z225+AGOSTO!Z225+SEPTIEMBRE!Z225+OCTUBRE!Z225+NOVIEMBRE!Z225+DICIEMBRE!Z225</f>
        <v>0</v>
      </c>
      <c r="AA225" s="96">
        <f>+ENERO!AA225+FEBRERO!AA225+MARZO!AA225+ABRIL!AA225+MAYO!AA225+JUNIO!AA225+JULIO!AA225+AGOSTO!AA225+SEPTIEMBRE!AA225+OCTUBRE!AA225+NOVIEMBRE!AA225+DICIEMBRE!AA225</f>
        <v>0</v>
      </c>
      <c r="AB225" s="96">
        <f>+ENERO!AB225+FEBRERO!AB225+MARZO!AB225+ABRIL!AB225+MAYO!AB225+JUNIO!AB225+JULIO!AB225+AGOSTO!AB225+SEPTIEMBRE!AB225+OCTUBRE!AB225+NOVIEMBRE!AB225+DICIEMBRE!AB225</f>
        <v>0</v>
      </c>
      <c r="AC225" s="96">
        <f>+ENERO!AC225+FEBRERO!AC225+MARZO!AC225+ABRIL!AC225+MAYO!AC225+JUNIO!AC225+JULIO!AC225+AGOSTO!AC225+SEPTIEMBRE!AC225+OCTUBRE!AC225+NOVIEMBRE!AC225+DICIEMBRE!AC225</f>
        <v>0</v>
      </c>
      <c r="AD225" s="96">
        <f>+ENERO!AD225+FEBRERO!AD225+MARZO!AD225+ABRIL!AD225+MAYO!AD225+JUNIO!AD225+JULIO!AD225+AGOSTO!AD225+SEPTIEMBRE!AD225+OCTUBRE!AD225+NOVIEMBRE!AD225+DICIEMBRE!AD225</f>
        <v>0</v>
      </c>
      <c r="AE225" s="96">
        <f>+ENERO!AE225+FEBRERO!AE225+MARZO!AE225+ABRIL!AE225+MAYO!AE225+JUNIO!AE225+JULIO!AE225+AGOSTO!AE225+SEPTIEMBRE!AE225+OCTUBRE!AE225+NOVIEMBRE!AE225+DICIEMBRE!AE225</f>
        <v>0</v>
      </c>
      <c r="AF225" s="96">
        <f>+ENERO!AF225+FEBRERO!AF225+MARZO!AF225+ABRIL!AF225+MAYO!AF225+JUNIO!AF225+JULIO!AF225+AGOSTO!AF225+SEPTIEMBRE!AF225+OCTUBRE!AF225+NOVIEMBRE!AF225+DICIEMBRE!AF225</f>
        <v>0</v>
      </c>
      <c r="AG225" s="96">
        <f>+ENERO!AG225+FEBRERO!AG225+MARZO!AG225+ABRIL!AG225+MAYO!AG225+JUNIO!AG225+JULIO!AG225+AGOSTO!AG225+SEPTIEMBRE!AG225+OCTUBRE!AG225+NOVIEMBRE!AG225+DICIEMBRE!AG225</f>
        <v>0</v>
      </c>
      <c r="AH225" s="96">
        <f>+ENERO!AH225+FEBRERO!AH225+MARZO!AH225+ABRIL!AH225+MAYO!AH225+JUNIO!AH225+JULIO!AH225+AGOSTO!AH225+SEPTIEMBRE!AH225+OCTUBRE!AH225+NOVIEMBRE!AH225+DICIEMBRE!AH225</f>
        <v>0</v>
      </c>
      <c r="AI225" s="96">
        <f>+ENERO!AI225+FEBRERO!AI225+MARZO!AI225+ABRIL!AI225+MAYO!AI225+JUNIO!AI225+JULIO!AI225+AGOSTO!AI225+SEPTIEMBRE!AI225+OCTUBRE!AI225+NOVIEMBRE!AI225+DICIEMBRE!AI225</f>
        <v>0</v>
      </c>
      <c r="AJ225" s="96">
        <f>+ENERO!AJ225+FEBRERO!AJ225+MARZO!AJ225+ABRIL!AJ225+MAYO!AJ225+JUNIO!AJ225+JULIO!AJ225+AGOSTO!AJ225+SEPTIEMBRE!AJ225+OCTUBRE!AJ225+NOVIEMBRE!AJ225+DICIEMBRE!AJ225</f>
        <v>0</v>
      </c>
      <c r="AK225" s="96">
        <f>+ENERO!AK225+FEBRERO!AK225+MARZO!AK225+ABRIL!AK225+MAYO!AK225+JUNIO!AK225+JULIO!AK225+AGOSTO!AK225+SEPTIEMBRE!AK225+OCTUBRE!AK225+NOVIEMBRE!AK225+DICIEMBRE!AK225</f>
        <v>0</v>
      </c>
      <c r="AL225" s="96">
        <f>+ENERO!AL225+FEBRERO!AL225+MARZO!AL225+ABRIL!AL225+MAYO!AL225+JUNIO!AL225+JULIO!AL225+AGOSTO!AL225+SEPTIEMBRE!AL225+OCTUBRE!AL225+NOVIEMBRE!AL225+DICIEMBRE!AL225</f>
        <v>0</v>
      </c>
      <c r="AM225" s="96">
        <f>+ENERO!AM225+FEBRERO!AM225+MARZO!AM225+ABRIL!AM225+MAYO!AM225+JUNIO!AM225+JULIO!AM225+AGOSTO!AM225+SEPTIEMBRE!AM225+OCTUBRE!AM225+NOVIEMBRE!AM225+DICIEMBRE!AM225</f>
        <v>0</v>
      </c>
      <c r="AN225" s="96">
        <f>+ENERO!AN225+FEBRERO!AN225+MARZO!AN225+ABRIL!AN225+MAYO!AN225+JUNIO!AN225+JULIO!AN225+AGOSTO!AN225+SEPTIEMBRE!AN225+OCTUBRE!AN225+NOVIEMBRE!AN225+DICIEMBRE!AN225</f>
        <v>0</v>
      </c>
      <c r="AO225" s="96">
        <f>+ENERO!AO225+FEBRERO!AO225+MARZO!AO225+ABRIL!AO225+MAYO!AO225+JUNIO!AO225+JULIO!AO225+AGOSTO!AO225+SEPTIEMBRE!AO225+OCTUBRE!AO225+NOVIEMBRE!AO225+DICIEMBRE!AO225</f>
        <v>0</v>
      </c>
      <c r="AP225" s="96">
        <f>+ENERO!AP225+FEBRERO!AP225+MARZO!AP225+ABRIL!AP225+MAYO!AP225+JUNIO!AP225+JULIO!AP225+AGOSTO!AP225+SEPTIEMBRE!AP225+OCTUBRE!AP225+NOVIEMBRE!AP225+DICIEMBRE!AP225</f>
        <v>0</v>
      </c>
      <c r="AQ225" s="96">
        <f>+ENERO!AQ225+FEBRERO!AQ225+MARZO!AQ225+ABRIL!AQ225+MAYO!AQ225+JUNIO!AQ225+JULIO!AQ225+AGOSTO!AQ225+SEPTIEMBRE!AQ225+OCTUBRE!AQ225+NOVIEMBRE!AQ225+DICIEMBRE!AQ225</f>
        <v>0</v>
      </c>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6">
        <f t="shared" si="55"/>
        <v>0</v>
      </c>
      <c r="CQ225" s="11"/>
      <c r="CR225" s="11"/>
      <c r="CS225" s="11"/>
      <c r="CT225" s="27"/>
      <c r="CU225" s="27"/>
      <c r="CV225" s="27"/>
      <c r="CW225" s="11"/>
      <c r="CX225" s="11"/>
      <c r="CY225" s="11"/>
      <c r="CZ225" s="11"/>
      <c r="DA225" s="11"/>
      <c r="DB225" s="11"/>
      <c r="DC225" s="11"/>
      <c r="DD225" s="11"/>
      <c r="DE225" s="11"/>
    </row>
    <row r="226" spans="1:127" s="76" customFormat="1" ht="15" customHeight="1" x14ac:dyDescent="0.15">
      <c r="A226" s="755" t="s">
        <v>159</v>
      </c>
      <c r="B226" s="755"/>
      <c r="C226" s="94">
        <f t="shared" si="56"/>
        <v>1</v>
      </c>
      <c r="D226" s="94">
        <f t="shared" si="57"/>
        <v>1</v>
      </c>
      <c r="E226" s="122">
        <f t="shared" si="57"/>
        <v>0</v>
      </c>
      <c r="F226" s="96">
        <f>+ENERO!F226+FEBRERO!F226+MARZO!F226+ABRIL!F226+MAYO!F226+JUNIO!F226+JULIO!F226+AGOSTO!F226+SEPTIEMBRE!F226+OCTUBRE!F226+NOVIEMBRE!F226+DICIEMBRE!F226</f>
        <v>0</v>
      </c>
      <c r="G226" s="96">
        <f>+ENERO!G226+FEBRERO!G226+MARZO!G226+ABRIL!G226+MAYO!G226+JUNIO!G226+JULIO!G226+AGOSTO!G226+SEPTIEMBRE!G226+OCTUBRE!G226+NOVIEMBRE!G226+DICIEMBRE!G226</f>
        <v>0</v>
      </c>
      <c r="H226" s="96">
        <f>+ENERO!H226+FEBRERO!H226+MARZO!H226+ABRIL!H226+MAYO!H226+JUNIO!H226+JULIO!H226+AGOSTO!H226+SEPTIEMBRE!H226+OCTUBRE!H226+NOVIEMBRE!H226+DICIEMBRE!H226</f>
        <v>0</v>
      </c>
      <c r="I226" s="96">
        <f>+ENERO!I226+FEBRERO!I226+MARZO!I226+ABRIL!I226+MAYO!I226+JUNIO!I226+JULIO!I226+AGOSTO!I226+SEPTIEMBRE!I226+OCTUBRE!I226+NOVIEMBRE!I226+DICIEMBRE!I226</f>
        <v>0</v>
      </c>
      <c r="J226" s="96">
        <f>+ENERO!J226+FEBRERO!J226+MARZO!J226+ABRIL!J226+MAYO!J226+JUNIO!J226+JULIO!J226+AGOSTO!J226+SEPTIEMBRE!J226+OCTUBRE!J226+NOVIEMBRE!J226+DICIEMBRE!J226</f>
        <v>0</v>
      </c>
      <c r="K226" s="96">
        <f>+ENERO!K226+FEBRERO!K226+MARZO!K226+ABRIL!K226+MAYO!K226+JUNIO!K226+JULIO!K226+AGOSTO!K226+SEPTIEMBRE!K226+OCTUBRE!K226+NOVIEMBRE!K226+DICIEMBRE!K226</f>
        <v>0</v>
      </c>
      <c r="L226" s="96">
        <f>+ENERO!L226+FEBRERO!L226+MARZO!L226+ABRIL!L226+MAYO!L226+JUNIO!L226+JULIO!L226+AGOSTO!L226+SEPTIEMBRE!L226+OCTUBRE!L226+NOVIEMBRE!L226+DICIEMBRE!L226</f>
        <v>0</v>
      </c>
      <c r="M226" s="96">
        <f>+ENERO!M226+FEBRERO!M226+MARZO!M226+ABRIL!M226+MAYO!M226+JUNIO!M226+JULIO!M226+AGOSTO!M226+SEPTIEMBRE!M226+OCTUBRE!M226+NOVIEMBRE!M226+DICIEMBRE!M226</f>
        <v>0</v>
      </c>
      <c r="N226" s="96">
        <f>+ENERO!N226+FEBRERO!N226+MARZO!N226+ABRIL!N226+MAYO!N226+JUNIO!N226+JULIO!N226+AGOSTO!N226+SEPTIEMBRE!N226+OCTUBRE!N226+NOVIEMBRE!N226+DICIEMBRE!N226</f>
        <v>0</v>
      </c>
      <c r="O226" s="96">
        <f>+ENERO!O226+FEBRERO!O226+MARZO!O226+ABRIL!O226+MAYO!O226+JUNIO!O226+JULIO!O226+AGOSTO!O226+SEPTIEMBRE!O226+OCTUBRE!O226+NOVIEMBRE!O226+DICIEMBRE!O226</f>
        <v>0</v>
      </c>
      <c r="P226" s="96">
        <f>+ENERO!P226+FEBRERO!P226+MARZO!P226+ABRIL!P226+MAYO!P226+JUNIO!P226+JULIO!P226+AGOSTO!P226+SEPTIEMBRE!P226+OCTUBRE!P226+NOVIEMBRE!P226+DICIEMBRE!P226</f>
        <v>0</v>
      </c>
      <c r="Q226" s="96">
        <f>+ENERO!Q226+FEBRERO!Q226+MARZO!Q226+ABRIL!Q226+MAYO!Q226+JUNIO!Q226+JULIO!Q226+AGOSTO!Q226+SEPTIEMBRE!Q226+OCTUBRE!Q226+NOVIEMBRE!Q226+DICIEMBRE!Q226</f>
        <v>0</v>
      </c>
      <c r="R226" s="96">
        <f>+ENERO!R226+FEBRERO!R226+MARZO!R226+ABRIL!R226+MAYO!R226+JUNIO!R226+JULIO!R226+AGOSTO!R226+SEPTIEMBRE!R226+OCTUBRE!R226+NOVIEMBRE!R226+DICIEMBRE!R226</f>
        <v>0</v>
      </c>
      <c r="S226" s="96">
        <f>+ENERO!S226+FEBRERO!S226+MARZO!S226+ABRIL!S226+MAYO!S226+JUNIO!S226+JULIO!S226+AGOSTO!S226+SEPTIEMBRE!S226+OCTUBRE!S226+NOVIEMBRE!S226+DICIEMBRE!S226</f>
        <v>0</v>
      </c>
      <c r="T226" s="96">
        <f>+ENERO!T226+FEBRERO!T226+MARZO!T226+ABRIL!T226+MAYO!T226+JUNIO!T226+JULIO!T226+AGOSTO!T226+SEPTIEMBRE!T226+OCTUBRE!T226+NOVIEMBRE!T226+DICIEMBRE!T226</f>
        <v>0</v>
      </c>
      <c r="U226" s="96">
        <f>+ENERO!U226+FEBRERO!U226+MARZO!U226+ABRIL!U226+MAYO!U226+JUNIO!U226+JULIO!U226+AGOSTO!U226+SEPTIEMBRE!U226+OCTUBRE!U226+NOVIEMBRE!U226+DICIEMBRE!U226</f>
        <v>0</v>
      </c>
      <c r="V226" s="96">
        <f>+ENERO!V226+FEBRERO!V226+MARZO!V226+ABRIL!V226+MAYO!V226+JUNIO!V226+JULIO!V226+AGOSTO!V226+SEPTIEMBRE!V226+OCTUBRE!V226+NOVIEMBRE!V226+DICIEMBRE!V226</f>
        <v>0</v>
      </c>
      <c r="W226" s="96">
        <f>+ENERO!W226+FEBRERO!W226+MARZO!W226+ABRIL!W226+MAYO!W226+JUNIO!W226+JULIO!W226+AGOSTO!W226+SEPTIEMBRE!W226+OCTUBRE!W226+NOVIEMBRE!W226+DICIEMBRE!W226</f>
        <v>0</v>
      </c>
      <c r="X226" s="96">
        <f>+ENERO!X226+FEBRERO!X226+MARZO!X226+ABRIL!X226+MAYO!X226+JUNIO!X226+JULIO!X226+AGOSTO!X226+SEPTIEMBRE!X226+OCTUBRE!X226+NOVIEMBRE!X226+DICIEMBRE!X226</f>
        <v>0</v>
      </c>
      <c r="Y226" s="96">
        <f>+ENERO!Y226+FEBRERO!Y226+MARZO!Y226+ABRIL!Y226+MAYO!Y226+JUNIO!Y226+JULIO!Y226+AGOSTO!Y226+SEPTIEMBRE!Y226+OCTUBRE!Y226+NOVIEMBRE!Y226+DICIEMBRE!Y226</f>
        <v>0</v>
      </c>
      <c r="Z226" s="96">
        <f>+ENERO!Z226+FEBRERO!Z226+MARZO!Z226+ABRIL!Z226+MAYO!Z226+JUNIO!Z226+JULIO!Z226+AGOSTO!Z226+SEPTIEMBRE!Z226+OCTUBRE!Z226+NOVIEMBRE!Z226+DICIEMBRE!Z226</f>
        <v>0</v>
      </c>
      <c r="AA226" s="96">
        <f>+ENERO!AA226+FEBRERO!AA226+MARZO!AA226+ABRIL!AA226+MAYO!AA226+JUNIO!AA226+JULIO!AA226+AGOSTO!AA226+SEPTIEMBRE!AA226+OCTUBRE!AA226+NOVIEMBRE!AA226+DICIEMBRE!AA226</f>
        <v>0</v>
      </c>
      <c r="AB226" s="96">
        <f>+ENERO!AB226+FEBRERO!AB226+MARZO!AB226+ABRIL!AB226+MAYO!AB226+JUNIO!AB226+JULIO!AB226+AGOSTO!AB226+SEPTIEMBRE!AB226+OCTUBRE!AB226+NOVIEMBRE!AB226+DICIEMBRE!AB226</f>
        <v>0</v>
      </c>
      <c r="AC226" s="96">
        <f>+ENERO!AC226+FEBRERO!AC226+MARZO!AC226+ABRIL!AC226+MAYO!AC226+JUNIO!AC226+JULIO!AC226+AGOSTO!AC226+SEPTIEMBRE!AC226+OCTUBRE!AC226+NOVIEMBRE!AC226+DICIEMBRE!AC226</f>
        <v>0</v>
      </c>
      <c r="AD226" s="96">
        <f>+ENERO!AD226+FEBRERO!AD226+MARZO!AD226+ABRIL!AD226+MAYO!AD226+JUNIO!AD226+JULIO!AD226+AGOSTO!AD226+SEPTIEMBRE!AD226+OCTUBRE!AD226+NOVIEMBRE!AD226+DICIEMBRE!AD226</f>
        <v>0</v>
      </c>
      <c r="AE226" s="96">
        <f>+ENERO!AE226+FEBRERO!AE226+MARZO!AE226+ABRIL!AE226+MAYO!AE226+JUNIO!AE226+JULIO!AE226+AGOSTO!AE226+SEPTIEMBRE!AE226+OCTUBRE!AE226+NOVIEMBRE!AE226+DICIEMBRE!AE226</f>
        <v>0</v>
      </c>
      <c r="AF226" s="96">
        <f>+ENERO!AF226+FEBRERO!AF226+MARZO!AF226+ABRIL!AF226+MAYO!AF226+JUNIO!AF226+JULIO!AF226+AGOSTO!AF226+SEPTIEMBRE!AF226+OCTUBRE!AF226+NOVIEMBRE!AF226+DICIEMBRE!AF226</f>
        <v>1</v>
      </c>
      <c r="AG226" s="96">
        <f>+ENERO!AG226+FEBRERO!AG226+MARZO!AG226+ABRIL!AG226+MAYO!AG226+JUNIO!AG226+JULIO!AG226+AGOSTO!AG226+SEPTIEMBRE!AG226+OCTUBRE!AG226+NOVIEMBRE!AG226+DICIEMBRE!AG226</f>
        <v>0</v>
      </c>
      <c r="AH226" s="96">
        <f>+ENERO!AH226+FEBRERO!AH226+MARZO!AH226+ABRIL!AH226+MAYO!AH226+JUNIO!AH226+JULIO!AH226+AGOSTO!AH226+SEPTIEMBRE!AH226+OCTUBRE!AH226+NOVIEMBRE!AH226+DICIEMBRE!AH226</f>
        <v>0</v>
      </c>
      <c r="AI226" s="96">
        <f>+ENERO!AI226+FEBRERO!AI226+MARZO!AI226+ABRIL!AI226+MAYO!AI226+JUNIO!AI226+JULIO!AI226+AGOSTO!AI226+SEPTIEMBRE!AI226+OCTUBRE!AI226+NOVIEMBRE!AI226+DICIEMBRE!AI226</f>
        <v>0</v>
      </c>
      <c r="AJ226" s="96">
        <f>+ENERO!AJ226+FEBRERO!AJ226+MARZO!AJ226+ABRIL!AJ226+MAYO!AJ226+JUNIO!AJ226+JULIO!AJ226+AGOSTO!AJ226+SEPTIEMBRE!AJ226+OCTUBRE!AJ226+NOVIEMBRE!AJ226+DICIEMBRE!AJ226</f>
        <v>0</v>
      </c>
      <c r="AK226" s="96">
        <f>+ENERO!AK226+FEBRERO!AK226+MARZO!AK226+ABRIL!AK226+MAYO!AK226+JUNIO!AK226+JULIO!AK226+AGOSTO!AK226+SEPTIEMBRE!AK226+OCTUBRE!AK226+NOVIEMBRE!AK226+DICIEMBRE!AK226</f>
        <v>0</v>
      </c>
      <c r="AL226" s="96">
        <f>+ENERO!AL226+FEBRERO!AL226+MARZO!AL226+ABRIL!AL226+MAYO!AL226+JUNIO!AL226+JULIO!AL226+AGOSTO!AL226+SEPTIEMBRE!AL226+OCTUBRE!AL226+NOVIEMBRE!AL226+DICIEMBRE!AL226</f>
        <v>0</v>
      </c>
      <c r="AM226" s="96">
        <f>+ENERO!AM226+FEBRERO!AM226+MARZO!AM226+ABRIL!AM226+MAYO!AM226+JUNIO!AM226+JULIO!AM226+AGOSTO!AM226+SEPTIEMBRE!AM226+OCTUBRE!AM226+NOVIEMBRE!AM226+DICIEMBRE!AM226</f>
        <v>0</v>
      </c>
      <c r="AN226" s="96">
        <f>+ENERO!AN226+FEBRERO!AN226+MARZO!AN226+ABRIL!AN226+MAYO!AN226+JUNIO!AN226+JULIO!AN226+AGOSTO!AN226+SEPTIEMBRE!AN226+OCTUBRE!AN226+NOVIEMBRE!AN226+DICIEMBRE!AN226</f>
        <v>0</v>
      </c>
      <c r="AO226" s="96">
        <f>+ENERO!AO226+FEBRERO!AO226+MARZO!AO226+ABRIL!AO226+MAYO!AO226+JUNIO!AO226+JULIO!AO226+AGOSTO!AO226+SEPTIEMBRE!AO226+OCTUBRE!AO226+NOVIEMBRE!AO226+DICIEMBRE!AO226</f>
        <v>0</v>
      </c>
      <c r="AP226" s="96">
        <f>+ENERO!AP226+FEBRERO!AP226+MARZO!AP226+ABRIL!AP226+MAYO!AP226+JUNIO!AP226+JULIO!AP226+AGOSTO!AP226+SEPTIEMBRE!AP226+OCTUBRE!AP226+NOVIEMBRE!AP226+DICIEMBRE!AP226</f>
        <v>0</v>
      </c>
      <c r="AQ226" s="96">
        <f>+ENERO!AQ226+FEBRERO!AQ226+MARZO!AQ226+ABRIL!AQ226+MAYO!AQ226+JUNIO!AQ226+JULIO!AQ226+AGOSTO!AQ226+SEPTIEMBRE!AQ226+OCTUBRE!AQ226+NOVIEMBRE!AQ226+DICIEMBRE!AQ226</f>
        <v>0</v>
      </c>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6">
        <f t="shared" si="55"/>
        <v>0</v>
      </c>
      <c r="CQ226" s="11"/>
      <c r="CR226" s="11"/>
      <c r="CS226" s="11"/>
      <c r="CT226" s="27"/>
      <c r="CU226" s="27"/>
      <c r="CV226" s="27"/>
      <c r="CW226" s="11"/>
      <c r="CX226" s="11"/>
      <c r="CY226" s="11"/>
      <c r="CZ226" s="11"/>
      <c r="DA226" s="11"/>
      <c r="DB226" s="11"/>
      <c r="DC226" s="11"/>
      <c r="DD226" s="11"/>
      <c r="DE226" s="11"/>
    </row>
    <row r="227" spans="1:127" s="76" customFormat="1" ht="15" customHeight="1" x14ac:dyDescent="0.15">
      <c r="A227" s="755" t="s">
        <v>160</v>
      </c>
      <c r="B227" s="755"/>
      <c r="C227" s="94">
        <f t="shared" si="56"/>
        <v>0</v>
      </c>
      <c r="D227" s="94">
        <f t="shared" si="57"/>
        <v>0</v>
      </c>
      <c r="E227" s="122">
        <f t="shared" si="57"/>
        <v>0</v>
      </c>
      <c r="F227" s="96">
        <f>+ENERO!F227+FEBRERO!F227+MARZO!F227+ABRIL!F227+MAYO!F227+JUNIO!F227+JULIO!F227+AGOSTO!F227+SEPTIEMBRE!F227+OCTUBRE!F227+NOVIEMBRE!F227+DICIEMBRE!F227</f>
        <v>0</v>
      </c>
      <c r="G227" s="96">
        <f>+ENERO!G227+FEBRERO!G227+MARZO!G227+ABRIL!G227+MAYO!G227+JUNIO!G227+JULIO!G227+AGOSTO!G227+SEPTIEMBRE!G227+OCTUBRE!G227+NOVIEMBRE!G227+DICIEMBRE!G227</f>
        <v>0</v>
      </c>
      <c r="H227" s="96">
        <f>+ENERO!H227+FEBRERO!H227+MARZO!H227+ABRIL!H227+MAYO!H227+JUNIO!H227+JULIO!H227+AGOSTO!H227+SEPTIEMBRE!H227+OCTUBRE!H227+NOVIEMBRE!H227+DICIEMBRE!H227</f>
        <v>0</v>
      </c>
      <c r="I227" s="96">
        <f>+ENERO!I227+FEBRERO!I227+MARZO!I227+ABRIL!I227+MAYO!I227+JUNIO!I227+JULIO!I227+AGOSTO!I227+SEPTIEMBRE!I227+OCTUBRE!I227+NOVIEMBRE!I227+DICIEMBRE!I227</f>
        <v>0</v>
      </c>
      <c r="J227" s="96">
        <f>+ENERO!J227+FEBRERO!J227+MARZO!J227+ABRIL!J227+MAYO!J227+JUNIO!J227+JULIO!J227+AGOSTO!J227+SEPTIEMBRE!J227+OCTUBRE!J227+NOVIEMBRE!J227+DICIEMBRE!J227</f>
        <v>0</v>
      </c>
      <c r="K227" s="96">
        <f>+ENERO!K227+FEBRERO!K227+MARZO!K227+ABRIL!K227+MAYO!K227+JUNIO!K227+JULIO!K227+AGOSTO!K227+SEPTIEMBRE!K227+OCTUBRE!K227+NOVIEMBRE!K227+DICIEMBRE!K227</f>
        <v>0</v>
      </c>
      <c r="L227" s="96">
        <f>+ENERO!L227+FEBRERO!L227+MARZO!L227+ABRIL!L227+MAYO!L227+JUNIO!L227+JULIO!L227+AGOSTO!L227+SEPTIEMBRE!L227+OCTUBRE!L227+NOVIEMBRE!L227+DICIEMBRE!L227</f>
        <v>0</v>
      </c>
      <c r="M227" s="96">
        <f>+ENERO!M227+FEBRERO!M227+MARZO!M227+ABRIL!M227+MAYO!M227+JUNIO!M227+JULIO!M227+AGOSTO!M227+SEPTIEMBRE!M227+OCTUBRE!M227+NOVIEMBRE!M227+DICIEMBRE!M227</f>
        <v>0</v>
      </c>
      <c r="N227" s="96">
        <f>+ENERO!N227+FEBRERO!N227+MARZO!N227+ABRIL!N227+MAYO!N227+JUNIO!N227+JULIO!N227+AGOSTO!N227+SEPTIEMBRE!N227+OCTUBRE!N227+NOVIEMBRE!N227+DICIEMBRE!N227</f>
        <v>0</v>
      </c>
      <c r="O227" s="96">
        <f>+ENERO!O227+FEBRERO!O227+MARZO!O227+ABRIL!O227+MAYO!O227+JUNIO!O227+JULIO!O227+AGOSTO!O227+SEPTIEMBRE!O227+OCTUBRE!O227+NOVIEMBRE!O227+DICIEMBRE!O227</f>
        <v>0</v>
      </c>
      <c r="P227" s="96">
        <f>+ENERO!P227+FEBRERO!P227+MARZO!P227+ABRIL!P227+MAYO!P227+JUNIO!P227+JULIO!P227+AGOSTO!P227+SEPTIEMBRE!P227+OCTUBRE!P227+NOVIEMBRE!P227+DICIEMBRE!P227</f>
        <v>0</v>
      </c>
      <c r="Q227" s="96">
        <f>+ENERO!Q227+FEBRERO!Q227+MARZO!Q227+ABRIL!Q227+MAYO!Q227+JUNIO!Q227+JULIO!Q227+AGOSTO!Q227+SEPTIEMBRE!Q227+OCTUBRE!Q227+NOVIEMBRE!Q227+DICIEMBRE!Q227</f>
        <v>0</v>
      </c>
      <c r="R227" s="96">
        <f>+ENERO!R227+FEBRERO!R227+MARZO!R227+ABRIL!R227+MAYO!R227+JUNIO!R227+JULIO!R227+AGOSTO!R227+SEPTIEMBRE!R227+OCTUBRE!R227+NOVIEMBRE!R227+DICIEMBRE!R227</f>
        <v>0</v>
      </c>
      <c r="S227" s="96">
        <f>+ENERO!S227+FEBRERO!S227+MARZO!S227+ABRIL!S227+MAYO!S227+JUNIO!S227+JULIO!S227+AGOSTO!S227+SEPTIEMBRE!S227+OCTUBRE!S227+NOVIEMBRE!S227+DICIEMBRE!S227</f>
        <v>0</v>
      </c>
      <c r="T227" s="96">
        <f>+ENERO!T227+FEBRERO!T227+MARZO!T227+ABRIL!T227+MAYO!T227+JUNIO!T227+JULIO!T227+AGOSTO!T227+SEPTIEMBRE!T227+OCTUBRE!T227+NOVIEMBRE!T227+DICIEMBRE!T227</f>
        <v>0</v>
      </c>
      <c r="U227" s="96">
        <f>+ENERO!U227+FEBRERO!U227+MARZO!U227+ABRIL!U227+MAYO!U227+JUNIO!U227+JULIO!U227+AGOSTO!U227+SEPTIEMBRE!U227+OCTUBRE!U227+NOVIEMBRE!U227+DICIEMBRE!U227</f>
        <v>0</v>
      </c>
      <c r="V227" s="96">
        <f>+ENERO!V227+FEBRERO!V227+MARZO!V227+ABRIL!V227+MAYO!V227+JUNIO!V227+JULIO!V227+AGOSTO!V227+SEPTIEMBRE!V227+OCTUBRE!V227+NOVIEMBRE!V227+DICIEMBRE!V227</f>
        <v>0</v>
      </c>
      <c r="W227" s="96">
        <f>+ENERO!W227+FEBRERO!W227+MARZO!W227+ABRIL!W227+MAYO!W227+JUNIO!W227+JULIO!W227+AGOSTO!W227+SEPTIEMBRE!W227+OCTUBRE!W227+NOVIEMBRE!W227+DICIEMBRE!W227</f>
        <v>0</v>
      </c>
      <c r="X227" s="96">
        <f>+ENERO!X227+FEBRERO!X227+MARZO!X227+ABRIL!X227+MAYO!X227+JUNIO!X227+JULIO!X227+AGOSTO!X227+SEPTIEMBRE!X227+OCTUBRE!X227+NOVIEMBRE!X227+DICIEMBRE!X227</f>
        <v>0</v>
      </c>
      <c r="Y227" s="96">
        <f>+ENERO!Y227+FEBRERO!Y227+MARZO!Y227+ABRIL!Y227+MAYO!Y227+JUNIO!Y227+JULIO!Y227+AGOSTO!Y227+SEPTIEMBRE!Y227+OCTUBRE!Y227+NOVIEMBRE!Y227+DICIEMBRE!Y227</f>
        <v>0</v>
      </c>
      <c r="Z227" s="96">
        <f>+ENERO!Z227+FEBRERO!Z227+MARZO!Z227+ABRIL!Z227+MAYO!Z227+JUNIO!Z227+JULIO!Z227+AGOSTO!Z227+SEPTIEMBRE!Z227+OCTUBRE!Z227+NOVIEMBRE!Z227+DICIEMBRE!Z227</f>
        <v>0</v>
      </c>
      <c r="AA227" s="96">
        <f>+ENERO!AA227+FEBRERO!AA227+MARZO!AA227+ABRIL!AA227+MAYO!AA227+JUNIO!AA227+JULIO!AA227+AGOSTO!AA227+SEPTIEMBRE!AA227+OCTUBRE!AA227+NOVIEMBRE!AA227+DICIEMBRE!AA227</f>
        <v>0</v>
      </c>
      <c r="AB227" s="96">
        <f>+ENERO!AB227+FEBRERO!AB227+MARZO!AB227+ABRIL!AB227+MAYO!AB227+JUNIO!AB227+JULIO!AB227+AGOSTO!AB227+SEPTIEMBRE!AB227+OCTUBRE!AB227+NOVIEMBRE!AB227+DICIEMBRE!AB227</f>
        <v>0</v>
      </c>
      <c r="AC227" s="96">
        <f>+ENERO!AC227+FEBRERO!AC227+MARZO!AC227+ABRIL!AC227+MAYO!AC227+JUNIO!AC227+JULIO!AC227+AGOSTO!AC227+SEPTIEMBRE!AC227+OCTUBRE!AC227+NOVIEMBRE!AC227+DICIEMBRE!AC227</f>
        <v>0</v>
      </c>
      <c r="AD227" s="96">
        <f>+ENERO!AD227+FEBRERO!AD227+MARZO!AD227+ABRIL!AD227+MAYO!AD227+JUNIO!AD227+JULIO!AD227+AGOSTO!AD227+SEPTIEMBRE!AD227+OCTUBRE!AD227+NOVIEMBRE!AD227+DICIEMBRE!AD227</f>
        <v>0</v>
      </c>
      <c r="AE227" s="96">
        <f>+ENERO!AE227+FEBRERO!AE227+MARZO!AE227+ABRIL!AE227+MAYO!AE227+JUNIO!AE227+JULIO!AE227+AGOSTO!AE227+SEPTIEMBRE!AE227+OCTUBRE!AE227+NOVIEMBRE!AE227+DICIEMBRE!AE227</f>
        <v>0</v>
      </c>
      <c r="AF227" s="96">
        <f>+ENERO!AF227+FEBRERO!AF227+MARZO!AF227+ABRIL!AF227+MAYO!AF227+JUNIO!AF227+JULIO!AF227+AGOSTO!AF227+SEPTIEMBRE!AF227+OCTUBRE!AF227+NOVIEMBRE!AF227+DICIEMBRE!AF227</f>
        <v>0</v>
      </c>
      <c r="AG227" s="96">
        <f>+ENERO!AG227+FEBRERO!AG227+MARZO!AG227+ABRIL!AG227+MAYO!AG227+JUNIO!AG227+JULIO!AG227+AGOSTO!AG227+SEPTIEMBRE!AG227+OCTUBRE!AG227+NOVIEMBRE!AG227+DICIEMBRE!AG227</f>
        <v>0</v>
      </c>
      <c r="AH227" s="96">
        <f>+ENERO!AH227+FEBRERO!AH227+MARZO!AH227+ABRIL!AH227+MAYO!AH227+JUNIO!AH227+JULIO!AH227+AGOSTO!AH227+SEPTIEMBRE!AH227+OCTUBRE!AH227+NOVIEMBRE!AH227+DICIEMBRE!AH227</f>
        <v>0</v>
      </c>
      <c r="AI227" s="96">
        <f>+ENERO!AI227+FEBRERO!AI227+MARZO!AI227+ABRIL!AI227+MAYO!AI227+JUNIO!AI227+JULIO!AI227+AGOSTO!AI227+SEPTIEMBRE!AI227+OCTUBRE!AI227+NOVIEMBRE!AI227+DICIEMBRE!AI227</f>
        <v>0</v>
      </c>
      <c r="AJ227" s="96">
        <f>+ENERO!AJ227+FEBRERO!AJ227+MARZO!AJ227+ABRIL!AJ227+MAYO!AJ227+JUNIO!AJ227+JULIO!AJ227+AGOSTO!AJ227+SEPTIEMBRE!AJ227+OCTUBRE!AJ227+NOVIEMBRE!AJ227+DICIEMBRE!AJ227</f>
        <v>0</v>
      </c>
      <c r="AK227" s="96">
        <f>+ENERO!AK227+FEBRERO!AK227+MARZO!AK227+ABRIL!AK227+MAYO!AK227+JUNIO!AK227+JULIO!AK227+AGOSTO!AK227+SEPTIEMBRE!AK227+OCTUBRE!AK227+NOVIEMBRE!AK227+DICIEMBRE!AK227</f>
        <v>0</v>
      </c>
      <c r="AL227" s="96">
        <f>+ENERO!AL227+FEBRERO!AL227+MARZO!AL227+ABRIL!AL227+MAYO!AL227+JUNIO!AL227+JULIO!AL227+AGOSTO!AL227+SEPTIEMBRE!AL227+OCTUBRE!AL227+NOVIEMBRE!AL227+DICIEMBRE!AL227</f>
        <v>0</v>
      </c>
      <c r="AM227" s="96">
        <f>+ENERO!AM227+FEBRERO!AM227+MARZO!AM227+ABRIL!AM227+MAYO!AM227+JUNIO!AM227+JULIO!AM227+AGOSTO!AM227+SEPTIEMBRE!AM227+OCTUBRE!AM227+NOVIEMBRE!AM227+DICIEMBRE!AM227</f>
        <v>0</v>
      </c>
      <c r="AN227" s="96">
        <f>+ENERO!AN227+FEBRERO!AN227+MARZO!AN227+ABRIL!AN227+MAYO!AN227+JUNIO!AN227+JULIO!AN227+AGOSTO!AN227+SEPTIEMBRE!AN227+OCTUBRE!AN227+NOVIEMBRE!AN227+DICIEMBRE!AN227</f>
        <v>0</v>
      </c>
      <c r="AO227" s="96">
        <f>+ENERO!AO227+FEBRERO!AO227+MARZO!AO227+ABRIL!AO227+MAYO!AO227+JUNIO!AO227+JULIO!AO227+AGOSTO!AO227+SEPTIEMBRE!AO227+OCTUBRE!AO227+NOVIEMBRE!AO227+DICIEMBRE!AO227</f>
        <v>0</v>
      </c>
      <c r="AP227" s="96">
        <f>+ENERO!AP227+FEBRERO!AP227+MARZO!AP227+ABRIL!AP227+MAYO!AP227+JUNIO!AP227+JULIO!AP227+AGOSTO!AP227+SEPTIEMBRE!AP227+OCTUBRE!AP227+NOVIEMBRE!AP227+DICIEMBRE!AP227</f>
        <v>0</v>
      </c>
      <c r="AQ227" s="96">
        <f>+ENERO!AQ227+FEBRERO!AQ227+MARZO!AQ227+ABRIL!AQ227+MAYO!AQ227+JUNIO!AQ227+JULIO!AQ227+AGOSTO!AQ227+SEPTIEMBRE!AQ227+OCTUBRE!AQ227+NOVIEMBRE!AQ227+DICIEMBRE!AQ227</f>
        <v>0</v>
      </c>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6">
        <f t="shared" si="55"/>
        <v>0</v>
      </c>
      <c r="CQ227" s="11"/>
      <c r="CR227" s="11"/>
      <c r="CS227" s="11"/>
      <c r="CT227" s="27"/>
      <c r="CU227" s="27"/>
      <c r="CV227" s="27"/>
      <c r="CW227" s="11"/>
      <c r="CX227" s="11"/>
      <c r="CY227" s="11"/>
      <c r="CZ227" s="11"/>
      <c r="DA227" s="11"/>
      <c r="DB227" s="11"/>
      <c r="DC227" s="11"/>
      <c r="DD227" s="11"/>
      <c r="DE227" s="11"/>
    </row>
    <row r="228" spans="1:127" s="76" customFormat="1" ht="15" customHeight="1" x14ac:dyDescent="0.15">
      <c r="A228" s="745" t="s">
        <v>161</v>
      </c>
      <c r="B228" s="745"/>
      <c r="C228" s="95">
        <f t="shared" si="56"/>
        <v>212</v>
      </c>
      <c r="D228" s="95">
        <f t="shared" si="57"/>
        <v>1</v>
      </c>
      <c r="E228" s="123">
        <f t="shared" si="57"/>
        <v>211</v>
      </c>
      <c r="F228" s="96">
        <f>+ENERO!F228+FEBRERO!F228+MARZO!F228+ABRIL!F228+MAYO!F228+JUNIO!F228+JULIO!F228+AGOSTO!F228+SEPTIEMBRE!F228+OCTUBRE!F228+NOVIEMBRE!F228+DICIEMBRE!F228</f>
        <v>0</v>
      </c>
      <c r="G228" s="96">
        <f>+ENERO!G228+FEBRERO!G228+MARZO!G228+ABRIL!G228+MAYO!G228+JUNIO!G228+JULIO!G228+AGOSTO!G228+SEPTIEMBRE!G228+OCTUBRE!G228+NOVIEMBRE!G228+DICIEMBRE!G228</f>
        <v>0</v>
      </c>
      <c r="H228" s="96">
        <f>+ENERO!H228+FEBRERO!H228+MARZO!H228+ABRIL!H228+MAYO!H228+JUNIO!H228+JULIO!H228+AGOSTO!H228+SEPTIEMBRE!H228+OCTUBRE!H228+NOVIEMBRE!H228+DICIEMBRE!H228</f>
        <v>0</v>
      </c>
      <c r="I228" s="96">
        <f>+ENERO!I228+FEBRERO!I228+MARZO!I228+ABRIL!I228+MAYO!I228+JUNIO!I228+JULIO!I228+AGOSTO!I228+SEPTIEMBRE!I228+OCTUBRE!I228+NOVIEMBRE!I228+DICIEMBRE!I228</f>
        <v>0</v>
      </c>
      <c r="J228" s="96">
        <f>+ENERO!J228+FEBRERO!J228+MARZO!J228+ABRIL!J228+MAYO!J228+JUNIO!J228+JULIO!J228+AGOSTO!J228+SEPTIEMBRE!J228+OCTUBRE!J228+NOVIEMBRE!J228+DICIEMBRE!J228</f>
        <v>0</v>
      </c>
      <c r="K228" s="96">
        <f>+ENERO!K228+FEBRERO!K228+MARZO!K228+ABRIL!K228+MAYO!K228+JUNIO!K228+JULIO!K228+AGOSTO!K228+SEPTIEMBRE!K228+OCTUBRE!K228+NOVIEMBRE!K228+DICIEMBRE!K228</f>
        <v>6</v>
      </c>
      <c r="L228" s="96">
        <f>+ENERO!L228+FEBRERO!L228+MARZO!L228+ABRIL!L228+MAYO!L228+JUNIO!L228+JULIO!L228+AGOSTO!L228+SEPTIEMBRE!L228+OCTUBRE!L228+NOVIEMBRE!L228+DICIEMBRE!L228</f>
        <v>0</v>
      </c>
      <c r="M228" s="96">
        <f>+ENERO!M228+FEBRERO!M228+MARZO!M228+ABRIL!M228+MAYO!M228+JUNIO!M228+JULIO!M228+AGOSTO!M228+SEPTIEMBRE!M228+OCTUBRE!M228+NOVIEMBRE!M228+DICIEMBRE!M228</f>
        <v>20</v>
      </c>
      <c r="N228" s="96">
        <f>+ENERO!N228+FEBRERO!N228+MARZO!N228+ABRIL!N228+MAYO!N228+JUNIO!N228+JULIO!N228+AGOSTO!N228+SEPTIEMBRE!N228+OCTUBRE!N228+NOVIEMBRE!N228+DICIEMBRE!N228</f>
        <v>0</v>
      </c>
      <c r="O228" s="96">
        <f>+ENERO!O228+FEBRERO!O228+MARZO!O228+ABRIL!O228+MAYO!O228+JUNIO!O228+JULIO!O228+AGOSTO!O228+SEPTIEMBRE!O228+OCTUBRE!O228+NOVIEMBRE!O228+DICIEMBRE!O228</f>
        <v>33</v>
      </c>
      <c r="P228" s="96">
        <f>+ENERO!P228+FEBRERO!P228+MARZO!P228+ABRIL!P228+MAYO!P228+JUNIO!P228+JULIO!P228+AGOSTO!P228+SEPTIEMBRE!P228+OCTUBRE!P228+NOVIEMBRE!P228+DICIEMBRE!P228</f>
        <v>0</v>
      </c>
      <c r="Q228" s="96">
        <f>+ENERO!Q228+FEBRERO!Q228+MARZO!Q228+ABRIL!Q228+MAYO!Q228+JUNIO!Q228+JULIO!Q228+AGOSTO!Q228+SEPTIEMBRE!Q228+OCTUBRE!Q228+NOVIEMBRE!Q228+DICIEMBRE!Q228</f>
        <v>41</v>
      </c>
      <c r="R228" s="96">
        <f>+ENERO!R228+FEBRERO!R228+MARZO!R228+ABRIL!R228+MAYO!R228+JUNIO!R228+JULIO!R228+AGOSTO!R228+SEPTIEMBRE!R228+OCTUBRE!R228+NOVIEMBRE!R228+DICIEMBRE!R228</f>
        <v>0</v>
      </c>
      <c r="S228" s="96">
        <f>+ENERO!S228+FEBRERO!S228+MARZO!S228+ABRIL!S228+MAYO!S228+JUNIO!S228+JULIO!S228+AGOSTO!S228+SEPTIEMBRE!S228+OCTUBRE!S228+NOVIEMBRE!S228+DICIEMBRE!S228</f>
        <v>27</v>
      </c>
      <c r="T228" s="96">
        <f>+ENERO!T228+FEBRERO!T228+MARZO!T228+ABRIL!T228+MAYO!T228+JUNIO!T228+JULIO!T228+AGOSTO!T228+SEPTIEMBRE!T228+OCTUBRE!T228+NOVIEMBRE!T228+DICIEMBRE!T228</f>
        <v>0</v>
      </c>
      <c r="U228" s="96">
        <f>+ENERO!U228+FEBRERO!U228+MARZO!U228+ABRIL!U228+MAYO!U228+JUNIO!U228+JULIO!U228+AGOSTO!U228+SEPTIEMBRE!U228+OCTUBRE!U228+NOVIEMBRE!U228+DICIEMBRE!U228</f>
        <v>18</v>
      </c>
      <c r="V228" s="96">
        <f>+ENERO!V228+FEBRERO!V228+MARZO!V228+ABRIL!V228+MAYO!V228+JUNIO!V228+JULIO!V228+AGOSTO!V228+SEPTIEMBRE!V228+OCTUBRE!V228+NOVIEMBRE!V228+DICIEMBRE!V228</f>
        <v>0</v>
      </c>
      <c r="W228" s="96">
        <f>+ENERO!W228+FEBRERO!W228+MARZO!W228+ABRIL!W228+MAYO!W228+JUNIO!W228+JULIO!W228+AGOSTO!W228+SEPTIEMBRE!W228+OCTUBRE!W228+NOVIEMBRE!W228+DICIEMBRE!W228</f>
        <v>16</v>
      </c>
      <c r="X228" s="96">
        <f>+ENERO!X228+FEBRERO!X228+MARZO!X228+ABRIL!X228+MAYO!X228+JUNIO!X228+JULIO!X228+AGOSTO!X228+SEPTIEMBRE!X228+OCTUBRE!X228+NOVIEMBRE!X228+DICIEMBRE!X228</f>
        <v>0</v>
      </c>
      <c r="Y228" s="96">
        <f>+ENERO!Y228+FEBRERO!Y228+MARZO!Y228+ABRIL!Y228+MAYO!Y228+JUNIO!Y228+JULIO!Y228+AGOSTO!Y228+SEPTIEMBRE!Y228+OCTUBRE!Y228+NOVIEMBRE!Y228+DICIEMBRE!Y228</f>
        <v>21</v>
      </c>
      <c r="Z228" s="96">
        <f>+ENERO!Z228+FEBRERO!Z228+MARZO!Z228+ABRIL!Z228+MAYO!Z228+JUNIO!Z228+JULIO!Z228+AGOSTO!Z228+SEPTIEMBRE!Z228+OCTUBRE!Z228+NOVIEMBRE!Z228+DICIEMBRE!Z228</f>
        <v>0</v>
      </c>
      <c r="AA228" s="96">
        <f>+ENERO!AA228+FEBRERO!AA228+MARZO!AA228+ABRIL!AA228+MAYO!AA228+JUNIO!AA228+JULIO!AA228+AGOSTO!AA228+SEPTIEMBRE!AA228+OCTUBRE!AA228+NOVIEMBRE!AA228+DICIEMBRE!AA228</f>
        <v>11</v>
      </c>
      <c r="AB228" s="96">
        <f>+ENERO!AB228+FEBRERO!AB228+MARZO!AB228+ABRIL!AB228+MAYO!AB228+JUNIO!AB228+JULIO!AB228+AGOSTO!AB228+SEPTIEMBRE!AB228+OCTUBRE!AB228+NOVIEMBRE!AB228+DICIEMBRE!AB228</f>
        <v>0</v>
      </c>
      <c r="AC228" s="96">
        <f>+ENERO!AC228+FEBRERO!AC228+MARZO!AC228+ABRIL!AC228+MAYO!AC228+JUNIO!AC228+JULIO!AC228+AGOSTO!AC228+SEPTIEMBRE!AC228+OCTUBRE!AC228+NOVIEMBRE!AC228+DICIEMBRE!AC228</f>
        <v>11</v>
      </c>
      <c r="AD228" s="96">
        <f>+ENERO!AD228+FEBRERO!AD228+MARZO!AD228+ABRIL!AD228+MAYO!AD228+JUNIO!AD228+JULIO!AD228+AGOSTO!AD228+SEPTIEMBRE!AD228+OCTUBRE!AD228+NOVIEMBRE!AD228+DICIEMBRE!AD228</f>
        <v>0</v>
      </c>
      <c r="AE228" s="96">
        <f>+ENERO!AE228+FEBRERO!AE228+MARZO!AE228+ABRIL!AE228+MAYO!AE228+JUNIO!AE228+JULIO!AE228+AGOSTO!AE228+SEPTIEMBRE!AE228+OCTUBRE!AE228+NOVIEMBRE!AE228+DICIEMBRE!AE228</f>
        <v>6</v>
      </c>
      <c r="AF228" s="96">
        <f>+ENERO!AF228+FEBRERO!AF228+MARZO!AF228+ABRIL!AF228+MAYO!AF228+JUNIO!AF228+JULIO!AF228+AGOSTO!AF228+SEPTIEMBRE!AF228+OCTUBRE!AF228+NOVIEMBRE!AF228+DICIEMBRE!AF228</f>
        <v>1</v>
      </c>
      <c r="AG228" s="96">
        <f>+ENERO!AG228+FEBRERO!AG228+MARZO!AG228+ABRIL!AG228+MAYO!AG228+JUNIO!AG228+JULIO!AG228+AGOSTO!AG228+SEPTIEMBRE!AG228+OCTUBRE!AG228+NOVIEMBRE!AG228+DICIEMBRE!AG228</f>
        <v>1</v>
      </c>
      <c r="AH228" s="96">
        <f>+ENERO!AH228+FEBRERO!AH228+MARZO!AH228+ABRIL!AH228+MAYO!AH228+JUNIO!AH228+JULIO!AH228+AGOSTO!AH228+SEPTIEMBRE!AH228+OCTUBRE!AH228+NOVIEMBRE!AH228+DICIEMBRE!AH228</f>
        <v>0</v>
      </c>
      <c r="AI228" s="96">
        <f>+ENERO!AI228+FEBRERO!AI228+MARZO!AI228+ABRIL!AI228+MAYO!AI228+JUNIO!AI228+JULIO!AI228+AGOSTO!AI228+SEPTIEMBRE!AI228+OCTUBRE!AI228+NOVIEMBRE!AI228+DICIEMBRE!AI228</f>
        <v>0</v>
      </c>
      <c r="AJ228" s="96">
        <f>+ENERO!AJ228+FEBRERO!AJ228+MARZO!AJ228+ABRIL!AJ228+MAYO!AJ228+JUNIO!AJ228+JULIO!AJ228+AGOSTO!AJ228+SEPTIEMBRE!AJ228+OCTUBRE!AJ228+NOVIEMBRE!AJ228+DICIEMBRE!AJ228</f>
        <v>0</v>
      </c>
      <c r="AK228" s="96">
        <f>+ENERO!AK228+FEBRERO!AK228+MARZO!AK228+ABRIL!AK228+MAYO!AK228+JUNIO!AK228+JULIO!AK228+AGOSTO!AK228+SEPTIEMBRE!AK228+OCTUBRE!AK228+NOVIEMBRE!AK228+DICIEMBRE!AK228</f>
        <v>0</v>
      </c>
      <c r="AL228" s="96">
        <f>+ENERO!AL228+FEBRERO!AL228+MARZO!AL228+ABRIL!AL228+MAYO!AL228+JUNIO!AL228+JULIO!AL228+AGOSTO!AL228+SEPTIEMBRE!AL228+OCTUBRE!AL228+NOVIEMBRE!AL228+DICIEMBRE!AL228</f>
        <v>0</v>
      </c>
      <c r="AM228" s="96">
        <f>+ENERO!AM228+FEBRERO!AM228+MARZO!AM228+ABRIL!AM228+MAYO!AM228+JUNIO!AM228+JULIO!AM228+AGOSTO!AM228+SEPTIEMBRE!AM228+OCTUBRE!AM228+NOVIEMBRE!AM228+DICIEMBRE!AM228</f>
        <v>0</v>
      </c>
      <c r="AN228" s="96">
        <f>+ENERO!AN228+FEBRERO!AN228+MARZO!AN228+ABRIL!AN228+MAYO!AN228+JUNIO!AN228+JULIO!AN228+AGOSTO!AN228+SEPTIEMBRE!AN228+OCTUBRE!AN228+NOVIEMBRE!AN228+DICIEMBRE!AN228</f>
        <v>0</v>
      </c>
      <c r="AO228" s="96">
        <f>+ENERO!AO228+FEBRERO!AO228+MARZO!AO228+ABRIL!AO228+MAYO!AO228+JUNIO!AO228+JULIO!AO228+AGOSTO!AO228+SEPTIEMBRE!AO228+OCTUBRE!AO228+NOVIEMBRE!AO228+DICIEMBRE!AO228</f>
        <v>34</v>
      </c>
      <c r="AP228" s="96">
        <f>+ENERO!AP228+FEBRERO!AP228+MARZO!AP228+ABRIL!AP228+MAYO!AP228+JUNIO!AP228+JULIO!AP228+AGOSTO!AP228+SEPTIEMBRE!AP228+OCTUBRE!AP228+NOVIEMBRE!AP228+DICIEMBRE!AP228</f>
        <v>34</v>
      </c>
      <c r="AQ228" s="96">
        <f>+ENERO!AQ228+FEBRERO!AQ228+MARZO!AQ228+ABRIL!AQ228+MAYO!AQ228+JUNIO!AQ228+JULIO!AQ228+AGOSTO!AQ228+SEPTIEMBRE!AQ228+OCTUBRE!AQ228+NOVIEMBRE!AQ228+DICIEMBRE!AQ228</f>
        <v>0</v>
      </c>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6">
        <f t="shared" si="55"/>
        <v>0</v>
      </c>
      <c r="CQ228" s="11"/>
      <c r="CR228" s="11"/>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11"/>
      <c r="CQ229" s="11"/>
      <c r="CR229" s="11"/>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533" t="s">
        <v>39</v>
      </c>
      <c r="B230" s="534"/>
      <c r="C230" s="746" t="s">
        <v>147</v>
      </c>
      <c r="D230" s="747"/>
      <c r="E230" s="748"/>
      <c r="F230" s="543" t="s">
        <v>162</v>
      </c>
      <c r="G230" s="543"/>
      <c r="H230" s="543"/>
      <c r="I230" s="543"/>
      <c r="J230" s="543"/>
      <c r="K230" s="543"/>
      <c r="L230" s="543"/>
      <c r="M230" s="543"/>
      <c r="N230" s="543"/>
      <c r="O230" s="543"/>
      <c r="P230" s="543"/>
      <c r="Q230" s="543"/>
      <c r="R230" s="543"/>
      <c r="S230" s="543"/>
      <c r="T230" s="543"/>
      <c r="U230" s="543"/>
      <c r="V230" s="543"/>
      <c r="W230" s="543"/>
      <c r="X230" s="543"/>
      <c r="Y230" s="543"/>
      <c r="Z230" s="543"/>
      <c r="AA230" s="543"/>
      <c r="AB230" s="543"/>
      <c r="AC230" s="543"/>
      <c r="AD230" s="543"/>
      <c r="AE230" s="543"/>
      <c r="AF230" s="543"/>
      <c r="AG230" s="543"/>
      <c r="AH230" s="543"/>
      <c r="AI230" s="543"/>
      <c r="AJ230" s="543"/>
      <c r="AK230" s="543"/>
      <c r="AL230" s="543"/>
      <c r="AM230" s="543"/>
      <c r="AN230" s="543"/>
      <c r="AO230" s="557"/>
      <c r="AP230" s="729" t="s">
        <v>97</v>
      </c>
      <c r="AQ230" s="73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11"/>
      <c r="CQ230" s="11"/>
      <c r="CR230" s="11"/>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81"/>
      <c r="B231" s="582"/>
      <c r="C231" s="749"/>
      <c r="D231" s="750"/>
      <c r="E231" s="751"/>
      <c r="F231" s="560" t="s">
        <v>163</v>
      </c>
      <c r="G231" s="726"/>
      <c r="H231" s="560" t="s">
        <v>164</v>
      </c>
      <c r="I231" s="726"/>
      <c r="J231" s="727" t="s">
        <v>273</v>
      </c>
      <c r="K231" s="728"/>
      <c r="L231" s="560" t="s">
        <v>140</v>
      </c>
      <c r="M231" s="726"/>
      <c r="N231" s="560" t="s">
        <v>63</v>
      </c>
      <c r="O231" s="726"/>
      <c r="P231" s="560" t="s">
        <v>8</v>
      </c>
      <c r="Q231" s="726"/>
      <c r="R231" s="579" t="s">
        <v>213</v>
      </c>
      <c r="S231" s="580"/>
      <c r="T231" s="579" t="s">
        <v>214</v>
      </c>
      <c r="U231" s="580"/>
      <c r="V231" s="579" t="s">
        <v>215</v>
      </c>
      <c r="W231" s="580"/>
      <c r="X231" s="579" t="s">
        <v>216</v>
      </c>
      <c r="Y231" s="580"/>
      <c r="Z231" s="579" t="s">
        <v>217</v>
      </c>
      <c r="AA231" s="580"/>
      <c r="AB231" s="579" t="s">
        <v>218</v>
      </c>
      <c r="AC231" s="580"/>
      <c r="AD231" s="579" t="s">
        <v>219</v>
      </c>
      <c r="AE231" s="580"/>
      <c r="AF231" s="579" t="s">
        <v>220</v>
      </c>
      <c r="AG231" s="580"/>
      <c r="AH231" s="579" t="s">
        <v>221</v>
      </c>
      <c r="AI231" s="580"/>
      <c r="AJ231" s="579" t="s">
        <v>222</v>
      </c>
      <c r="AK231" s="580"/>
      <c r="AL231" s="579" t="s">
        <v>223</v>
      </c>
      <c r="AM231" s="580"/>
      <c r="AN231" s="579" t="s">
        <v>224</v>
      </c>
      <c r="AO231" s="612"/>
      <c r="AP231" s="730"/>
      <c r="AQ231" s="73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11"/>
      <c r="CQ231" s="11"/>
      <c r="CR231" s="11"/>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535"/>
      <c r="B232" s="536"/>
      <c r="C232" s="37" t="s">
        <v>133</v>
      </c>
      <c r="D232" s="37" t="s">
        <v>37</v>
      </c>
      <c r="E232" s="160"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731"/>
      <c r="AQ232" s="73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11"/>
      <c r="CQ232" s="11"/>
      <c r="CR232" s="11"/>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674" t="s">
        <v>101</v>
      </c>
      <c r="B233" s="674"/>
      <c r="C233" s="93">
        <f t="shared" ref="C233:C239" si="58">SUM(D233:E233)</f>
        <v>84</v>
      </c>
      <c r="D233" s="93">
        <f t="shared" ref="D233:E239" si="59">+F233+H233+J233+L233+N233+P233+R233+T233+V233++X233+Z233+AB233+AD233+AF233+AH233+AJ233+AL233+AN233</f>
        <v>59</v>
      </c>
      <c r="E233" s="93">
        <f t="shared" si="59"/>
        <v>25</v>
      </c>
      <c r="F233" s="96">
        <f>+ENERO!F233+FEBRERO!F233+MARZO!F233+ABRIL!F233+MAYO!F233+JUNIO!F233+JULIO!F233+AGOSTO!F233+SEPTIEMBRE!F233+OCTUBRE!F233+NOVIEMBRE!F233+DICIEMBRE!F233</f>
        <v>1</v>
      </c>
      <c r="G233" s="96">
        <f>+ENERO!G233+FEBRERO!G233+MARZO!G233+ABRIL!G233+MAYO!G233+JUNIO!G233+JULIO!G233+AGOSTO!G233+SEPTIEMBRE!G233+OCTUBRE!G233+NOVIEMBRE!G233+DICIEMBRE!G233</f>
        <v>2</v>
      </c>
      <c r="H233" s="96">
        <f>+ENERO!H233+FEBRERO!H233+MARZO!H233+ABRIL!H233+MAYO!H233+JUNIO!H233+JULIO!H233+AGOSTO!H233+SEPTIEMBRE!H233+OCTUBRE!H233+NOVIEMBRE!H233+DICIEMBRE!H233</f>
        <v>0</v>
      </c>
      <c r="I233" s="96">
        <f>+ENERO!I233+FEBRERO!I233+MARZO!I233+ABRIL!I233+MAYO!I233+JUNIO!I233+JULIO!I233+AGOSTO!I233+SEPTIEMBRE!I233+OCTUBRE!I233+NOVIEMBRE!I233+DICIEMBRE!I233</f>
        <v>0</v>
      </c>
      <c r="J233" s="96">
        <f>+ENERO!J233+FEBRERO!J233+MARZO!J233+ABRIL!J233+MAYO!J233+JUNIO!J233+JULIO!J233+AGOSTO!J233+SEPTIEMBRE!J233+OCTUBRE!J233+NOVIEMBRE!J233+DICIEMBRE!J233</f>
        <v>0</v>
      </c>
      <c r="K233" s="96">
        <f>+ENERO!K233+FEBRERO!K233+MARZO!K233+ABRIL!K233+MAYO!K233+JUNIO!K233+JULIO!K233+AGOSTO!K233+SEPTIEMBRE!K233+OCTUBRE!K233+NOVIEMBRE!K233+DICIEMBRE!K233</f>
        <v>0</v>
      </c>
      <c r="L233" s="96">
        <f>+ENERO!L233+FEBRERO!L233+MARZO!L233+ABRIL!L233+MAYO!L233+JUNIO!L233+JULIO!L233+AGOSTO!L233+SEPTIEMBRE!L233+OCTUBRE!L233+NOVIEMBRE!L233+DICIEMBRE!L233</f>
        <v>0</v>
      </c>
      <c r="M233" s="96">
        <f>+ENERO!M233+FEBRERO!M233+MARZO!M233+ABRIL!M233+MAYO!M233+JUNIO!M233+JULIO!M233+AGOSTO!M233+SEPTIEMBRE!M233+OCTUBRE!M233+NOVIEMBRE!M233+DICIEMBRE!M233</f>
        <v>0</v>
      </c>
      <c r="N233" s="96">
        <f>+ENERO!N233+FEBRERO!N233+MARZO!N233+ABRIL!N233+MAYO!N233+JUNIO!N233+JULIO!N233+AGOSTO!N233+SEPTIEMBRE!N233+OCTUBRE!N233+NOVIEMBRE!N233+DICIEMBRE!N233</f>
        <v>0</v>
      </c>
      <c r="O233" s="96">
        <f>+ENERO!O233+FEBRERO!O233+MARZO!O233+ABRIL!O233+MAYO!O233+JUNIO!O233+JULIO!O233+AGOSTO!O233+SEPTIEMBRE!O233+OCTUBRE!O233+NOVIEMBRE!O233+DICIEMBRE!O233</f>
        <v>0</v>
      </c>
      <c r="P233" s="96">
        <f>+ENERO!P233+FEBRERO!P233+MARZO!P233+ABRIL!P233+MAYO!P233+JUNIO!P233+JULIO!P233+AGOSTO!P233+SEPTIEMBRE!P233+OCTUBRE!P233+NOVIEMBRE!P233+DICIEMBRE!P233</f>
        <v>6</v>
      </c>
      <c r="Q233" s="96">
        <f>+ENERO!Q233+FEBRERO!Q233+MARZO!Q233+ABRIL!Q233+MAYO!Q233+JUNIO!Q233+JULIO!Q233+AGOSTO!Q233+SEPTIEMBRE!Q233+OCTUBRE!Q233+NOVIEMBRE!Q233+DICIEMBRE!Q233</f>
        <v>1</v>
      </c>
      <c r="R233" s="96">
        <f>+ENERO!R233+FEBRERO!R233+MARZO!R233+ABRIL!R233+MAYO!R233+JUNIO!R233+JULIO!R233+AGOSTO!R233+SEPTIEMBRE!R233+OCTUBRE!R233+NOVIEMBRE!R233+DICIEMBRE!R233</f>
        <v>7</v>
      </c>
      <c r="S233" s="96">
        <f>+ENERO!S233+FEBRERO!S233+MARZO!S233+ABRIL!S233+MAYO!S233+JUNIO!S233+JULIO!S233+AGOSTO!S233+SEPTIEMBRE!S233+OCTUBRE!S233+NOVIEMBRE!S233+DICIEMBRE!S233</f>
        <v>4</v>
      </c>
      <c r="T233" s="96">
        <f>+ENERO!T233+FEBRERO!T233+MARZO!T233+ABRIL!T233+MAYO!T233+JUNIO!T233+JULIO!T233+AGOSTO!T233+SEPTIEMBRE!T233+OCTUBRE!T233+NOVIEMBRE!T233+DICIEMBRE!T233</f>
        <v>12</v>
      </c>
      <c r="U233" s="96">
        <f>+ENERO!U233+FEBRERO!U233+MARZO!U233+ABRIL!U233+MAYO!U233+JUNIO!U233+JULIO!U233+AGOSTO!U233+SEPTIEMBRE!U233+OCTUBRE!U233+NOVIEMBRE!U233+DICIEMBRE!U233</f>
        <v>3</v>
      </c>
      <c r="V233" s="96">
        <f>+ENERO!V233+FEBRERO!V233+MARZO!V233+ABRIL!V233+MAYO!V233+JUNIO!V233+JULIO!V233+AGOSTO!V233+SEPTIEMBRE!V233+OCTUBRE!V233+NOVIEMBRE!V233+DICIEMBRE!V233</f>
        <v>3</v>
      </c>
      <c r="W233" s="96">
        <f>+ENERO!W233+FEBRERO!W233+MARZO!W233+ABRIL!W233+MAYO!W233+JUNIO!W233+JULIO!W233+AGOSTO!W233+SEPTIEMBRE!W233+OCTUBRE!W233+NOVIEMBRE!W233+DICIEMBRE!W233</f>
        <v>5</v>
      </c>
      <c r="X233" s="96">
        <f>+ENERO!X233+FEBRERO!X233+MARZO!X233+ABRIL!X233+MAYO!X233+JUNIO!X233+JULIO!X233+AGOSTO!X233+SEPTIEMBRE!X233+OCTUBRE!X233+NOVIEMBRE!X233+DICIEMBRE!X233</f>
        <v>8</v>
      </c>
      <c r="Y233" s="96">
        <f>+ENERO!Y233+FEBRERO!Y233+MARZO!Y233+ABRIL!Y233+MAYO!Y233+JUNIO!Y233+JULIO!Y233+AGOSTO!Y233+SEPTIEMBRE!Y233+OCTUBRE!Y233+NOVIEMBRE!Y233+DICIEMBRE!Y233</f>
        <v>4</v>
      </c>
      <c r="Z233" s="96">
        <f>+ENERO!Z233+FEBRERO!Z233+MARZO!Z233+ABRIL!Z233+MAYO!Z233+JUNIO!Z233+JULIO!Z233+AGOSTO!Z233+SEPTIEMBRE!Z233+OCTUBRE!Z233+NOVIEMBRE!Z233+DICIEMBRE!Z233</f>
        <v>14</v>
      </c>
      <c r="AA233" s="96">
        <f>+ENERO!AA233+FEBRERO!AA233+MARZO!AA233+ABRIL!AA233+MAYO!AA233+JUNIO!AA233+JULIO!AA233+AGOSTO!AA233+SEPTIEMBRE!AA233+OCTUBRE!AA233+NOVIEMBRE!AA233+DICIEMBRE!AA233</f>
        <v>5</v>
      </c>
      <c r="AB233" s="96">
        <f>+ENERO!AB233+FEBRERO!AB233+MARZO!AB233+ABRIL!AB233+MAYO!AB233+JUNIO!AB233+JULIO!AB233+AGOSTO!AB233+SEPTIEMBRE!AB233+OCTUBRE!AB233+NOVIEMBRE!AB233+DICIEMBRE!AB233</f>
        <v>5</v>
      </c>
      <c r="AC233" s="96">
        <f>+ENERO!AC233+FEBRERO!AC233+MARZO!AC233+ABRIL!AC233+MAYO!AC233+JUNIO!AC233+JULIO!AC233+AGOSTO!AC233+SEPTIEMBRE!AC233+OCTUBRE!AC233+NOVIEMBRE!AC233+DICIEMBRE!AC233</f>
        <v>0</v>
      </c>
      <c r="AD233" s="96">
        <f>+ENERO!AD233+FEBRERO!AD233+MARZO!AD233+ABRIL!AD233+MAYO!AD233+JUNIO!AD233+JULIO!AD233+AGOSTO!AD233+SEPTIEMBRE!AD233+OCTUBRE!AD233+NOVIEMBRE!AD233+DICIEMBRE!AD233</f>
        <v>1</v>
      </c>
      <c r="AE233" s="96">
        <f>+ENERO!AE233+FEBRERO!AE233+MARZO!AE233+ABRIL!AE233+MAYO!AE233+JUNIO!AE233+JULIO!AE233+AGOSTO!AE233+SEPTIEMBRE!AE233+OCTUBRE!AE233+NOVIEMBRE!AE233+DICIEMBRE!AE233</f>
        <v>1</v>
      </c>
      <c r="AF233" s="96">
        <f>+ENERO!AF233+FEBRERO!AF233+MARZO!AF233+ABRIL!AF233+MAYO!AF233+JUNIO!AF233+JULIO!AF233+AGOSTO!AF233+SEPTIEMBRE!AF233+OCTUBRE!AF233+NOVIEMBRE!AF233+DICIEMBRE!AF233</f>
        <v>0</v>
      </c>
      <c r="AG233" s="96">
        <f>+ENERO!AG233+FEBRERO!AG233+MARZO!AG233+ABRIL!AG233+MAYO!AG233+JUNIO!AG233+JULIO!AG233+AGOSTO!AG233+SEPTIEMBRE!AG233+OCTUBRE!AG233+NOVIEMBRE!AG233+DICIEMBRE!AG233</f>
        <v>0</v>
      </c>
      <c r="AH233" s="96">
        <f>+ENERO!AH233+FEBRERO!AH233+MARZO!AH233+ABRIL!AH233+MAYO!AH233+JUNIO!AH233+JULIO!AH233+AGOSTO!AH233+SEPTIEMBRE!AH233+OCTUBRE!AH233+NOVIEMBRE!AH233+DICIEMBRE!AH233</f>
        <v>1</v>
      </c>
      <c r="AI233" s="96">
        <f>+ENERO!AI233+FEBRERO!AI233+MARZO!AI233+ABRIL!AI233+MAYO!AI233+JUNIO!AI233+JULIO!AI233+AGOSTO!AI233+SEPTIEMBRE!AI233+OCTUBRE!AI233+NOVIEMBRE!AI233+DICIEMBRE!AI233</f>
        <v>0</v>
      </c>
      <c r="AJ233" s="96">
        <f>+ENERO!AJ233+FEBRERO!AJ233+MARZO!AJ233+ABRIL!AJ233+MAYO!AJ233+JUNIO!AJ233+JULIO!AJ233+AGOSTO!AJ233+SEPTIEMBRE!AJ233+OCTUBRE!AJ233+NOVIEMBRE!AJ233+DICIEMBRE!AJ233</f>
        <v>1</v>
      </c>
      <c r="AK233" s="96">
        <f>+ENERO!AK233+FEBRERO!AK233+MARZO!AK233+ABRIL!AK233+MAYO!AK233+JUNIO!AK233+JULIO!AK233+AGOSTO!AK233+SEPTIEMBRE!AK233+OCTUBRE!AK233+NOVIEMBRE!AK233+DICIEMBRE!AK233</f>
        <v>0</v>
      </c>
      <c r="AL233" s="96">
        <f>+ENERO!AL233+FEBRERO!AL233+MARZO!AL233+ABRIL!AL233+MAYO!AL233+JUNIO!AL233+JULIO!AL233+AGOSTO!AL233+SEPTIEMBRE!AL233+OCTUBRE!AL233+NOVIEMBRE!AL233+DICIEMBRE!AL233</f>
        <v>0</v>
      </c>
      <c r="AM233" s="96">
        <f>+ENERO!AM233+FEBRERO!AM233+MARZO!AM233+ABRIL!AM233+MAYO!AM233+JUNIO!AM233+JULIO!AM233+AGOSTO!AM233+SEPTIEMBRE!AM233+OCTUBRE!AM233+NOVIEMBRE!AM233+DICIEMBRE!AM233</f>
        <v>0</v>
      </c>
      <c r="AN233" s="96">
        <f>+ENERO!AN233+FEBRERO!AN233+MARZO!AN233+ABRIL!AN233+MAYO!AN233+JUNIO!AN233+JULIO!AN233+AGOSTO!AN233+SEPTIEMBRE!AN233+OCTUBRE!AN233+NOVIEMBRE!AN233+DICIEMBRE!AN233</f>
        <v>0</v>
      </c>
      <c r="AO233" s="96">
        <f>+ENERO!AO233+FEBRERO!AO233+MARZO!AO233+ABRIL!AO233+MAYO!AO233+JUNIO!AO233+JULIO!AO233+AGOSTO!AO233+SEPTIEMBRE!AO233+OCTUBRE!AO233+NOVIEMBRE!AO233+DICIEMBRE!AO233</f>
        <v>0</v>
      </c>
      <c r="AP233" s="96">
        <f>+ENERO!AP233+FEBRERO!AP233+MARZO!AP233+ABRIL!AP233+MAYO!AP233+JUNIO!AP233+JULIO!AP233+AGOSTO!AP233+SEPTIEMBRE!AP233+OCTUBRE!AP233+NOVIEMBRE!AP233+DICIEMBRE!AP233</f>
        <v>1</v>
      </c>
      <c r="AQ233" s="96">
        <f>+ENERO!AQ233+FEBRERO!AQ233+MARZO!AQ233+ABRIL!AQ233+MAYO!AQ233+JUNIO!AQ233+JULIO!AQ233+AGOSTO!AQ233+SEPTIEMBRE!AQ233+OCTUBRE!AQ233+NOVIEMBRE!AQ233+DICIEMBRE!AQ233</f>
        <v>2</v>
      </c>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6">
        <f>IF($C233&lt;$AP233+$AQ233,1,0)</f>
        <v>0</v>
      </c>
      <c r="CQ233" s="11">
        <f>IF($E233&lt;$AP233,1,0)</f>
        <v>0</v>
      </c>
      <c r="CR233" s="11"/>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615" t="s">
        <v>84</v>
      </c>
      <c r="B234" s="615"/>
      <c r="C234" s="99">
        <f t="shared" si="58"/>
        <v>7</v>
      </c>
      <c r="D234" s="99">
        <f t="shared" si="59"/>
        <v>1</v>
      </c>
      <c r="E234" s="99">
        <f t="shared" si="59"/>
        <v>6</v>
      </c>
      <c r="F234" s="96">
        <f>+ENERO!F234+FEBRERO!F234+MARZO!F234+ABRIL!F234+MAYO!F234+JUNIO!F234+JULIO!F234+AGOSTO!F234+SEPTIEMBRE!F234+OCTUBRE!F234+NOVIEMBRE!F234+DICIEMBRE!F234</f>
        <v>0</v>
      </c>
      <c r="G234" s="96">
        <f>+ENERO!G234+FEBRERO!G234+MARZO!G234+ABRIL!G234+MAYO!G234+JUNIO!G234+JULIO!G234+AGOSTO!G234+SEPTIEMBRE!G234+OCTUBRE!G234+NOVIEMBRE!G234+DICIEMBRE!G234</f>
        <v>2</v>
      </c>
      <c r="H234" s="96">
        <f>+ENERO!H234+FEBRERO!H234+MARZO!H234+ABRIL!H234+MAYO!H234+JUNIO!H234+JULIO!H234+AGOSTO!H234+SEPTIEMBRE!H234+OCTUBRE!H234+NOVIEMBRE!H234+DICIEMBRE!H234</f>
        <v>1</v>
      </c>
      <c r="I234" s="96">
        <f>+ENERO!I234+FEBRERO!I234+MARZO!I234+ABRIL!I234+MAYO!I234+JUNIO!I234+JULIO!I234+AGOSTO!I234+SEPTIEMBRE!I234+OCTUBRE!I234+NOVIEMBRE!I234+DICIEMBRE!I234</f>
        <v>0</v>
      </c>
      <c r="J234" s="96">
        <f>+ENERO!J234+FEBRERO!J234+MARZO!J234+ABRIL!J234+MAYO!J234+JUNIO!J234+JULIO!J234+AGOSTO!J234+SEPTIEMBRE!J234+OCTUBRE!J234+NOVIEMBRE!J234+DICIEMBRE!J234</f>
        <v>0</v>
      </c>
      <c r="K234" s="96">
        <f>+ENERO!K234+FEBRERO!K234+MARZO!K234+ABRIL!K234+MAYO!K234+JUNIO!K234+JULIO!K234+AGOSTO!K234+SEPTIEMBRE!K234+OCTUBRE!K234+NOVIEMBRE!K234+DICIEMBRE!K234</f>
        <v>0</v>
      </c>
      <c r="L234" s="96">
        <f>+ENERO!L234+FEBRERO!L234+MARZO!L234+ABRIL!L234+MAYO!L234+JUNIO!L234+JULIO!L234+AGOSTO!L234+SEPTIEMBRE!L234+OCTUBRE!L234+NOVIEMBRE!L234+DICIEMBRE!L234</f>
        <v>0</v>
      </c>
      <c r="M234" s="96">
        <f>+ENERO!M234+FEBRERO!M234+MARZO!M234+ABRIL!M234+MAYO!M234+JUNIO!M234+JULIO!M234+AGOSTO!M234+SEPTIEMBRE!M234+OCTUBRE!M234+NOVIEMBRE!M234+DICIEMBRE!M234</f>
        <v>0</v>
      </c>
      <c r="N234" s="96">
        <f>+ENERO!N234+FEBRERO!N234+MARZO!N234+ABRIL!N234+MAYO!N234+JUNIO!N234+JULIO!N234+AGOSTO!N234+SEPTIEMBRE!N234+OCTUBRE!N234+NOVIEMBRE!N234+DICIEMBRE!N234</f>
        <v>0</v>
      </c>
      <c r="O234" s="96">
        <f>+ENERO!O234+FEBRERO!O234+MARZO!O234+ABRIL!O234+MAYO!O234+JUNIO!O234+JULIO!O234+AGOSTO!O234+SEPTIEMBRE!O234+OCTUBRE!O234+NOVIEMBRE!O234+DICIEMBRE!O234</f>
        <v>0</v>
      </c>
      <c r="P234" s="96">
        <f>+ENERO!P234+FEBRERO!P234+MARZO!P234+ABRIL!P234+MAYO!P234+JUNIO!P234+JULIO!P234+AGOSTO!P234+SEPTIEMBRE!P234+OCTUBRE!P234+NOVIEMBRE!P234+DICIEMBRE!P234</f>
        <v>0</v>
      </c>
      <c r="Q234" s="96">
        <f>+ENERO!Q234+FEBRERO!Q234+MARZO!Q234+ABRIL!Q234+MAYO!Q234+JUNIO!Q234+JULIO!Q234+AGOSTO!Q234+SEPTIEMBRE!Q234+OCTUBRE!Q234+NOVIEMBRE!Q234+DICIEMBRE!Q234</f>
        <v>0</v>
      </c>
      <c r="R234" s="96">
        <f>+ENERO!R234+FEBRERO!R234+MARZO!R234+ABRIL!R234+MAYO!R234+JUNIO!R234+JULIO!R234+AGOSTO!R234+SEPTIEMBRE!R234+OCTUBRE!R234+NOVIEMBRE!R234+DICIEMBRE!R234</f>
        <v>0</v>
      </c>
      <c r="S234" s="96">
        <f>+ENERO!S234+FEBRERO!S234+MARZO!S234+ABRIL!S234+MAYO!S234+JUNIO!S234+JULIO!S234+AGOSTO!S234+SEPTIEMBRE!S234+OCTUBRE!S234+NOVIEMBRE!S234+DICIEMBRE!S234</f>
        <v>1</v>
      </c>
      <c r="T234" s="96">
        <f>+ENERO!T234+FEBRERO!T234+MARZO!T234+ABRIL!T234+MAYO!T234+JUNIO!T234+JULIO!T234+AGOSTO!T234+SEPTIEMBRE!T234+OCTUBRE!T234+NOVIEMBRE!T234+DICIEMBRE!T234</f>
        <v>0</v>
      </c>
      <c r="U234" s="96">
        <f>+ENERO!U234+FEBRERO!U234+MARZO!U234+ABRIL!U234+MAYO!U234+JUNIO!U234+JULIO!U234+AGOSTO!U234+SEPTIEMBRE!U234+OCTUBRE!U234+NOVIEMBRE!U234+DICIEMBRE!U234</f>
        <v>2</v>
      </c>
      <c r="V234" s="96">
        <f>+ENERO!V234+FEBRERO!V234+MARZO!V234+ABRIL!V234+MAYO!V234+JUNIO!V234+JULIO!V234+AGOSTO!V234+SEPTIEMBRE!V234+OCTUBRE!V234+NOVIEMBRE!V234+DICIEMBRE!V234</f>
        <v>0</v>
      </c>
      <c r="W234" s="96">
        <f>+ENERO!W234+FEBRERO!W234+MARZO!W234+ABRIL!W234+MAYO!W234+JUNIO!W234+JULIO!W234+AGOSTO!W234+SEPTIEMBRE!W234+OCTUBRE!W234+NOVIEMBRE!W234+DICIEMBRE!W234</f>
        <v>1</v>
      </c>
      <c r="X234" s="96">
        <f>+ENERO!X234+FEBRERO!X234+MARZO!X234+ABRIL!X234+MAYO!X234+JUNIO!X234+JULIO!X234+AGOSTO!X234+SEPTIEMBRE!X234+OCTUBRE!X234+NOVIEMBRE!X234+DICIEMBRE!X234</f>
        <v>0</v>
      </c>
      <c r="Y234" s="96">
        <f>+ENERO!Y234+FEBRERO!Y234+MARZO!Y234+ABRIL!Y234+MAYO!Y234+JUNIO!Y234+JULIO!Y234+AGOSTO!Y234+SEPTIEMBRE!Y234+OCTUBRE!Y234+NOVIEMBRE!Y234+DICIEMBRE!Y234</f>
        <v>0</v>
      </c>
      <c r="Z234" s="96">
        <f>+ENERO!Z234+FEBRERO!Z234+MARZO!Z234+ABRIL!Z234+MAYO!Z234+JUNIO!Z234+JULIO!Z234+AGOSTO!Z234+SEPTIEMBRE!Z234+OCTUBRE!Z234+NOVIEMBRE!Z234+DICIEMBRE!Z234</f>
        <v>0</v>
      </c>
      <c r="AA234" s="96">
        <f>+ENERO!AA234+FEBRERO!AA234+MARZO!AA234+ABRIL!AA234+MAYO!AA234+JUNIO!AA234+JULIO!AA234+AGOSTO!AA234+SEPTIEMBRE!AA234+OCTUBRE!AA234+NOVIEMBRE!AA234+DICIEMBRE!AA234</f>
        <v>0</v>
      </c>
      <c r="AB234" s="96">
        <f>+ENERO!AB234+FEBRERO!AB234+MARZO!AB234+ABRIL!AB234+MAYO!AB234+JUNIO!AB234+JULIO!AB234+AGOSTO!AB234+SEPTIEMBRE!AB234+OCTUBRE!AB234+NOVIEMBRE!AB234+DICIEMBRE!AB234</f>
        <v>0</v>
      </c>
      <c r="AC234" s="96">
        <f>+ENERO!AC234+FEBRERO!AC234+MARZO!AC234+ABRIL!AC234+MAYO!AC234+JUNIO!AC234+JULIO!AC234+AGOSTO!AC234+SEPTIEMBRE!AC234+OCTUBRE!AC234+NOVIEMBRE!AC234+DICIEMBRE!AC234</f>
        <v>0</v>
      </c>
      <c r="AD234" s="96">
        <f>+ENERO!AD234+FEBRERO!AD234+MARZO!AD234+ABRIL!AD234+MAYO!AD234+JUNIO!AD234+JULIO!AD234+AGOSTO!AD234+SEPTIEMBRE!AD234+OCTUBRE!AD234+NOVIEMBRE!AD234+DICIEMBRE!AD234</f>
        <v>0</v>
      </c>
      <c r="AE234" s="96">
        <f>+ENERO!AE234+FEBRERO!AE234+MARZO!AE234+ABRIL!AE234+MAYO!AE234+JUNIO!AE234+JULIO!AE234+AGOSTO!AE234+SEPTIEMBRE!AE234+OCTUBRE!AE234+NOVIEMBRE!AE234+DICIEMBRE!AE234</f>
        <v>0</v>
      </c>
      <c r="AF234" s="96">
        <f>+ENERO!AF234+FEBRERO!AF234+MARZO!AF234+ABRIL!AF234+MAYO!AF234+JUNIO!AF234+JULIO!AF234+AGOSTO!AF234+SEPTIEMBRE!AF234+OCTUBRE!AF234+NOVIEMBRE!AF234+DICIEMBRE!AF234</f>
        <v>0</v>
      </c>
      <c r="AG234" s="96">
        <f>+ENERO!AG234+FEBRERO!AG234+MARZO!AG234+ABRIL!AG234+MAYO!AG234+JUNIO!AG234+JULIO!AG234+AGOSTO!AG234+SEPTIEMBRE!AG234+OCTUBRE!AG234+NOVIEMBRE!AG234+DICIEMBRE!AG234</f>
        <v>0</v>
      </c>
      <c r="AH234" s="96">
        <f>+ENERO!AH234+FEBRERO!AH234+MARZO!AH234+ABRIL!AH234+MAYO!AH234+JUNIO!AH234+JULIO!AH234+AGOSTO!AH234+SEPTIEMBRE!AH234+OCTUBRE!AH234+NOVIEMBRE!AH234+DICIEMBRE!AH234</f>
        <v>0</v>
      </c>
      <c r="AI234" s="96">
        <f>+ENERO!AI234+FEBRERO!AI234+MARZO!AI234+ABRIL!AI234+MAYO!AI234+JUNIO!AI234+JULIO!AI234+AGOSTO!AI234+SEPTIEMBRE!AI234+OCTUBRE!AI234+NOVIEMBRE!AI234+DICIEMBRE!AI234</f>
        <v>0</v>
      </c>
      <c r="AJ234" s="96">
        <f>+ENERO!AJ234+FEBRERO!AJ234+MARZO!AJ234+ABRIL!AJ234+MAYO!AJ234+JUNIO!AJ234+JULIO!AJ234+AGOSTO!AJ234+SEPTIEMBRE!AJ234+OCTUBRE!AJ234+NOVIEMBRE!AJ234+DICIEMBRE!AJ234</f>
        <v>0</v>
      </c>
      <c r="AK234" s="96">
        <f>+ENERO!AK234+FEBRERO!AK234+MARZO!AK234+ABRIL!AK234+MAYO!AK234+JUNIO!AK234+JULIO!AK234+AGOSTO!AK234+SEPTIEMBRE!AK234+OCTUBRE!AK234+NOVIEMBRE!AK234+DICIEMBRE!AK234</f>
        <v>0</v>
      </c>
      <c r="AL234" s="96">
        <f>+ENERO!AL234+FEBRERO!AL234+MARZO!AL234+ABRIL!AL234+MAYO!AL234+JUNIO!AL234+JULIO!AL234+AGOSTO!AL234+SEPTIEMBRE!AL234+OCTUBRE!AL234+NOVIEMBRE!AL234+DICIEMBRE!AL234</f>
        <v>0</v>
      </c>
      <c r="AM234" s="96">
        <f>+ENERO!AM234+FEBRERO!AM234+MARZO!AM234+ABRIL!AM234+MAYO!AM234+JUNIO!AM234+JULIO!AM234+AGOSTO!AM234+SEPTIEMBRE!AM234+OCTUBRE!AM234+NOVIEMBRE!AM234+DICIEMBRE!AM234</f>
        <v>0</v>
      </c>
      <c r="AN234" s="96">
        <f>+ENERO!AN234+FEBRERO!AN234+MARZO!AN234+ABRIL!AN234+MAYO!AN234+JUNIO!AN234+JULIO!AN234+AGOSTO!AN234+SEPTIEMBRE!AN234+OCTUBRE!AN234+NOVIEMBRE!AN234+DICIEMBRE!AN234</f>
        <v>0</v>
      </c>
      <c r="AO234" s="96">
        <f>+ENERO!AO234+FEBRERO!AO234+MARZO!AO234+ABRIL!AO234+MAYO!AO234+JUNIO!AO234+JULIO!AO234+AGOSTO!AO234+SEPTIEMBRE!AO234+OCTUBRE!AO234+NOVIEMBRE!AO234+DICIEMBRE!AO234</f>
        <v>0</v>
      </c>
      <c r="AP234" s="96">
        <f>+ENERO!AP234+FEBRERO!AP234+MARZO!AP234+ABRIL!AP234+MAYO!AP234+JUNIO!AP234+JULIO!AP234+AGOSTO!AP234+SEPTIEMBRE!AP234+OCTUBRE!AP234+NOVIEMBRE!AP234+DICIEMBRE!AP234</f>
        <v>2</v>
      </c>
      <c r="AQ234" s="96">
        <f>+ENERO!AQ234+FEBRERO!AQ234+MARZO!AQ234+ABRIL!AQ234+MAYO!AQ234+JUNIO!AQ234+JULIO!AQ234+AGOSTO!AQ234+SEPTIEMBRE!AQ234+OCTUBRE!AQ234+NOVIEMBRE!AQ234+DICIEMBRE!AQ234</f>
        <v>0</v>
      </c>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6">
        <f t="shared" ref="CP234:CP239" si="63">IF($C234&lt;$AP234+$AQ234,1,0)</f>
        <v>0</v>
      </c>
      <c r="CQ234" s="11">
        <f t="shared" ref="CQ234:CQ239" si="64">IF($E234&lt;$AP234,1,0)</f>
        <v>0</v>
      </c>
      <c r="CR234" s="11"/>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739" t="s">
        <v>274</v>
      </c>
      <c r="B235" s="740"/>
      <c r="C235" s="147">
        <f t="shared" si="58"/>
        <v>4</v>
      </c>
      <c r="D235" s="147">
        <f t="shared" si="59"/>
        <v>0</v>
      </c>
      <c r="E235" s="147">
        <f t="shared" si="59"/>
        <v>4</v>
      </c>
      <c r="F235" s="96">
        <f>+ENERO!F235+FEBRERO!F235+MARZO!F235+ABRIL!F235+MAYO!F235+JUNIO!F235+JULIO!F235+AGOSTO!F235+SEPTIEMBRE!F235+OCTUBRE!F235+NOVIEMBRE!F235+DICIEMBRE!F235</f>
        <v>0</v>
      </c>
      <c r="G235" s="96">
        <f>+ENERO!G235+FEBRERO!G235+MARZO!G235+ABRIL!G235+MAYO!G235+JUNIO!G235+JULIO!G235+AGOSTO!G235+SEPTIEMBRE!G235+OCTUBRE!G235+NOVIEMBRE!G235+DICIEMBRE!G235</f>
        <v>0</v>
      </c>
      <c r="H235" s="96">
        <f>+ENERO!H235+FEBRERO!H235+MARZO!H235+ABRIL!H235+MAYO!H235+JUNIO!H235+JULIO!H235+AGOSTO!H235+SEPTIEMBRE!H235+OCTUBRE!H235+NOVIEMBRE!H235+DICIEMBRE!H235</f>
        <v>0</v>
      </c>
      <c r="I235" s="96">
        <f>+ENERO!I235+FEBRERO!I235+MARZO!I235+ABRIL!I235+MAYO!I235+JUNIO!I235+JULIO!I235+AGOSTO!I235+SEPTIEMBRE!I235+OCTUBRE!I235+NOVIEMBRE!I235+DICIEMBRE!I235</f>
        <v>0</v>
      </c>
      <c r="J235" s="96">
        <f>+ENERO!J235+FEBRERO!J235+MARZO!J235+ABRIL!J235+MAYO!J235+JUNIO!J235+JULIO!J235+AGOSTO!J235+SEPTIEMBRE!J235+OCTUBRE!J235+NOVIEMBRE!J235+DICIEMBRE!J235</f>
        <v>0</v>
      </c>
      <c r="K235" s="96">
        <f>+ENERO!K235+FEBRERO!K235+MARZO!K235+ABRIL!K235+MAYO!K235+JUNIO!K235+JULIO!K235+AGOSTO!K235+SEPTIEMBRE!K235+OCTUBRE!K235+NOVIEMBRE!K235+DICIEMBRE!K235</f>
        <v>0</v>
      </c>
      <c r="L235" s="96">
        <f>+ENERO!L235+FEBRERO!L235+MARZO!L235+ABRIL!L235+MAYO!L235+JUNIO!L235+JULIO!L235+AGOSTO!L235+SEPTIEMBRE!L235+OCTUBRE!L235+NOVIEMBRE!L235+DICIEMBRE!L235</f>
        <v>0</v>
      </c>
      <c r="M235" s="96">
        <f>+ENERO!M235+FEBRERO!M235+MARZO!M235+ABRIL!M235+MAYO!M235+JUNIO!M235+JULIO!M235+AGOSTO!M235+SEPTIEMBRE!M235+OCTUBRE!M235+NOVIEMBRE!M235+DICIEMBRE!M235</f>
        <v>0</v>
      </c>
      <c r="N235" s="96">
        <f>+ENERO!N235+FEBRERO!N235+MARZO!N235+ABRIL!N235+MAYO!N235+JUNIO!N235+JULIO!N235+AGOSTO!N235+SEPTIEMBRE!N235+OCTUBRE!N235+NOVIEMBRE!N235+DICIEMBRE!N235</f>
        <v>0</v>
      </c>
      <c r="O235" s="96">
        <f>+ENERO!O235+FEBRERO!O235+MARZO!O235+ABRIL!O235+MAYO!O235+JUNIO!O235+JULIO!O235+AGOSTO!O235+SEPTIEMBRE!O235+OCTUBRE!O235+NOVIEMBRE!O235+DICIEMBRE!O235</f>
        <v>0</v>
      </c>
      <c r="P235" s="96">
        <f>+ENERO!P235+FEBRERO!P235+MARZO!P235+ABRIL!P235+MAYO!P235+JUNIO!P235+JULIO!P235+AGOSTO!P235+SEPTIEMBRE!P235+OCTUBRE!P235+NOVIEMBRE!P235+DICIEMBRE!P235</f>
        <v>0</v>
      </c>
      <c r="Q235" s="96">
        <f>+ENERO!Q235+FEBRERO!Q235+MARZO!Q235+ABRIL!Q235+MAYO!Q235+JUNIO!Q235+JULIO!Q235+AGOSTO!Q235+SEPTIEMBRE!Q235+OCTUBRE!Q235+NOVIEMBRE!Q235+DICIEMBRE!Q235</f>
        <v>1</v>
      </c>
      <c r="R235" s="96">
        <f>+ENERO!R235+FEBRERO!R235+MARZO!R235+ABRIL!R235+MAYO!R235+JUNIO!R235+JULIO!R235+AGOSTO!R235+SEPTIEMBRE!R235+OCTUBRE!R235+NOVIEMBRE!R235+DICIEMBRE!R235</f>
        <v>0</v>
      </c>
      <c r="S235" s="96">
        <f>+ENERO!S235+FEBRERO!S235+MARZO!S235+ABRIL!S235+MAYO!S235+JUNIO!S235+JULIO!S235+AGOSTO!S235+SEPTIEMBRE!S235+OCTUBRE!S235+NOVIEMBRE!S235+DICIEMBRE!S235</f>
        <v>0</v>
      </c>
      <c r="T235" s="96">
        <f>+ENERO!T235+FEBRERO!T235+MARZO!T235+ABRIL!T235+MAYO!T235+JUNIO!T235+JULIO!T235+AGOSTO!T235+SEPTIEMBRE!T235+OCTUBRE!T235+NOVIEMBRE!T235+DICIEMBRE!T235</f>
        <v>0</v>
      </c>
      <c r="U235" s="96">
        <f>+ENERO!U235+FEBRERO!U235+MARZO!U235+ABRIL!U235+MAYO!U235+JUNIO!U235+JULIO!U235+AGOSTO!U235+SEPTIEMBRE!U235+OCTUBRE!U235+NOVIEMBRE!U235+DICIEMBRE!U235</f>
        <v>2</v>
      </c>
      <c r="V235" s="96">
        <f>+ENERO!V235+FEBRERO!V235+MARZO!V235+ABRIL!V235+MAYO!V235+JUNIO!V235+JULIO!V235+AGOSTO!V235+SEPTIEMBRE!V235+OCTUBRE!V235+NOVIEMBRE!V235+DICIEMBRE!V235</f>
        <v>0</v>
      </c>
      <c r="W235" s="96">
        <f>+ENERO!W235+FEBRERO!W235+MARZO!W235+ABRIL!W235+MAYO!W235+JUNIO!W235+JULIO!W235+AGOSTO!W235+SEPTIEMBRE!W235+OCTUBRE!W235+NOVIEMBRE!W235+DICIEMBRE!W235</f>
        <v>1</v>
      </c>
      <c r="X235" s="96">
        <f>+ENERO!X235+FEBRERO!X235+MARZO!X235+ABRIL!X235+MAYO!X235+JUNIO!X235+JULIO!X235+AGOSTO!X235+SEPTIEMBRE!X235+OCTUBRE!X235+NOVIEMBRE!X235+DICIEMBRE!X235</f>
        <v>0</v>
      </c>
      <c r="Y235" s="96">
        <f>+ENERO!Y235+FEBRERO!Y235+MARZO!Y235+ABRIL!Y235+MAYO!Y235+JUNIO!Y235+JULIO!Y235+AGOSTO!Y235+SEPTIEMBRE!Y235+OCTUBRE!Y235+NOVIEMBRE!Y235+DICIEMBRE!Y235</f>
        <v>0</v>
      </c>
      <c r="Z235" s="96">
        <f>+ENERO!Z235+FEBRERO!Z235+MARZO!Z235+ABRIL!Z235+MAYO!Z235+JUNIO!Z235+JULIO!Z235+AGOSTO!Z235+SEPTIEMBRE!Z235+OCTUBRE!Z235+NOVIEMBRE!Z235+DICIEMBRE!Z235</f>
        <v>0</v>
      </c>
      <c r="AA235" s="96">
        <f>+ENERO!AA235+FEBRERO!AA235+MARZO!AA235+ABRIL!AA235+MAYO!AA235+JUNIO!AA235+JULIO!AA235+AGOSTO!AA235+SEPTIEMBRE!AA235+OCTUBRE!AA235+NOVIEMBRE!AA235+DICIEMBRE!AA235</f>
        <v>0</v>
      </c>
      <c r="AB235" s="96">
        <f>+ENERO!AB235+FEBRERO!AB235+MARZO!AB235+ABRIL!AB235+MAYO!AB235+JUNIO!AB235+JULIO!AB235+AGOSTO!AB235+SEPTIEMBRE!AB235+OCTUBRE!AB235+NOVIEMBRE!AB235+DICIEMBRE!AB235</f>
        <v>0</v>
      </c>
      <c r="AC235" s="96">
        <f>+ENERO!AC235+FEBRERO!AC235+MARZO!AC235+ABRIL!AC235+MAYO!AC235+JUNIO!AC235+JULIO!AC235+AGOSTO!AC235+SEPTIEMBRE!AC235+OCTUBRE!AC235+NOVIEMBRE!AC235+DICIEMBRE!AC235</f>
        <v>0</v>
      </c>
      <c r="AD235" s="96">
        <f>+ENERO!AD235+FEBRERO!AD235+MARZO!AD235+ABRIL!AD235+MAYO!AD235+JUNIO!AD235+JULIO!AD235+AGOSTO!AD235+SEPTIEMBRE!AD235+OCTUBRE!AD235+NOVIEMBRE!AD235+DICIEMBRE!AD235</f>
        <v>0</v>
      </c>
      <c r="AE235" s="96">
        <f>+ENERO!AE235+FEBRERO!AE235+MARZO!AE235+ABRIL!AE235+MAYO!AE235+JUNIO!AE235+JULIO!AE235+AGOSTO!AE235+SEPTIEMBRE!AE235+OCTUBRE!AE235+NOVIEMBRE!AE235+DICIEMBRE!AE235</f>
        <v>0</v>
      </c>
      <c r="AF235" s="96">
        <f>+ENERO!AF235+FEBRERO!AF235+MARZO!AF235+ABRIL!AF235+MAYO!AF235+JUNIO!AF235+JULIO!AF235+AGOSTO!AF235+SEPTIEMBRE!AF235+OCTUBRE!AF235+NOVIEMBRE!AF235+DICIEMBRE!AF235</f>
        <v>0</v>
      </c>
      <c r="AG235" s="96">
        <f>+ENERO!AG235+FEBRERO!AG235+MARZO!AG235+ABRIL!AG235+MAYO!AG235+JUNIO!AG235+JULIO!AG235+AGOSTO!AG235+SEPTIEMBRE!AG235+OCTUBRE!AG235+NOVIEMBRE!AG235+DICIEMBRE!AG235</f>
        <v>0</v>
      </c>
      <c r="AH235" s="96">
        <f>+ENERO!AH235+FEBRERO!AH235+MARZO!AH235+ABRIL!AH235+MAYO!AH235+JUNIO!AH235+JULIO!AH235+AGOSTO!AH235+SEPTIEMBRE!AH235+OCTUBRE!AH235+NOVIEMBRE!AH235+DICIEMBRE!AH235</f>
        <v>0</v>
      </c>
      <c r="AI235" s="96">
        <f>+ENERO!AI235+FEBRERO!AI235+MARZO!AI235+ABRIL!AI235+MAYO!AI235+JUNIO!AI235+JULIO!AI235+AGOSTO!AI235+SEPTIEMBRE!AI235+OCTUBRE!AI235+NOVIEMBRE!AI235+DICIEMBRE!AI235</f>
        <v>0</v>
      </c>
      <c r="AJ235" s="96">
        <f>+ENERO!AJ235+FEBRERO!AJ235+MARZO!AJ235+ABRIL!AJ235+MAYO!AJ235+JUNIO!AJ235+JULIO!AJ235+AGOSTO!AJ235+SEPTIEMBRE!AJ235+OCTUBRE!AJ235+NOVIEMBRE!AJ235+DICIEMBRE!AJ235</f>
        <v>0</v>
      </c>
      <c r="AK235" s="96">
        <f>+ENERO!AK235+FEBRERO!AK235+MARZO!AK235+ABRIL!AK235+MAYO!AK235+JUNIO!AK235+JULIO!AK235+AGOSTO!AK235+SEPTIEMBRE!AK235+OCTUBRE!AK235+NOVIEMBRE!AK235+DICIEMBRE!AK235</f>
        <v>0</v>
      </c>
      <c r="AL235" s="96">
        <f>+ENERO!AL235+FEBRERO!AL235+MARZO!AL235+ABRIL!AL235+MAYO!AL235+JUNIO!AL235+JULIO!AL235+AGOSTO!AL235+SEPTIEMBRE!AL235+OCTUBRE!AL235+NOVIEMBRE!AL235+DICIEMBRE!AL235</f>
        <v>0</v>
      </c>
      <c r="AM235" s="96">
        <f>+ENERO!AM235+FEBRERO!AM235+MARZO!AM235+ABRIL!AM235+MAYO!AM235+JUNIO!AM235+JULIO!AM235+AGOSTO!AM235+SEPTIEMBRE!AM235+OCTUBRE!AM235+NOVIEMBRE!AM235+DICIEMBRE!AM235</f>
        <v>0</v>
      </c>
      <c r="AN235" s="96">
        <f>+ENERO!AN235+FEBRERO!AN235+MARZO!AN235+ABRIL!AN235+MAYO!AN235+JUNIO!AN235+JULIO!AN235+AGOSTO!AN235+SEPTIEMBRE!AN235+OCTUBRE!AN235+NOVIEMBRE!AN235+DICIEMBRE!AN235</f>
        <v>0</v>
      </c>
      <c r="AO235" s="96">
        <f>+ENERO!AO235+FEBRERO!AO235+MARZO!AO235+ABRIL!AO235+MAYO!AO235+JUNIO!AO235+JULIO!AO235+AGOSTO!AO235+SEPTIEMBRE!AO235+OCTUBRE!AO235+NOVIEMBRE!AO235+DICIEMBRE!AO235</f>
        <v>0</v>
      </c>
      <c r="AP235" s="96">
        <f>+ENERO!AP235+FEBRERO!AP235+MARZO!AP235+ABRIL!AP235+MAYO!AP235+JUNIO!AP235+JULIO!AP235+AGOSTO!AP235+SEPTIEMBRE!AP235+OCTUBRE!AP235+NOVIEMBRE!AP235+DICIEMBRE!AP235</f>
        <v>1</v>
      </c>
      <c r="AQ235" s="96">
        <f>+ENERO!AQ235+FEBRERO!AQ235+MARZO!AQ235+ABRIL!AQ235+MAYO!AQ235+JUNIO!AQ235+JULIO!AQ235+AGOSTO!AQ235+SEPTIEMBRE!AQ235+OCTUBRE!AQ235+NOVIEMBRE!AQ235+DICIEMBRE!AQ235</f>
        <v>0</v>
      </c>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6">
        <f t="shared" si="63"/>
        <v>0</v>
      </c>
      <c r="CQ235" s="11">
        <f t="shared" si="64"/>
        <v>0</v>
      </c>
      <c r="CR235" s="11"/>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741" t="s">
        <v>275</v>
      </c>
      <c r="B236" s="742"/>
      <c r="C236" s="304">
        <f t="shared" si="58"/>
        <v>5</v>
      </c>
      <c r="D236" s="304">
        <f>+F236+H236</f>
        <v>3</v>
      </c>
      <c r="E236" s="304">
        <f>+G236+I236</f>
        <v>2</v>
      </c>
      <c r="F236" s="96">
        <f>+ENERO!F236+FEBRERO!F236+MARZO!F236+ABRIL!F236+MAYO!F236+JUNIO!F236+JULIO!F236+AGOSTO!F236+SEPTIEMBRE!F236+OCTUBRE!F236+NOVIEMBRE!F236+DICIEMBRE!F236</f>
        <v>1</v>
      </c>
      <c r="G236" s="96">
        <f>+ENERO!G236+FEBRERO!G236+MARZO!G236+ABRIL!G236+MAYO!G236+JUNIO!G236+JULIO!G236+AGOSTO!G236+SEPTIEMBRE!G236+OCTUBRE!G236+NOVIEMBRE!G236+DICIEMBRE!G236</f>
        <v>2</v>
      </c>
      <c r="H236" s="96">
        <f>+ENERO!H236+FEBRERO!H236+MARZO!H236+ABRIL!H236+MAYO!H236+JUNIO!H236+JULIO!H236+AGOSTO!H236+SEPTIEMBRE!H236+OCTUBRE!H236+NOVIEMBRE!H236+DICIEMBRE!H236</f>
        <v>2</v>
      </c>
      <c r="I236" s="96">
        <f>+ENERO!I236+FEBRERO!I236+MARZO!I236+ABRIL!I236+MAYO!I236+JUNIO!I236+JULIO!I236+AGOSTO!I236+SEPTIEMBRE!I236+OCTUBRE!I236+NOVIEMBRE!I236+DICIEMBRE!I236</f>
        <v>0</v>
      </c>
      <c r="J236" s="96">
        <f>+ENERO!J236+FEBRERO!J236+MARZO!J236+ABRIL!J236+MAYO!J236+JUNIO!J236+JULIO!J236+AGOSTO!J236+SEPTIEMBRE!J236+OCTUBRE!J236+NOVIEMBRE!J236+DICIEMBRE!J236</f>
        <v>0</v>
      </c>
      <c r="K236" s="96">
        <f>+ENERO!K236+FEBRERO!K236+MARZO!K236+ABRIL!K236+MAYO!K236+JUNIO!K236+JULIO!K236+AGOSTO!K236+SEPTIEMBRE!K236+OCTUBRE!K236+NOVIEMBRE!K236+DICIEMBRE!K236</f>
        <v>0</v>
      </c>
      <c r="L236" s="96">
        <f>+ENERO!L236+FEBRERO!L236+MARZO!L236+ABRIL!L236+MAYO!L236+JUNIO!L236+JULIO!L236+AGOSTO!L236+SEPTIEMBRE!L236+OCTUBRE!L236+NOVIEMBRE!L236+DICIEMBRE!L236</f>
        <v>0</v>
      </c>
      <c r="M236" s="96">
        <f>+ENERO!M236+FEBRERO!M236+MARZO!M236+ABRIL!M236+MAYO!M236+JUNIO!M236+JULIO!M236+AGOSTO!M236+SEPTIEMBRE!M236+OCTUBRE!M236+NOVIEMBRE!M236+DICIEMBRE!M236</f>
        <v>0</v>
      </c>
      <c r="N236" s="96">
        <f>+ENERO!N236+FEBRERO!N236+MARZO!N236+ABRIL!N236+MAYO!N236+JUNIO!N236+JULIO!N236+AGOSTO!N236+SEPTIEMBRE!N236+OCTUBRE!N236+NOVIEMBRE!N236+DICIEMBRE!N236</f>
        <v>0</v>
      </c>
      <c r="O236" s="96">
        <f>+ENERO!O236+FEBRERO!O236+MARZO!O236+ABRIL!O236+MAYO!O236+JUNIO!O236+JULIO!O236+AGOSTO!O236+SEPTIEMBRE!O236+OCTUBRE!O236+NOVIEMBRE!O236+DICIEMBRE!O236</f>
        <v>0</v>
      </c>
      <c r="P236" s="96">
        <f>+ENERO!P236+FEBRERO!P236+MARZO!P236+ABRIL!P236+MAYO!P236+JUNIO!P236+JULIO!P236+AGOSTO!P236+SEPTIEMBRE!P236+OCTUBRE!P236+NOVIEMBRE!P236+DICIEMBRE!P236</f>
        <v>0</v>
      </c>
      <c r="Q236" s="96">
        <f>+ENERO!Q236+FEBRERO!Q236+MARZO!Q236+ABRIL!Q236+MAYO!Q236+JUNIO!Q236+JULIO!Q236+AGOSTO!Q236+SEPTIEMBRE!Q236+OCTUBRE!Q236+NOVIEMBRE!Q236+DICIEMBRE!Q236</f>
        <v>0</v>
      </c>
      <c r="R236" s="96">
        <f>+ENERO!R236+FEBRERO!R236+MARZO!R236+ABRIL!R236+MAYO!R236+JUNIO!R236+JULIO!R236+AGOSTO!R236+SEPTIEMBRE!R236+OCTUBRE!R236+NOVIEMBRE!R236+DICIEMBRE!R236</f>
        <v>0</v>
      </c>
      <c r="S236" s="96">
        <f>+ENERO!S236+FEBRERO!S236+MARZO!S236+ABRIL!S236+MAYO!S236+JUNIO!S236+JULIO!S236+AGOSTO!S236+SEPTIEMBRE!S236+OCTUBRE!S236+NOVIEMBRE!S236+DICIEMBRE!S236</f>
        <v>0</v>
      </c>
      <c r="T236" s="96">
        <f>+ENERO!T236+FEBRERO!T236+MARZO!T236+ABRIL!T236+MAYO!T236+JUNIO!T236+JULIO!T236+AGOSTO!T236+SEPTIEMBRE!T236+OCTUBRE!T236+NOVIEMBRE!T236+DICIEMBRE!T236</f>
        <v>0</v>
      </c>
      <c r="U236" s="96">
        <f>+ENERO!U236+FEBRERO!U236+MARZO!U236+ABRIL!U236+MAYO!U236+JUNIO!U236+JULIO!U236+AGOSTO!U236+SEPTIEMBRE!U236+OCTUBRE!U236+NOVIEMBRE!U236+DICIEMBRE!U236</f>
        <v>0</v>
      </c>
      <c r="V236" s="96">
        <f>+ENERO!V236+FEBRERO!V236+MARZO!V236+ABRIL!V236+MAYO!V236+JUNIO!V236+JULIO!V236+AGOSTO!V236+SEPTIEMBRE!V236+OCTUBRE!V236+NOVIEMBRE!V236+DICIEMBRE!V236</f>
        <v>0</v>
      </c>
      <c r="W236" s="96">
        <f>+ENERO!W236+FEBRERO!W236+MARZO!W236+ABRIL!W236+MAYO!W236+JUNIO!W236+JULIO!W236+AGOSTO!W236+SEPTIEMBRE!W236+OCTUBRE!W236+NOVIEMBRE!W236+DICIEMBRE!W236</f>
        <v>0</v>
      </c>
      <c r="X236" s="96">
        <f>+ENERO!X236+FEBRERO!X236+MARZO!X236+ABRIL!X236+MAYO!X236+JUNIO!X236+JULIO!X236+AGOSTO!X236+SEPTIEMBRE!X236+OCTUBRE!X236+NOVIEMBRE!X236+DICIEMBRE!X236</f>
        <v>0</v>
      </c>
      <c r="Y236" s="96">
        <f>+ENERO!Y236+FEBRERO!Y236+MARZO!Y236+ABRIL!Y236+MAYO!Y236+JUNIO!Y236+JULIO!Y236+AGOSTO!Y236+SEPTIEMBRE!Y236+OCTUBRE!Y236+NOVIEMBRE!Y236+DICIEMBRE!Y236</f>
        <v>0</v>
      </c>
      <c r="Z236" s="96">
        <f>+ENERO!Z236+FEBRERO!Z236+MARZO!Z236+ABRIL!Z236+MAYO!Z236+JUNIO!Z236+JULIO!Z236+AGOSTO!Z236+SEPTIEMBRE!Z236+OCTUBRE!Z236+NOVIEMBRE!Z236+DICIEMBRE!Z236</f>
        <v>0</v>
      </c>
      <c r="AA236" s="96">
        <f>+ENERO!AA236+FEBRERO!AA236+MARZO!AA236+ABRIL!AA236+MAYO!AA236+JUNIO!AA236+JULIO!AA236+AGOSTO!AA236+SEPTIEMBRE!AA236+OCTUBRE!AA236+NOVIEMBRE!AA236+DICIEMBRE!AA236</f>
        <v>0</v>
      </c>
      <c r="AB236" s="96">
        <f>+ENERO!AB236+FEBRERO!AB236+MARZO!AB236+ABRIL!AB236+MAYO!AB236+JUNIO!AB236+JULIO!AB236+AGOSTO!AB236+SEPTIEMBRE!AB236+OCTUBRE!AB236+NOVIEMBRE!AB236+DICIEMBRE!AB236</f>
        <v>0</v>
      </c>
      <c r="AC236" s="96">
        <f>+ENERO!AC236+FEBRERO!AC236+MARZO!AC236+ABRIL!AC236+MAYO!AC236+JUNIO!AC236+JULIO!AC236+AGOSTO!AC236+SEPTIEMBRE!AC236+OCTUBRE!AC236+NOVIEMBRE!AC236+DICIEMBRE!AC236</f>
        <v>0</v>
      </c>
      <c r="AD236" s="96">
        <f>+ENERO!AD236+FEBRERO!AD236+MARZO!AD236+ABRIL!AD236+MAYO!AD236+JUNIO!AD236+JULIO!AD236+AGOSTO!AD236+SEPTIEMBRE!AD236+OCTUBRE!AD236+NOVIEMBRE!AD236+DICIEMBRE!AD236</f>
        <v>0</v>
      </c>
      <c r="AE236" s="96">
        <f>+ENERO!AE236+FEBRERO!AE236+MARZO!AE236+ABRIL!AE236+MAYO!AE236+JUNIO!AE236+JULIO!AE236+AGOSTO!AE236+SEPTIEMBRE!AE236+OCTUBRE!AE236+NOVIEMBRE!AE236+DICIEMBRE!AE236</f>
        <v>0</v>
      </c>
      <c r="AF236" s="96">
        <f>+ENERO!AF236+FEBRERO!AF236+MARZO!AF236+ABRIL!AF236+MAYO!AF236+JUNIO!AF236+JULIO!AF236+AGOSTO!AF236+SEPTIEMBRE!AF236+OCTUBRE!AF236+NOVIEMBRE!AF236+DICIEMBRE!AF236</f>
        <v>0</v>
      </c>
      <c r="AG236" s="96">
        <f>+ENERO!AG236+FEBRERO!AG236+MARZO!AG236+ABRIL!AG236+MAYO!AG236+JUNIO!AG236+JULIO!AG236+AGOSTO!AG236+SEPTIEMBRE!AG236+OCTUBRE!AG236+NOVIEMBRE!AG236+DICIEMBRE!AG236</f>
        <v>0</v>
      </c>
      <c r="AH236" s="96">
        <f>+ENERO!AH236+FEBRERO!AH236+MARZO!AH236+ABRIL!AH236+MAYO!AH236+JUNIO!AH236+JULIO!AH236+AGOSTO!AH236+SEPTIEMBRE!AH236+OCTUBRE!AH236+NOVIEMBRE!AH236+DICIEMBRE!AH236</f>
        <v>0</v>
      </c>
      <c r="AI236" s="96">
        <f>+ENERO!AI236+FEBRERO!AI236+MARZO!AI236+ABRIL!AI236+MAYO!AI236+JUNIO!AI236+JULIO!AI236+AGOSTO!AI236+SEPTIEMBRE!AI236+OCTUBRE!AI236+NOVIEMBRE!AI236+DICIEMBRE!AI236</f>
        <v>0</v>
      </c>
      <c r="AJ236" s="96">
        <f>+ENERO!AJ236+FEBRERO!AJ236+MARZO!AJ236+ABRIL!AJ236+MAYO!AJ236+JUNIO!AJ236+JULIO!AJ236+AGOSTO!AJ236+SEPTIEMBRE!AJ236+OCTUBRE!AJ236+NOVIEMBRE!AJ236+DICIEMBRE!AJ236</f>
        <v>0</v>
      </c>
      <c r="AK236" s="96">
        <f>+ENERO!AK236+FEBRERO!AK236+MARZO!AK236+ABRIL!AK236+MAYO!AK236+JUNIO!AK236+JULIO!AK236+AGOSTO!AK236+SEPTIEMBRE!AK236+OCTUBRE!AK236+NOVIEMBRE!AK236+DICIEMBRE!AK236</f>
        <v>0</v>
      </c>
      <c r="AL236" s="96">
        <f>+ENERO!AL236+FEBRERO!AL236+MARZO!AL236+ABRIL!AL236+MAYO!AL236+JUNIO!AL236+JULIO!AL236+AGOSTO!AL236+SEPTIEMBRE!AL236+OCTUBRE!AL236+NOVIEMBRE!AL236+DICIEMBRE!AL236</f>
        <v>0</v>
      </c>
      <c r="AM236" s="96">
        <f>+ENERO!AM236+FEBRERO!AM236+MARZO!AM236+ABRIL!AM236+MAYO!AM236+JUNIO!AM236+JULIO!AM236+AGOSTO!AM236+SEPTIEMBRE!AM236+OCTUBRE!AM236+NOVIEMBRE!AM236+DICIEMBRE!AM236</f>
        <v>0</v>
      </c>
      <c r="AN236" s="96">
        <f>+ENERO!AN236+FEBRERO!AN236+MARZO!AN236+ABRIL!AN236+MAYO!AN236+JUNIO!AN236+JULIO!AN236+AGOSTO!AN236+SEPTIEMBRE!AN236+OCTUBRE!AN236+NOVIEMBRE!AN236+DICIEMBRE!AN236</f>
        <v>0</v>
      </c>
      <c r="AO236" s="96">
        <f>+ENERO!AO236+FEBRERO!AO236+MARZO!AO236+ABRIL!AO236+MAYO!AO236+JUNIO!AO236+JULIO!AO236+AGOSTO!AO236+SEPTIEMBRE!AO236+OCTUBRE!AO236+NOVIEMBRE!AO236+DICIEMBRE!AO236</f>
        <v>0</v>
      </c>
      <c r="AP236" s="96">
        <f>+ENERO!AP236+FEBRERO!AP236+MARZO!AP236+ABRIL!AP236+MAYO!AP236+JUNIO!AP236+JULIO!AP236+AGOSTO!AP236+SEPTIEMBRE!AP236+OCTUBRE!AP236+NOVIEMBRE!AP236+DICIEMBRE!AP236</f>
        <v>0</v>
      </c>
      <c r="AQ236" s="96">
        <f>+ENERO!AQ236+FEBRERO!AQ236+MARZO!AQ236+ABRIL!AQ236+MAYO!AQ236+JUNIO!AQ236+JULIO!AQ236+AGOSTO!AQ236+SEPTIEMBRE!AQ236+OCTUBRE!AQ236+NOVIEMBRE!AQ236+DICIEMBRE!AQ236</f>
        <v>0</v>
      </c>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6">
        <f t="shared" si="63"/>
        <v>0</v>
      </c>
      <c r="CQ236" s="11">
        <f t="shared" si="64"/>
        <v>0</v>
      </c>
      <c r="CR236" s="11"/>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743" t="s">
        <v>276</v>
      </c>
      <c r="B237" s="125" t="s">
        <v>277</v>
      </c>
      <c r="C237" s="125">
        <f t="shared" si="58"/>
        <v>2</v>
      </c>
      <c r="D237" s="125">
        <f t="shared" si="59"/>
        <v>2</v>
      </c>
      <c r="E237" s="125">
        <f t="shared" si="59"/>
        <v>0</v>
      </c>
      <c r="F237" s="96">
        <f>+ENERO!F237+FEBRERO!F237+MARZO!F237+ABRIL!F237+MAYO!F237+JUNIO!F237+JULIO!F237+AGOSTO!F237+SEPTIEMBRE!F237+OCTUBRE!F237+NOVIEMBRE!F237+DICIEMBRE!F237</f>
        <v>0</v>
      </c>
      <c r="G237" s="96">
        <f>+ENERO!G237+FEBRERO!G237+MARZO!G237+ABRIL!G237+MAYO!G237+JUNIO!G237+JULIO!G237+AGOSTO!G237+SEPTIEMBRE!G237+OCTUBRE!G237+NOVIEMBRE!G237+DICIEMBRE!G237</f>
        <v>0</v>
      </c>
      <c r="H237" s="96">
        <f>+ENERO!H237+FEBRERO!H237+MARZO!H237+ABRIL!H237+MAYO!H237+JUNIO!H237+JULIO!H237+AGOSTO!H237+SEPTIEMBRE!H237+OCTUBRE!H237+NOVIEMBRE!H237+DICIEMBRE!H237</f>
        <v>0</v>
      </c>
      <c r="I237" s="96">
        <f>+ENERO!I237+FEBRERO!I237+MARZO!I237+ABRIL!I237+MAYO!I237+JUNIO!I237+JULIO!I237+AGOSTO!I237+SEPTIEMBRE!I237+OCTUBRE!I237+NOVIEMBRE!I237+DICIEMBRE!I237</f>
        <v>0</v>
      </c>
      <c r="J237" s="96">
        <f>+ENERO!J237+FEBRERO!J237+MARZO!J237+ABRIL!J237+MAYO!J237+JUNIO!J237+JULIO!J237+AGOSTO!J237+SEPTIEMBRE!J237+OCTUBRE!J237+NOVIEMBRE!J237+DICIEMBRE!J237</f>
        <v>0</v>
      </c>
      <c r="K237" s="96">
        <f>+ENERO!K237+FEBRERO!K237+MARZO!K237+ABRIL!K237+MAYO!K237+JUNIO!K237+JULIO!K237+AGOSTO!K237+SEPTIEMBRE!K237+OCTUBRE!K237+NOVIEMBRE!K237+DICIEMBRE!K237</f>
        <v>0</v>
      </c>
      <c r="L237" s="96">
        <f>+ENERO!L237+FEBRERO!L237+MARZO!L237+ABRIL!L237+MAYO!L237+JUNIO!L237+JULIO!L237+AGOSTO!L237+SEPTIEMBRE!L237+OCTUBRE!L237+NOVIEMBRE!L237+DICIEMBRE!L237</f>
        <v>0</v>
      </c>
      <c r="M237" s="96">
        <f>+ENERO!M237+FEBRERO!M237+MARZO!M237+ABRIL!M237+MAYO!M237+JUNIO!M237+JULIO!M237+AGOSTO!M237+SEPTIEMBRE!M237+OCTUBRE!M237+NOVIEMBRE!M237+DICIEMBRE!M237</f>
        <v>0</v>
      </c>
      <c r="N237" s="96">
        <f>+ENERO!N237+FEBRERO!N237+MARZO!N237+ABRIL!N237+MAYO!N237+JUNIO!N237+JULIO!N237+AGOSTO!N237+SEPTIEMBRE!N237+OCTUBRE!N237+NOVIEMBRE!N237+DICIEMBRE!N237</f>
        <v>0</v>
      </c>
      <c r="O237" s="96">
        <f>+ENERO!O237+FEBRERO!O237+MARZO!O237+ABRIL!O237+MAYO!O237+JUNIO!O237+JULIO!O237+AGOSTO!O237+SEPTIEMBRE!O237+OCTUBRE!O237+NOVIEMBRE!O237+DICIEMBRE!O237</f>
        <v>0</v>
      </c>
      <c r="P237" s="96">
        <f>+ENERO!P237+FEBRERO!P237+MARZO!P237+ABRIL!P237+MAYO!P237+JUNIO!P237+JULIO!P237+AGOSTO!P237+SEPTIEMBRE!P237+OCTUBRE!P237+NOVIEMBRE!P237+DICIEMBRE!P237</f>
        <v>0</v>
      </c>
      <c r="Q237" s="96">
        <f>+ENERO!Q237+FEBRERO!Q237+MARZO!Q237+ABRIL!Q237+MAYO!Q237+JUNIO!Q237+JULIO!Q237+AGOSTO!Q237+SEPTIEMBRE!Q237+OCTUBRE!Q237+NOVIEMBRE!Q237+DICIEMBRE!Q237</f>
        <v>0</v>
      </c>
      <c r="R237" s="96">
        <f>+ENERO!R237+FEBRERO!R237+MARZO!R237+ABRIL!R237+MAYO!R237+JUNIO!R237+JULIO!R237+AGOSTO!R237+SEPTIEMBRE!R237+OCTUBRE!R237+NOVIEMBRE!R237+DICIEMBRE!R237</f>
        <v>0</v>
      </c>
      <c r="S237" s="96">
        <f>+ENERO!S237+FEBRERO!S237+MARZO!S237+ABRIL!S237+MAYO!S237+JUNIO!S237+JULIO!S237+AGOSTO!S237+SEPTIEMBRE!S237+OCTUBRE!S237+NOVIEMBRE!S237+DICIEMBRE!S237</f>
        <v>0</v>
      </c>
      <c r="T237" s="96">
        <f>+ENERO!T237+FEBRERO!T237+MARZO!T237+ABRIL!T237+MAYO!T237+JUNIO!T237+JULIO!T237+AGOSTO!T237+SEPTIEMBRE!T237+OCTUBRE!T237+NOVIEMBRE!T237+DICIEMBRE!T237</f>
        <v>2</v>
      </c>
      <c r="U237" s="96">
        <f>+ENERO!U237+FEBRERO!U237+MARZO!U237+ABRIL!U237+MAYO!U237+JUNIO!U237+JULIO!U237+AGOSTO!U237+SEPTIEMBRE!U237+OCTUBRE!U237+NOVIEMBRE!U237+DICIEMBRE!U237</f>
        <v>0</v>
      </c>
      <c r="V237" s="96">
        <f>+ENERO!V237+FEBRERO!V237+MARZO!V237+ABRIL!V237+MAYO!V237+JUNIO!V237+JULIO!V237+AGOSTO!V237+SEPTIEMBRE!V237+OCTUBRE!V237+NOVIEMBRE!V237+DICIEMBRE!V237</f>
        <v>0</v>
      </c>
      <c r="W237" s="96">
        <f>+ENERO!W237+FEBRERO!W237+MARZO!W237+ABRIL!W237+MAYO!W237+JUNIO!W237+JULIO!W237+AGOSTO!W237+SEPTIEMBRE!W237+OCTUBRE!W237+NOVIEMBRE!W237+DICIEMBRE!W237</f>
        <v>0</v>
      </c>
      <c r="X237" s="96">
        <f>+ENERO!X237+FEBRERO!X237+MARZO!X237+ABRIL!X237+MAYO!X237+JUNIO!X237+JULIO!X237+AGOSTO!X237+SEPTIEMBRE!X237+OCTUBRE!X237+NOVIEMBRE!X237+DICIEMBRE!X237</f>
        <v>0</v>
      </c>
      <c r="Y237" s="96">
        <f>+ENERO!Y237+FEBRERO!Y237+MARZO!Y237+ABRIL!Y237+MAYO!Y237+JUNIO!Y237+JULIO!Y237+AGOSTO!Y237+SEPTIEMBRE!Y237+OCTUBRE!Y237+NOVIEMBRE!Y237+DICIEMBRE!Y237</f>
        <v>0</v>
      </c>
      <c r="Z237" s="96">
        <f>+ENERO!Z237+FEBRERO!Z237+MARZO!Z237+ABRIL!Z237+MAYO!Z237+JUNIO!Z237+JULIO!Z237+AGOSTO!Z237+SEPTIEMBRE!Z237+OCTUBRE!Z237+NOVIEMBRE!Z237+DICIEMBRE!Z237</f>
        <v>0</v>
      </c>
      <c r="AA237" s="96">
        <f>+ENERO!AA237+FEBRERO!AA237+MARZO!AA237+ABRIL!AA237+MAYO!AA237+JUNIO!AA237+JULIO!AA237+AGOSTO!AA237+SEPTIEMBRE!AA237+OCTUBRE!AA237+NOVIEMBRE!AA237+DICIEMBRE!AA237</f>
        <v>0</v>
      </c>
      <c r="AB237" s="96">
        <f>+ENERO!AB237+FEBRERO!AB237+MARZO!AB237+ABRIL!AB237+MAYO!AB237+JUNIO!AB237+JULIO!AB237+AGOSTO!AB237+SEPTIEMBRE!AB237+OCTUBRE!AB237+NOVIEMBRE!AB237+DICIEMBRE!AB237</f>
        <v>0</v>
      </c>
      <c r="AC237" s="96">
        <f>+ENERO!AC237+FEBRERO!AC237+MARZO!AC237+ABRIL!AC237+MAYO!AC237+JUNIO!AC237+JULIO!AC237+AGOSTO!AC237+SEPTIEMBRE!AC237+OCTUBRE!AC237+NOVIEMBRE!AC237+DICIEMBRE!AC237</f>
        <v>0</v>
      </c>
      <c r="AD237" s="96">
        <f>+ENERO!AD237+FEBRERO!AD237+MARZO!AD237+ABRIL!AD237+MAYO!AD237+JUNIO!AD237+JULIO!AD237+AGOSTO!AD237+SEPTIEMBRE!AD237+OCTUBRE!AD237+NOVIEMBRE!AD237+DICIEMBRE!AD237</f>
        <v>0</v>
      </c>
      <c r="AE237" s="96">
        <f>+ENERO!AE237+FEBRERO!AE237+MARZO!AE237+ABRIL!AE237+MAYO!AE237+JUNIO!AE237+JULIO!AE237+AGOSTO!AE237+SEPTIEMBRE!AE237+OCTUBRE!AE237+NOVIEMBRE!AE237+DICIEMBRE!AE237</f>
        <v>0</v>
      </c>
      <c r="AF237" s="96">
        <f>+ENERO!AF237+FEBRERO!AF237+MARZO!AF237+ABRIL!AF237+MAYO!AF237+JUNIO!AF237+JULIO!AF237+AGOSTO!AF237+SEPTIEMBRE!AF237+OCTUBRE!AF237+NOVIEMBRE!AF237+DICIEMBRE!AF237</f>
        <v>0</v>
      </c>
      <c r="AG237" s="96">
        <f>+ENERO!AG237+FEBRERO!AG237+MARZO!AG237+ABRIL!AG237+MAYO!AG237+JUNIO!AG237+JULIO!AG237+AGOSTO!AG237+SEPTIEMBRE!AG237+OCTUBRE!AG237+NOVIEMBRE!AG237+DICIEMBRE!AG237</f>
        <v>0</v>
      </c>
      <c r="AH237" s="96">
        <f>+ENERO!AH237+FEBRERO!AH237+MARZO!AH237+ABRIL!AH237+MAYO!AH237+JUNIO!AH237+JULIO!AH237+AGOSTO!AH237+SEPTIEMBRE!AH237+OCTUBRE!AH237+NOVIEMBRE!AH237+DICIEMBRE!AH237</f>
        <v>0</v>
      </c>
      <c r="AI237" s="96">
        <f>+ENERO!AI237+FEBRERO!AI237+MARZO!AI237+ABRIL!AI237+MAYO!AI237+JUNIO!AI237+JULIO!AI237+AGOSTO!AI237+SEPTIEMBRE!AI237+OCTUBRE!AI237+NOVIEMBRE!AI237+DICIEMBRE!AI237</f>
        <v>0</v>
      </c>
      <c r="AJ237" s="96">
        <f>+ENERO!AJ237+FEBRERO!AJ237+MARZO!AJ237+ABRIL!AJ237+MAYO!AJ237+JUNIO!AJ237+JULIO!AJ237+AGOSTO!AJ237+SEPTIEMBRE!AJ237+OCTUBRE!AJ237+NOVIEMBRE!AJ237+DICIEMBRE!AJ237</f>
        <v>0</v>
      </c>
      <c r="AK237" s="96">
        <f>+ENERO!AK237+FEBRERO!AK237+MARZO!AK237+ABRIL!AK237+MAYO!AK237+JUNIO!AK237+JULIO!AK237+AGOSTO!AK237+SEPTIEMBRE!AK237+OCTUBRE!AK237+NOVIEMBRE!AK237+DICIEMBRE!AK237</f>
        <v>0</v>
      </c>
      <c r="AL237" s="96">
        <f>+ENERO!AL237+FEBRERO!AL237+MARZO!AL237+ABRIL!AL237+MAYO!AL237+JUNIO!AL237+JULIO!AL237+AGOSTO!AL237+SEPTIEMBRE!AL237+OCTUBRE!AL237+NOVIEMBRE!AL237+DICIEMBRE!AL237</f>
        <v>0</v>
      </c>
      <c r="AM237" s="96">
        <f>+ENERO!AM237+FEBRERO!AM237+MARZO!AM237+ABRIL!AM237+MAYO!AM237+JUNIO!AM237+JULIO!AM237+AGOSTO!AM237+SEPTIEMBRE!AM237+OCTUBRE!AM237+NOVIEMBRE!AM237+DICIEMBRE!AM237</f>
        <v>0</v>
      </c>
      <c r="AN237" s="96">
        <f>+ENERO!AN237+FEBRERO!AN237+MARZO!AN237+ABRIL!AN237+MAYO!AN237+JUNIO!AN237+JULIO!AN237+AGOSTO!AN237+SEPTIEMBRE!AN237+OCTUBRE!AN237+NOVIEMBRE!AN237+DICIEMBRE!AN237</f>
        <v>0</v>
      </c>
      <c r="AO237" s="96">
        <f>+ENERO!AO237+FEBRERO!AO237+MARZO!AO237+ABRIL!AO237+MAYO!AO237+JUNIO!AO237+JULIO!AO237+AGOSTO!AO237+SEPTIEMBRE!AO237+OCTUBRE!AO237+NOVIEMBRE!AO237+DICIEMBRE!AO237</f>
        <v>0</v>
      </c>
      <c r="AP237" s="96">
        <f>+ENERO!AP237+FEBRERO!AP237+MARZO!AP237+ABRIL!AP237+MAYO!AP237+JUNIO!AP237+JULIO!AP237+AGOSTO!AP237+SEPTIEMBRE!AP237+OCTUBRE!AP237+NOVIEMBRE!AP237+DICIEMBRE!AP237</f>
        <v>0</v>
      </c>
      <c r="AQ237" s="96">
        <f>+ENERO!AQ237+FEBRERO!AQ237+MARZO!AQ237+ABRIL!AQ237+MAYO!AQ237+JUNIO!AQ237+JULIO!AQ237+AGOSTO!AQ237+SEPTIEMBRE!AQ237+OCTUBRE!AQ237+NOVIEMBRE!AQ237+DICIEMBRE!AQ237</f>
        <v>0</v>
      </c>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6">
        <f t="shared" si="63"/>
        <v>0</v>
      </c>
      <c r="CQ237" s="11">
        <f t="shared" si="64"/>
        <v>0</v>
      </c>
      <c r="CR237" s="11"/>
      <c r="CW237" s="11"/>
      <c r="CX237" s="11"/>
      <c r="CY237" s="11"/>
      <c r="CZ237" s="11"/>
      <c r="DA237" s="11"/>
      <c r="DB237" s="11"/>
      <c r="DC237" s="11"/>
      <c r="DD237" s="11"/>
      <c r="DE237" s="11"/>
      <c r="DF237" s="11"/>
      <c r="DG237" s="11"/>
      <c r="DH237" s="11"/>
    </row>
    <row r="238" spans="1:127" s="27" customFormat="1" ht="15.75" customHeight="1" x14ac:dyDescent="0.15">
      <c r="A238" s="743"/>
      <c r="B238" s="94" t="s">
        <v>278</v>
      </c>
      <c r="C238" s="94">
        <f t="shared" si="58"/>
        <v>0</v>
      </c>
      <c r="D238" s="94">
        <f t="shared" si="59"/>
        <v>0</v>
      </c>
      <c r="E238" s="94">
        <f t="shared" si="59"/>
        <v>0</v>
      </c>
      <c r="F238" s="96">
        <f>+ENERO!F238+FEBRERO!F238+MARZO!F238+ABRIL!F238+MAYO!F238+JUNIO!F238+JULIO!F238+AGOSTO!F238+SEPTIEMBRE!F238+OCTUBRE!F238+NOVIEMBRE!F238+DICIEMBRE!F238</f>
        <v>0</v>
      </c>
      <c r="G238" s="96">
        <f>+ENERO!G238+FEBRERO!G238+MARZO!G238+ABRIL!G238+MAYO!G238+JUNIO!G238+JULIO!G238+AGOSTO!G238+SEPTIEMBRE!G238+OCTUBRE!G238+NOVIEMBRE!G238+DICIEMBRE!G238</f>
        <v>0</v>
      </c>
      <c r="H238" s="96">
        <f>+ENERO!H238+FEBRERO!H238+MARZO!H238+ABRIL!H238+MAYO!H238+JUNIO!H238+JULIO!H238+AGOSTO!H238+SEPTIEMBRE!H238+OCTUBRE!H238+NOVIEMBRE!H238+DICIEMBRE!H238</f>
        <v>0</v>
      </c>
      <c r="I238" s="96">
        <f>+ENERO!I238+FEBRERO!I238+MARZO!I238+ABRIL!I238+MAYO!I238+JUNIO!I238+JULIO!I238+AGOSTO!I238+SEPTIEMBRE!I238+OCTUBRE!I238+NOVIEMBRE!I238+DICIEMBRE!I238</f>
        <v>0</v>
      </c>
      <c r="J238" s="96">
        <f>+ENERO!J238+FEBRERO!J238+MARZO!J238+ABRIL!J238+MAYO!J238+JUNIO!J238+JULIO!J238+AGOSTO!J238+SEPTIEMBRE!J238+OCTUBRE!J238+NOVIEMBRE!J238+DICIEMBRE!J238</f>
        <v>0</v>
      </c>
      <c r="K238" s="96">
        <f>+ENERO!K238+FEBRERO!K238+MARZO!K238+ABRIL!K238+MAYO!K238+JUNIO!K238+JULIO!K238+AGOSTO!K238+SEPTIEMBRE!K238+OCTUBRE!K238+NOVIEMBRE!K238+DICIEMBRE!K238</f>
        <v>0</v>
      </c>
      <c r="L238" s="96">
        <f>+ENERO!L238+FEBRERO!L238+MARZO!L238+ABRIL!L238+MAYO!L238+JUNIO!L238+JULIO!L238+AGOSTO!L238+SEPTIEMBRE!L238+OCTUBRE!L238+NOVIEMBRE!L238+DICIEMBRE!L238</f>
        <v>0</v>
      </c>
      <c r="M238" s="96">
        <f>+ENERO!M238+FEBRERO!M238+MARZO!M238+ABRIL!M238+MAYO!M238+JUNIO!M238+JULIO!M238+AGOSTO!M238+SEPTIEMBRE!M238+OCTUBRE!M238+NOVIEMBRE!M238+DICIEMBRE!M238</f>
        <v>0</v>
      </c>
      <c r="N238" s="96">
        <f>+ENERO!N238+FEBRERO!N238+MARZO!N238+ABRIL!N238+MAYO!N238+JUNIO!N238+JULIO!N238+AGOSTO!N238+SEPTIEMBRE!N238+OCTUBRE!N238+NOVIEMBRE!N238+DICIEMBRE!N238</f>
        <v>0</v>
      </c>
      <c r="O238" s="96">
        <f>+ENERO!O238+FEBRERO!O238+MARZO!O238+ABRIL!O238+MAYO!O238+JUNIO!O238+JULIO!O238+AGOSTO!O238+SEPTIEMBRE!O238+OCTUBRE!O238+NOVIEMBRE!O238+DICIEMBRE!O238</f>
        <v>0</v>
      </c>
      <c r="P238" s="96">
        <f>+ENERO!P238+FEBRERO!P238+MARZO!P238+ABRIL!P238+MAYO!P238+JUNIO!P238+JULIO!P238+AGOSTO!P238+SEPTIEMBRE!P238+OCTUBRE!P238+NOVIEMBRE!P238+DICIEMBRE!P238</f>
        <v>0</v>
      </c>
      <c r="Q238" s="96">
        <f>+ENERO!Q238+FEBRERO!Q238+MARZO!Q238+ABRIL!Q238+MAYO!Q238+JUNIO!Q238+JULIO!Q238+AGOSTO!Q238+SEPTIEMBRE!Q238+OCTUBRE!Q238+NOVIEMBRE!Q238+DICIEMBRE!Q238</f>
        <v>0</v>
      </c>
      <c r="R238" s="96">
        <f>+ENERO!R238+FEBRERO!R238+MARZO!R238+ABRIL!R238+MAYO!R238+JUNIO!R238+JULIO!R238+AGOSTO!R238+SEPTIEMBRE!R238+OCTUBRE!R238+NOVIEMBRE!R238+DICIEMBRE!R238</f>
        <v>0</v>
      </c>
      <c r="S238" s="96">
        <f>+ENERO!S238+FEBRERO!S238+MARZO!S238+ABRIL!S238+MAYO!S238+JUNIO!S238+JULIO!S238+AGOSTO!S238+SEPTIEMBRE!S238+OCTUBRE!S238+NOVIEMBRE!S238+DICIEMBRE!S238</f>
        <v>0</v>
      </c>
      <c r="T238" s="96">
        <f>+ENERO!T238+FEBRERO!T238+MARZO!T238+ABRIL!T238+MAYO!T238+JUNIO!T238+JULIO!T238+AGOSTO!T238+SEPTIEMBRE!T238+OCTUBRE!T238+NOVIEMBRE!T238+DICIEMBRE!T238</f>
        <v>0</v>
      </c>
      <c r="U238" s="96">
        <f>+ENERO!U238+FEBRERO!U238+MARZO!U238+ABRIL!U238+MAYO!U238+JUNIO!U238+JULIO!U238+AGOSTO!U238+SEPTIEMBRE!U238+OCTUBRE!U238+NOVIEMBRE!U238+DICIEMBRE!U238</f>
        <v>0</v>
      </c>
      <c r="V238" s="96">
        <f>+ENERO!V238+FEBRERO!V238+MARZO!V238+ABRIL!V238+MAYO!V238+JUNIO!V238+JULIO!V238+AGOSTO!V238+SEPTIEMBRE!V238+OCTUBRE!V238+NOVIEMBRE!V238+DICIEMBRE!V238</f>
        <v>0</v>
      </c>
      <c r="W238" s="96">
        <f>+ENERO!W238+FEBRERO!W238+MARZO!W238+ABRIL!W238+MAYO!W238+JUNIO!W238+JULIO!W238+AGOSTO!W238+SEPTIEMBRE!W238+OCTUBRE!W238+NOVIEMBRE!W238+DICIEMBRE!W238</f>
        <v>0</v>
      </c>
      <c r="X238" s="96">
        <f>+ENERO!X238+FEBRERO!X238+MARZO!X238+ABRIL!X238+MAYO!X238+JUNIO!X238+JULIO!X238+AGOSTO!X238+SEPTIEMBRE!X238+OCTUBRE!X238+NOVIEMBRE!X238+DICIEMBRE!X238</f>
        <v>0</v>
      </c>
      <c r="Y238" s="96">
        <f>+ENERO!Y238+FEBRERO!Y238+MARZO!Y238+ABRIL!Y238+MAYO!Y238+JUNIO!Y238+JULIO!Y238+AGOSTO!Y238+SEPTIEMBRE!Y238+OCTUBRE!Y238+NOVIEMBRE!Y238+DICIEMBRE!Y238</f>
        <v>0</v>
      </c>
      <c r="Z238" s="96">
        <f>+ENERO!Z238+FEBRERO!Z238+MARZO!Z238+ABRIL!Z238+MAYO!Z238+JUNIO!Z238+JULIO!Z238+AGOSTO!Z238+SEPTIEMBRE!Z238+OCTUBRE!Z238+NOVIEMBRE!Z238+DICIEMBRE!Z238</f>
        <v>0</v>
      </c>
      <c r="AA238" s="96">
        <f>+ENERO!AA238+FEBRERO!AA238+MARZO!AA238+ABRIL!AA238+MAYO!AA238+JUNIO!AA238+JULIO!AA238+AGOSTO!AA238+SEPTIEMBRE!AA238+OCTUBRE!AA238+NOVIEMBRE!AA238+DICIEMBRE!AA238</f>
        <v>0</v>
      </c>
      <c r="AB238" s="96">
        <f>+ENERO!AB238+FEBRERO!AB238+MARZO!AB238+ABRIL!AB238+MAYO!AB238+JUNIO!AB238+JULIO!AB238+AGOSTO!AB238+SEPTIEMBRE!AB238+OCTUBRE!AB238+NOVIEMBRE!AB238+DICIEMBRE!AB238</f>
        <v>0</v>
      </c>
      <c r="AC238" s="96">
        <f>+ENERO!AC238+FEBRERO!AC238+MARZO!AC238+ABRIL!AC238+MAYO!AC238+JUNIO!AC238+JULIO!AC238+AGOSTO!AC238+SEPTIEMBRE!AC238+OCTUBRE!AC238+NOVIEMBRE!AC238+DICIEMBRE!AC238</f>
        <v>0</v>
      </c>
      <c r="AD238" s="96">
        <f>+ENERO!AD238+FEBRERO!AD238+MARZO!AD238+ABRIL!AD238+MAYO!AD238+JUNIO!AD238+JULIO!AD238+AGOSTO!AD238+SEPTIEMBRE!AD238+OCTUBRE!AD238+NOVIEMBRE!AD238+DICIEMBRE!AD238</f>
        <v>0</v>
      </c>
      <c r="AE238" s="96">
        <f>+ENERO!AE238+FEBRERO!AE238+MARZO!AE238+ABRIL!AE238+MAYO!AE238+JUNIO!AE238+JULIO!AE238+AGOSTO!AE238+SEPTIEMBRE!AE238+OCTUBRE!AE238+NOVIEMBRE!AE238+DICIEMBRE!AE238</f>
        <v>0</v>
      </c>
      <c r="AF238" s="96">
        <f>+ENERO!AF238+FEBRERO!AF238+MARZO!AF238+ABRIL!AF238+MAYO!AF238+JUNIO!AF238+JULIO!AF238+AGOSTO!AF238+SEPTIEMBRE!AF238+OCTUBRE!AF238+NOVIEMBRE!AF238+DICIEMBRE!AF238</f>
        <v>0</v>
      </c>
      <c r="AG238" s="96">
        <f>+ENERO!AG238+FEBRERO!AG238+MARZO!AG238+ABRIL!AG238+MAYO!AG238+JUNIO!AG238+JULIO!AG238+AGOSTO!AG238+SEPTIEMBRE!AG238+OCTUBRE!AG238+NOVIEMBRE!AG238+DICIEMBRE!AG238</f>
        <v>0</v>
      </c>
      <c r="AH238" s="96">
        <f>+ENERO!AH238+FEBRERO!AH238+MARZO!AH238+ABRIL!AH238+MAYO!AH238+JUNIO!AH238+JULIO!AH238+AGOSTO!AH238+SEPTIEMBRE!AH238+OCTUBRE!AH238+NOVIEMBRE!AH238+DICIEMBRE!AH238</f>
        <v>0</v>
      </c>
      <c r="AI238" s="96">
        <f>+ENERO!AI238+FEBRERO!AI238+MARZO!AI238+ABRIL!AI238+MAYO!AI238+JUNIO!AI238+JULIO!AI238+AGOSTO!AI238+SEPTIEMBRE!AI238+OCTUBRE!AI238+NOVIEMBRE!AI238+DICIEMBRE!AI238</f>
        <v>0</v>
      </c>
      <c r="AJ238" s="96">
        <f>+ENERO!AJ238+FEBRERO!AJ238+MARZO!AJ238+ABRIL!AJ238+MAYO!AJ238+JUNIO!AJ238+JULIO!AJ238+AGOSTO!AJ238+SEPTIEMBRE!AJ238+OCTUBRE!AJ238+NOVIEMBRE!AJ238+DICIEMBRE!AJ238</f>
        <v>0</v>
      </c>
      <c r="AK238" s="96">
        <f>+ENERO!AK238+FEBRERO!AK238+MARZO!AK238+ABRIL!AK238+MAYO!AK238+JUNIO!AK238+JULIO!AK238+AGOSTO!AK238+SEPTIEMBRE!AK238+OCTUBRE!AK238+NOVIEMBRE!AK238+DICIEMBRE!AK238</f>
        <v>0</v>
      </c>
      <c r="AL238" s="96">
        <f>+ENERO!AL238+FEBRERO!AL238+MARZO!AL238+ABRIL!AL238+MAYO!AL238+JUNIO!AL238+JULIO!AL238+AGOSTO!AL238+SEPTIEMBRE!AL238+OCTUBRE!AL238+NOVIEMBRE!AL238+DICIEMBRE!AL238</f>
        <v>0</v>
      </c>
      <c r="AM238" s="96">
        <f>+ENERO!AM238+FEBRERO!AM238+MARZO!AM238+ABRIL!AM238+MAYO!AM238+JUNIO!AM238+JULIO!AM238+AGOSTO!AM238+SEPTIEMBRE!AM238+OCTUBRE!AM238+NOVIEMBRE!AM238+DICIEMBRE!AM238</f>
        <v>0</v>
      </c>
      <c r="AN238" s="96">
        <f>+ENERO!AN238+FEBRERO!AN238+MARZO!AN238+ABRIL!AN238+MAYO!AN238+JUNIO!AN238+JULIO!AN238+AGOSTO!AN238+SEPTIEMBRE!AN238+OCTUBRE!AN238+NOVIEMBRE!AN238+DICIEMBRE!AN238</f>
        <v>0</v>
      </c>
      <c r="AO238" s="96">
        <f>+ENERO!AO238+FEBRERO!AO238+MARZO!AO238+ABRIL!AO238+MAYO!AO238+JUNIO!AO238+JULIO!AO238+AGOSTO!AO238+SEPTIEMBRE!AO238+OCTUBRE!AO238+NOVIEMBRE!AO238+DICIEMBRE!AO238</f>
        <v>0</v>
      </c>
      <c r="AP238" s="96">
        <f>+ENERO!AP238+FEBRERO!AP238+MARZO!AP238+ABRIL!AP238+MAYO!AP238+JUNIO!AP238+JULIO!AP238+AGOSTO!AP238+SEPTIEMBRE!AP238+OCTUBRE!AP238+NOVIEMBRE!AP238+DICIEMBRE!AP238</f>
        <v>0</v>
      </c>
      <c r="AQ238" s="96">
        <f>+ENERO!AQ238+FEBRERO!AQ238+MARZO!AQ238+ABRIL!AQ238+MAYO!AQ238+JUNIO!AQ238+JULIO!AQ238+AGOSTO!AQ238+SEPTIEMBRE!AQ238+OCTUBRE!AQ238+NOVIEMBRE!AQ238+DICIEMBRE!AQ238</f>
        <v>0</v>
      </c>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6">
        <f t="shared" si="63"/>
        <v>0</v>
      </c>
      <c r="CQ238" s="11">
        <f t="shared" si="64"/>
        <v>0</v>
      </c>
      <c r="CR238" s="11"/>
      <c r="CW238" s="11"/>
      <c r="CX238" s="11"/>
      <c r="CY238" s="11"/>
      <c r="CZ238" s="11"/>
      <c r="DA238" s="11"/>
      <c r="DB238" s="11"/>
      <c r="DC238" s="11"/>
      <c r="DD238" s="11"/>
      <c r="DE238" s="11"/>
      <c r="DF238" s="11"/>
      <c r="DG238" s="11"/>
      <c r="DH238" s="11"/>
    </row>
    <row r="239" spans="1:127" s="27" customFormat="1" ht="15.75" customHeight="1" x14ac:dyDescent="0.15">
      <c r="A239" s="744"/>
      <c r="B239" s="95" t="s">
        <v>279</v>
      </c>
      <c r="C239" s="95">
        <f t="shared" si="58"/>
        <v>0</v>
      </c>
      <c r="D239" s="95">
        <f t="shared" si="59"/>
        <v>0</v>
      </c>
      <c r="E239" s="95">
        <f t="shared" si="59"/>
        <v>0</v>
      </c>
      <c r="F239" s="96">
        <f>+ENERO!F239+FEBRERO!F239+MARZO!F239+ABRIL!F239+MAYO!F239+JUNIO!F239+JULIO!F239+AGOSTO!F239+SEPTIEMBRE!F239+OCTUBRE!F239+NOVIEMBRE!F239+DICIEMBRE!F239</f>
        <v>0</v>
      </c>
      <c r="G239" s="96">
        <f>+ENERO!G239+FEBRERO!G239+MARZO!G239+ABRIL!G239+MAYO!G239+JUNIO!G239+JULIO!G239+AGOSTO!G239+SEPTIEMBRE!G239+OCTUBRE!G239+NOVIEMBRE!G239+DICIEMBRE!G239</f>
        <v>0</v>
      </c>
      <c r="H239" s="96">
        <f>+ENERO!H239+FEBRERO!H239+MARZO!H239+ABRIL!H239+MAYO!H239+JUNIO!H239+JULIO!H239+AGOSTO!H239+SEPTIEMBRE!H239+OCTUBRE!H239+NOVIEMBRE!H239+DICIEMBRE!H239</f>
        <v>0</v>
      </c>
      <c r="I239" s="96">
        <f>+ENERO!I239+FEBRERO!I239+MARZO!I239+ABRIL!I239+MAYO!I239+JUNIO!I239+JULIO!I239+AGOSTO!I239+SEPTIEMBRE!I239+OCTUBRE!I239+NOVIEMBRE!I239+DICIEMBRE!I239</f>
        <v>0</v>
      </c>
      <c r="J239" s="96">
        <f>+ENERO!J239+FEBRERO!J239+MARZO!J239+ABRIL!J239+MAYO!J239+JUNIO!J239+JULIO!J239+AGOSTO!J239+SEPTIEMBRE!J239+OCTUBRE!J239+NOVIEMBRE!J239+DICIEMBRE!J239</f>
        <v>0</v>
      </c>
      <c r="K239" s="96">
        <f>+ENERO!K239+FEBRERO!K239+MARZO!K239+ABRIL!K239+MAYO!K239+JUNIO!K239+JULIO!K239+AGOSTO!K239+SEPTIEMBRE!K239+OCTUBRE!K239+NOVIEMBRE!K239+DICIEMBRE!K239</f>
        <v>0</v>
      </c>
      <c r="L239" s="96">
        <f>+ENERO!L239+FEBRERO!L239+MARZO!L239+ABRIL!L239+MAYO!L239+JUNIO!L239+JULIO!L239+AGOSTO!L239+SEPTIEMBRE!L239+OCTUBRE!L239+NOVIEMBRE!L239+DICIEMBRE!L239</f>
        <v>0</v>
      </c>
      <c r="M239" s="96">
        <f>+ENERO!M239+FEBRERO!M239+MARZO!M239+ABRIL!M239+MAYO!M239+JUNIO!M239+JULIO!M239+AGOSTO!M239+SEPTIEMBRE!M239+OCTUBRE!M239+NOVIEMBRE!M239+DICIEMBRE!M239</f>
        <v>0</v>
      </c>
      <c r="N239" s="96">
        <f>+ENERO!N239+FEBRERO!N239+MARZO!N239+ABRIL!N239+MAYO!N239+JUNIO!N239+JULIO!N239+AGOSTO!N239+SEPTIEMBRE!N239+OCTUBRE!N239+NOVIEMBRE!N239+DICIEMBRE!N239</f>
        <v>0</v>
      </c>
      <c r="O239" s="96">
        <f>+ENERO!O239+FEBRERO!O239+MARZO!O239+ABRIL!O239+MAYO!O239+JUNIO!O239+JULIO!O239+AGOSTO!O239+SEPTIEMBRE!O239+OCTUBRE!O239+NOVIEMBRE!O239+DICIEMBRE!O239</f>
        <v>0</v>
      </c>
      <c r="P239" s="96">
        <f>+ENERO!P239+FEBRERO!P239+MARZO!P239+ABRIL!P239+MAYO!P239+JUNIO!P239+JULIO!P239+AGOSTO!P239+SEPTIEMBRE!P239+OCTUBRE!P239+NOVIEMBRE!P239+DICIEMBRE!P239</f>
        <v>0</v>
      </c>
      <c r="Q239" s="96">
        <f>+ENERO!Q239+FEBRERO!Q239+MARZO!Q239+ABRIL!Q239+MAYO!Q239+JUNIO!Q239+JULIO!Q239+AGOSTO!Q239+SEPTIEMBRE!Q239+OCTUBRE!Q239+NOVIEMBRE!Q239+DICIEMBRE!Q239</f>
        <v>0</v>
      </c>
      <c r="R239" s="96">
        <f>+ENERO!R239+FEBRERO!R239+MARZO!R239+ABRIL!R239+MAYO!R239+JUNIO!R239+JULIO!R239+AGOSTO!R239+SEPTIEMBRE!R239+OCTUBRE!R239+NOVIEMBRE!R239+DICIEMBRE!R239</f>
        <v>0</v>
      </c>
      <c r="S239" s="96">
        <f>+ENERO!S239+FEBRERO!S239+MARZO!S239+ABRIL!S239+MAYO!S239+JUNIO!S239+JULIO!S239+AGOSTO!S239+SEPTIEMBRE!S239+OCTUBRE!S239+NOVIEMBRE!S239+DICIEMBRE!S239</f>
        <v>0</v>
      </c>
      <c r="T239" s="96">
        <f>+ENERO!T239+FEBRERO!T239+MARZO!T239+ABRIL!T239+MAYO!T239+JUNIO!T239+JULIO!T239+AGOSTO!T239+SEPTIEMBRE!T239+OCTUBRE!T239+NOVIEMBRE!T239+DICIEMBRE!T239</f>
        <v>0</v>
      </c>
      <c r="U239" s="96">
        <f>+ENERO!U239+FEBRERO!U239+MARZO!U239+ABRIL!U239+MAYO!U239+JUNIO!U239+JULIO!U239+AGOSTO!U239+SEPTIEMBRE!U239+OCTUBRE!U239+NOVIEMBRE!U239+DICIEMBRE!U239</f>
        <v>0</v>
      </c>
      <c r="V239" s="96">
        <f>+ENERO!V239+FEBRERO!V239+MARZO!V239+ABRIL!V239+MAYO!V239+JUNIO!V239+JULIO!V239+AGOSTO!V239+SEPTIEMBRE!V239+OCTUBRE!V239+NOVIEMBRE!V239+DICIEMBRE!V239</f>
        <v>0</v>
      </c>
      <c r="W239" s="96">
        <f>+ENERO!W239+FEBRERO!W239+MARZO!W239+ABRIL!W239+MAYO!W239+JUNIO!W239+JULIO!W239+AGOSTO!W239+SEPTIEMBRE!W239+OCTUBRE!W239+NOVIEMBRE!W239+DICIEMBRE!W239</f>
        <v>0</v>
      </c>
      <c r="X239" s="96">
        <f>+ENERO!X239+FEBRERO!X239+MARZO!X239+ABRIL!X239+MAYO!X239+JUNIO!X239+JULIO!X239+AGOSTO!X239+SEPTIEMBRE!X239+OCTUBRE!X239+NOVIEMBRE!X239+DICIEMBRE!X239</f>
        <v>0</v>
      </c>
      <c r="Y239" s="96">
        <f>+ENERO!Y239+FEBRERO!Y239+MARZO!Y239+ABRIL!Y239+MAYO!Y239+JUNIO!Y239+JULIO!Y239+AGOSTO!Y239+SEPTIEMBRE!Y239+OCTUBRE!Y239+NOVIEMBRE!Y239+DICIEMBRE!Y239</f>
        <v>0</v>
      </c>
      <c r="Z239" s="96">
        <f>+ENERO!Z239+FEBRERO!Z239+MARZO!Z239+ABRIL!Z239+MAYO!Z239+JUNIO!Z239+JULIO!Z239+AGOSTO!Z239+SEPTIEMBRE!Z239+OCTUBRE!Z239+NOVIEMBRE!Z239+DICIEMBRE!Z239</f>
        <v>0</v>
      </c>
      <c r="AA239" s="96">
        <f>+ENERO!AA239+FEBRERO!AA239+MARZO!AA239+ABRIL!AA239+MAYO!AA239+JUNIO!AA239+JULIO!AA239+AGOSTO!AA239+SEPTIEMBRE!AA239+OCTUBRE!AA239+NOVIEMBRE!AA239+DICIEMBRE!AA239</f>
        <v>0</v>
      </c>
      <c r="AB239" s="96">
        <f>+ENERO!AB239+FEBRERO!AB239+MARZO!AB239+ABRIL!AB239+MAYO!AB239+JUNIO!AB239+JULIO!AB239+AGOSTO!AB239+SEPTIEMBRE!AB239+OCTUBRE!AB239+NOVIEMBRE!AB239+DICIEMBRE!AB239</f>
        <v>0</v>
      </c>
      <c r="AC239" s="96">
        <f>+ENERO!AC239+FEBRERO!AC239+MARZO!AC239+ABRIL!AC239+MAYO!AC239+JUNIO!AC239+JULIO!AC239+AGOSTO!AC239+SEPTIEMBRE!AC239+OCTUBRE!AC239+NOVIEMBRE!AC239+DICIEMBRE!AC239</f>
        <v>0</v>
      </c>
      <c r="AD239" s="96">
        <f>+ENERO!AD239+FEBRERO!AD239+MARZO!AD239+ABRIL!AD239+MAYO!AD239+JUNIO!AD239+JULIO!AD239+AGOSTO!AD239+SEPTIEMBRE!AD239+OCTUBRE!AD239+NOVIEMBRE!AD239+DICIEMBRE!AD239</f>
        <v>0</v>
      </c>
      <c r="AE239" s="96">
        <f>+ENERO!AE239+FEBRERO!AE239+MARZO!AE239+ABRIL!AE239+MAYO!AE239+JUNIO!AE239+JULIO!AE239+AGOSTO!AE239+SEPTIEMBRE!AE239+OCTUBRE!AE239+NOVIEMBRE!AE239+DICIEMBRE!AE239</f>
        <v>0</v>
      </c>
      <c r="AF239" s="96">
        <f>+ENERO!AF239+FEBRERO!AF239+MARZO!AF239+ABRIL!AF239+MAYO!AF239+JUNIO!AF239+JULIO!AF239+AGOSTO!AF239+SEPTIEMBRE!AF239+OCTUBRE!AF239+NOVIEMBRE!AF239+DICIEMBRE!AF239</f>
        <v>0</v>
      </c>
      <c r="AG239" s="96">
        <f>+ENERO!AG239+FEBRERO!AG239+MARZO!AG239+ABRIL!AG239+MAYO!AG239+JUNIO!AG239+JULIO!AG239+AGOSTO!AG239+SEPTIEMBRE!AG239+OCTUBRE!AG239+NOVIEMBRE!AG239+DICIEMBRE!AG239</f>
        <v>0</v>
      </c>
      <c r="AH239" s="96">
        <f>+ENERO!AH239+FEBRERO!AH239+MARZO!AH239+ABRIL!AH239+MAYO!AH239+JUNIO!AH239+JULIO!AH239+AGOSTO!AH239+SEPTIEMBRE!AH239+OCTUBRE!AH239+NOVIEMBRE!AH239+DICIEMBRE!AH239</f>
        <v>0</v>
      </c>
      <c r="AI239" s="96">
        <f>+ENERO!AI239+FEBRERO!AI239+MARZO!AI239+ABRIL!AI239+MAYO!AI239+JUNIO!AI239+JULIO!AI239+AGOSTO!AI239+SEPTIEMBRE!AI239+OCTUBRE!AI239+NOVIEMBRE!AI239+DICIEMBRE!AI239</f>
        <v>0</v>
      </c>
      <c r="AJ239" s="96">
        <f>+ENERO!AJ239+FEBRERO!AJ239+MARZO!AJ239+ABRIL!AJ239+MAYO!AJ239+JUNIO!AJ239+JULIO!AJ239+AGOSTO!AJ239+SEPTIEMBRE!AJ239+OCTUBRE!AJ239+NOVIEMBRE!AJ239+DICIEMBRE!AJ239</f>
        <v>0</v>
      </c>
      <c r="AK239" s="96">
        <f>+ENERO!AK239+FEBRERO!AK239+MARZO!AK239+ABRIL!AK239+MAYO!AK239+JUNIO!AK239+JULIO!AK239+AGOSTO!AK239+SEPTIEMBRE!AK239+OCTUBRE!AK239+NOVIEMBRE!AK239+DICIEMBRE!AK239</f>
        <v>0</v>
      </c>
      <c r="AL239" s="96">
        <f>+ENERO!AL239+FEBRERO!AL239+MARZO!AL239+ABRIL!AL239+MAYO!AL239+JUNIO!AL239+JULIO!AL239+AGOSTO!AL239+SEPTIEMBRE!AL239+OCTUBRE!AL239+NOVIEMBRE!AL239+DICIEMBRE!AL239</f>
        <v>0</v>
      </c>
      <c r="AM239" s="96">
        <f>+ENERO!AM239+FEBRERO!AM239+MARZO!AM239+ABRIL!AM239+MAYO!AM239+JUNIO!AM239+JULIO!AM239+AGOSTO!AM239+SEPTIEMBRE!AM239+OCTUBRE!AM239+NOVIEMBRE!AM239+DICIEMBRE!AM239</f>
        <v>0</v>
      </c>
      <c r="AN239" s="96">
        <f>+ENERO!AN239+FEBRERO!AN239+MARZO!AN239+ABRIL!AN239+MAYO!AN239+JUNIO!AN239+JULIO!AN239+AGOSTO!AN239+SEPTIEMBRE!AN239+OCTUBRE!AN239+NOVIEMBRE!AN239+DICIEMBRE!AN239</f>
        <v>0</v>
      </c>
      <c r="AO239" s="96">
        <f>+ENERO!AO239+FEBRERO!AO239+MARZO!AO239+ABRIL!AO239+MAYO!AO239+JUNIO!AO239+JULIO!AO239+AGOSTO!AO239+SEPTIEMBRE!AO239+OCTUBRE!AO239+NOVIEMBRE!AO239+DICIEMBRE!AO239</f>
        <v>0</v>
      </c>
      <c r="AP239" s="96">
        <f>+ENERO!AP239+FEBRERO!AP239+MARZO!AP239+ABRIL!AP239+MAYO!AP239+JUNIO!AP239+JULIO!AP239+AGOSTO!AP239+SEPTIEMBRE!AP239+OCTUBRE!AP239+NOVIEMBRE!AP239+DICIEMBRE!AP239</f>
        <v>0</v>
      </c>
      <c r="AQ239" s="96">
        <f>+ENERO!AQ239+FEBRERO!AQ239+MARZO!AQ239+ABRIL!AQ239+MAYO!AQ239+JUNIO!AQ239+JULIO!AQ239+AGOSTO!AQ239+SEPTIEMBRE!AQ239+OCTUBRE!AQ239+NOVIEMBRE!AQ239+DICIEMBRE!AQ239</f>
        <v>0</v>
      </c>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6">
        <f t="shared" si="63"/>
        <v>0</v>
      </c>
      <c r="CQ239" s="11">
        <f t="shared" si="64"/>
        <v>0</v>
      </c>
      <c r="CR239" s="11"/>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P240" s="11"/>
      <c r="CQ240" s="11"/>
      <c r="CR240" s="11"/>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533" t="s">
        <v>39</v>
      </c>
      <c r="B241" s="534"/>
      <c r="C241" s="543" t="s">
        <v>147</v>
      </c>
      <c r="D241" s="543"/>
      <c r="E241" s="543"/>
      <c r="F241" s="557" t="s">
        <v>162</v>
      </c>
      <c r="G241" s="558"/>
      <c r="H241" s="558"/>
      <c r="I241" s="558"/>
      <c r="J241" s="558"/>
      <c r="K241" s="558"/>
      <c r="L241" s="558"/>
      <c r="M241" s="558"/>
      <c r="N241" s="558"/>
      <c r="O241" s="558"/>
      <c r="P241" s="558"/>
      <c r="Q241" s="558"/>
      <c r="R241" s="558"/>
      <c r="S241" s="558"/>
      <c r="T241" s="558"/>
      <c r="U241" s="558"/>
      <c r="V241" s="558"/>
      <c r="W241" s="558"/>
      <c r="X241" s="558"/>
      <c r="Y241" s="558"/>
      <c r="Z241" s="558"/>
      <c r="AA241" s="558"/>
      <c r="AB241" s="558"/>
      <c r="AC241" s="558"/>
      <c r="AD241" s="558"/>
      <c r="AE241" s="558"/>
      <c r="AF241" s="558"/>
      <c r="AG241" s="558"/>
      <c r="AH241" s="729"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11"/>
      <c r="CQ241" s="11"/>
      <c r="CR241" s="11"/>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81"/>
      <c r="B242" s="582"/>
      <c r="C242" s="543"/>
      <c r="D242" s="543"/>
      <c r="E242" s="543"/>
      <c r="F242" s="560" t="s">
        <v>63</v>
      </c>
      <c r="G242" s="726"/>
      <c r="H242" s="560" t="s">
        <v>8</v>
      </c>
      <c r="I242" s="726"/>
      <c r="J242" s="579" t="s">
        <v>213</v>
      </c>
      <c r="K242" s="580"/>
      <c r="L242" s="579" t="s">
        <v>214</v>
      </c>
      <c r="M242" s="580"/>
      <c r="N242" s="579" t="s">
        <v>215</v>
      </c>
      <c r="O242" s="580"/>
      <c r="P242" s="579" t="s">
        <v>216</v>
      </c>
      <c r="Q242" s="580"/>
      <c r="R242" s="579" t="s">
        <v>217</v>
      </c>
      <c r="S242" s="580"/>
      <c r="T242" s="579" t="s">
        <v>218</v>
      </c>
      <c r="U242" s="580"/>
      <c r="V242" s="579" t="s">
        <v>219</v>
      </c>
      <c r="W242" s="580"/>
      <c r="X242" s="579" t="s">
        <v>220</v>
      </c>
      <c r="Y242" s="580"/>
      <c r="Z242" s="579" t="s">
        <v>221</v>
      </c>
      <c r="AA242" s="580"/>
      <c r="AB242" s="579" t="s">
        <v>222</v>
      </c>
      <c r="AC242" s="580"/>
      <c r="AD242" s="579" t="s">
        <v>223</v>
      </c>
      <c r="AE242" s="580"/>
      <c r="AF242" s="579" t="s">
        <v>224</v>
      </c>
      <c r="AG242" s="612"/>
      <c r="AH242" s="730"/>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11"/>
      <c r="CQ242" s="11"/>
      <c r="CR242" s="11"/>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535"/>
      <c r="B243" s="536"/>
      <c r="C243" s="37" t="s">
        <v>133</v>
      </c>
      <c r="D243" s="37" t="s">
        <v>37</v>
      </c>
      <c r="E243" s="160"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731"/>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11"/>
      <c r="CQ243" s="11"/>
      <c r="CR243" s="11"/>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735" t="s">
        <v>101</v>
      </c>
      <c r="B244" s="735"/>
      <c r="C244" s="107">
        <f>SUM(D244:E244)</f>
        <v>84</v>
      </c>
      <c r="D244" s="107">
        <f t="shared" ref="D244:E247" si="65">+F244+H244+J244+L244+N244+P244+R244+T244+V244++X244+Z244+AB244+AD244+AF244</f>
        <v>0</v>
      </c>
      <c r="E244" s="141">
        <f t="shared" si="65"/>
        <v>84</v>
      </c>
      <c r="F244" s="96">
        <f>+ENERO!F244+FEBRERO!F244+MARZO!F244+ABRIL!F244+MAYO!F244+JUNIO!F244+JULIO!F244+AGOSTO!F244+SEPTIEMBRE!F244+OCTUBRE!F244+NOVIEMBRE!F244+DICIEMBRE!F244</f>
        <v>0</v>
      </c>
      <c r="G244" s="96">
        <f>+ENERO!G244+FEBRERO!G244+MARZO!G244+ABRIL!G244+MAYO!G244+JUNIO!G244+JULIO!G244+AGOSTO!G244+SEPTIEMBRE!G244+OCTUBRE!G244+NOVIEMBRE!G244+DICIEMBRE!G244</f>
        <v>14</v>
      </c>
      <c r="H244" s="96">
        <f>+ENERO!H244+FEBRERO!H244+MARZO!H244+ABRIL!H244+MAYO!H244+JUNIO!H244+JULIO!H244+AGOSTO!H244+SEPTIEMBRE!H244+OCTUBRE!H244+NOVIEMBRE!H244+DICIEMBRE!H244</f>
        <v>0</v>
      </c>
      <c r="I244" s="96">
        <f>+ENERO!I244+FEBRERO!I244+MARZO!I244+ABRIL!I244+MAYO!I244+JUNIO!I244+JULIO!I244+AGOSTO!I244+SEPTIEMBRE!I244+OCTUBRE!I244+NOVIEMBRE!I244+DICIEMBRE!I244</f>
        <v>18</v>
      </c>
      <c r="J244" s="96">
        <f>+ENERO!J244+FEBRERO!J244+MARZO!J244+ABRIL!J244+MAYO!J244+JUNIO!J244+JULIO!J244+AGOSTO!J244+SEPTIEMBRE!J244+OCTUBRE!J244+NOVIEMBRE!J244+DICIEMBRE!J244</f>
        <v>0</v>
      </c>
      <c r="K244" s="96">
        <f>+ENERO!K244+FEBRERO!K244+MARZO!K244+ABRIL!K244+MAYO!K244+JUNIO!K244+JULIO!K244+AGOSTO!K244+SEPTIEMBRE!K244+OCTUBRE!K244+NOVIEMBRE!K244+DICIEMBRE!K244</f>
        <v>15</v>
      </c>
      <c r="L244" s="96">
        <f>+ENERO!L244+FEBRERO!L244+MARZO!L244+ABRIL!L244+MAYO!L244+JUNIO!L244+JULIO!L244+AGOSTO!L244+SEPTIEMBRE!L244+OCTUBRE!L244+NOVIEMBRE!L244+DICIEMBRE!L244</f>
        <v>0</v>
      </c>
      <c r="M244" s="96">
        <f>+ENERO!M244+FEBRERO!M244+MARZO!M244+ABRIL!M244+MAYO!M244+JUNIO!M244+JULIO!M244+AGOSTO!M244+SEPTIEMBRE!M244+OCTUBRE!M244+NOVIEMBRE!M244+DICIEMBRE!M244</f>
        <v>9</v>
      </c>
      <c r="N244" s="96">
        <f>+ENERO!N244+FEBRERO!N244+MARZO!N244+ABRIL!N244+MAYO!N244+JUNIO!N244+JULIO!N244+AGOSTO!N244+SEPTIEMBRE!N244+OCTUBRE!N244+NOVIEMBRE!N244+DICIEMBRE!N244</f>
        <v>0</v>
      </c>
      <c r="O244" s="96">
        <f>+ENERO!O244+FEBRERO!O244+MARZO!O244+ABRIL!O244+MAYO!O244+JUNIO!O244+JULIO!O244+AGOSTO!O244+SEPTIEMBRE!O244+OCTUBRE!O244+NOVIEMBRE!O244+DICIEMBRE!O244</f>
        <v>7</v>
      </c>
      <c r="P244" s="96">
        <f>+ENERO!P244+FEBRERO!P244+MARZO!P244+ABRIL!P244+MAYO!P244+JUNIO!P244+JULIO!P244+AGOSTO!P244+SEPTIEMBRE!P244+OCTUBRE!P244+NOVIEMBRE!P244+DICIEMBRE!P244</f>
        <v>0</v>
      </c>
      <c r="Q244" s="96">
        <f>+ENERO!Q244+FEBRERO!Q244+MARZO!Q244+ABRIL!Q244+MAYO!Q244+JUNIO!Q244+JULIO!Q244+AGOSTO!Q244+SEPTIEMBRE!Q244+OCTUBRE!Q244+NOVIEMBRE!Q244+DICIEMBRE!Q244</f>
        <v>8</v>
      </c>
      <c r="R244" s="96">
        <f>+ENERO!R244+FEBRERO!R244+MARZO!R244+ABRIL!R244+MAYO!R244+JUNIO!R244+JULIO!R244+AGOSTO!R244+SEPTIEMBRE!R244+OCTUBRE!R244+NOVIEMBRE!R244+DICIEMBRE!R244</f>
        <v>0</v>
      </c>
      <c r="S244" s="96">
        <f>+ENERO!S244+FEBRERO!S244+MARZO!S244+ABRIL!S244+MAYO!S244+JUNIO!S244+JULIO!S244+AGOSTO!S244+SEPTIEMBRE!S244+OCTUBRE!S244+NOVIEMBRE!S244+DICIEMBRE!S244</f>
        <v>9</v>
      </c>
      <c r="T244" s="96">
        <f>+ENERO!T244+FEBRERO!T244+MARZO!T244+ABRIL!T244+MAYO!T244+JUNIO!T244+JULIO!T244+AGOSTO!T244+SEPTIEMBRE!T244+OCTUBRE!T244+NOVIEMBRE!T244+DICIEMBRE!T244</f>
        <v>0</v>
      </c>
      <c r="U244" s="96">
        <f>+ENERO!U244+FEBRERO!U244+MARZO!U244+ABRIL!U244+MAYO!U244+JUNIO!U244+JULIO!U244+AGOSTO!U244+SEPTIEMBRE!U244+OCTUBRE!U244+NOVIEMBRE!U244+DICIEMBRE!U244</f>
        <v>4</v>
      </c>
      <c r="V244" s="96">
        <f>+ENERO!V244+FEBRERO!V244+MARZO!V244+ABRIL!V244+MAYO!V244+JUNIO!V244+JULIO!V244+AGOSTO!V244+SEPTIEMBRE!V244+OCTUBRE!V244+NOVIEMBRE!V244+DICIEMBRE!V244</f>
        <v>0</v>
      </c>
      <c r="W244" s="96">
        <f>+ENERO!W244+FEBRERO!W244+MARZO!W244+ABRIL!W244+MAYO!W244+JUNIO!W244+JULIO!W244+AGOSTO!W244+SEPTIEMBRE!W244+OCTUBRE!W244+NOVIEMBRE!W244+DICIEMBRE!W244</f>
        <v>0</v>
      </c>
      <c r="X244" s="96">
        <f>+ENERO!X244+FEBRERO!X244+MARZO!X244+ABRIL!X244+MAYO!X244+JUNIO!X244+JULIO!X244+AGOSTO!X244+SEPTIEMBRE!X244+OCTUBRE!X244+NOVIEMBRE!X244+DICIEMBRE!X244</f>
        <v>0</v>
      </c>
      <c r="Y244" s="96">
        <f>+ENERO!Y244+FEBRERO!Y244+MARZO!Y244+ABRIL!Y244+MAYO!Y244+JUNIO!Y244+JULIO!Y244+AGOSTO!Y244+SEPTIEMBRE!Y244+OCTUBRE!Y244+NOVIEMBRE!Y244+DICIEMBRE!Y244</f>
        <v>0</v>
      </c>
      <c r="Z244" s="96">
        <f>+ENERO!Z244+FEBRERO!Z244+MARZO!Z244+ABRIL!Z244+MAYO!Z244+JUNIO!Z244+JULIO!Z244+AGOSTO!Z244+SEPTIEMBRE!Z244+OCTUBRE!Z244+NOVIEMBRE!Z244+DICIEMBRE!Z244</f>
        <v>0</v>
      </c>
      <c r="AA244" s="96">
        <f>+ENERO!AA244+FEBRERO!AA244+MARZO!AA244+ABRIL!AA244+MAYO!AA244+JUNIO!AA244+JULIO!AA244+AGOSTO!AA244+SEPTIEMBRE!AA244+OCTUBRE!AA244+NOVIEMBRE!AA244+DICIEMBRE!AA244</f>
        <v>0</v>
      </c>
      <c r="AB244" s="96">
        <f>+ENERO!AB244+FEBRERO!AB244+MARZO!AB244+ABRIL!AB244+MAYO!AB244+JUNIO!AB244+JULIO!AB244+AGOSTO!AB244+SEPTIEMBRE!AB244+OCTUBRE!AB244+NOVIEMBRE!AB244+DICIEMBRE!AB244</f>
        <v>0</v>
      </c>
      <c r="AC244" s="96">
        <f>+ENERO!AC244+FEBRERO!AC244+MARZO!AC244+ABRIL!AC244+MAYO!AC244+JUNIO!AC244+JULIO!AC244+AGOSTO!AC244+SEPTIEMBRE!AC244+OCTUBRE!AC244+NOVIEMBRE!AC244+DICIEMBRE!AC244</f>
        <v>0</v>
      </c>
      <c r="AD244" s="96">
        <f>+ENERO!AD244+FEBRERO!AD244+MARZO!AD244+ABRIL!AD244+MAYO!AD244+JUNIO!AD244+JULIO!AD244+AGOSTO!AD244+SEPTIEMBRE!AD244+OCTUBRE!AD244+NOVIEMBRE!AD244+DICIEMBRE!AD244</f>
        <v>0</v>
      </c>
      <c r="AE244" s="96">
        <f>+ENERO!AE244+FEBRERO!AE244+MARZO!AE244+ABRIL!AE244+MAYO!AE244+JUNIO!AE244+JULIO!AE244+AGOSTO!AE244+SEPTIEMBRE!AE244+OCTUBRE!AE244+NOVIEMBRE!AE244+DICIEMBRE!AE244</f>
        <v>0</v>
      </c>
      <c r="AF244" s="96">
        <f>+ENERO!AF244+FEBRERO!AF244+MARZO!AF244+ABRIL!AF244+MAYO!AF244+JUNIO!AF244+JULIO!AF244+AGOSTO!AF244+SEPTIEMBRE!AF244+OCTUBRE!AF244+NOVIEMBRE!AF244+DICIEMBRE!AF244</f>
        <v>0</v>
      </c>
      <c r="AG244" s="96">
        <f>+ENERO!AG244+FEBRERO!AG244+MARZO!AG244+ABRIL!AG244+MAYO!AG244+JUNIO!AG244+JULIO!AG244+AGOSTO!AG244+SEPTIEMBRE!AG244+OCTUBRE!AG244+NOVIEMBRE!AG244+DICIEMBRE!AG244</f>
        <v>0</v>
      </c>
      <c r="AH244" s="96">
        <f>+ENERO!AH244+FEBRERO!AH244+MARZO!AH244+ABRIL!AH244+MAYO!AH244+JUNIO!AH244+JULIO!AH244+AGOSTO!AH244+SEPTIEMBRE!AH244+OCTUBRE!AH244+NOVIEMBRE!AH244+DICIEMBRE!AH244</f>
        <v>0</v>
      </c>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11">
        <f>IF($E244&lt;$AP244,1,0)</f>
        <v>0</v>
      </c>
      <c r="CR244" s="11"/>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736" t="s">
        <v>84</v>
      </c>
      <c r="B245" s="736"/>
      <c r="C245" s="311">
        <f>SUM(D245:E245)</f>
        <v>5</v>
      </c>
      <c r="D245" s="311">
        <f t="shared" si="65"/>
        <v>0</v>
      </c>
      <c r="E245" s="312">
        <f t="shared" si="65"/>
        <v>5</v>
      </c>
      <c r="F245" s="96">
        <f>+ENERO!F245+FEBRERO!F245+MARZO!F245+ABRIL!F245+MAYO!F245+JUNIO!F245+JULIO!F245+AGOSTO!F245+SEPTIEMBRE!F245+OCTUBRE!F245+NOVIEMBRE!F245+DICIEMBRE!F245</f>
        <v>0</v>
      </c>
      <c r="G245" s="96">
        <f>+ENERO!G245+FEBRERO!G245+MARZO!G245+ABRIL!G245+MAYO!G245+JUNIO!G245+JULIO!G245+AGOSTO!G245+SEPTIEMBRE!G245+OCTUBRE!G245+NOVIEMBRE!G245+DICIEMBRE!G245</f>
        <v>0</v>
      </c>
      <c r="H245" s="96">
        <f>+ENERO!H245+FEBRERO!H245+MARZO!H245+ABRIL!H245+MAYO!H245+JUNIO!H245+JULIO!H245+AGOSTO!H245+SEPTIEMBRE!H245+OCTUBRE!H245+NOVIEMBRE!H245+DICIEMBRE!H245</f>
        <v>0</v>
      </c>
      <c r="I245" s="96">
        <f>+ENERO!I245+FEBRERO!I245+MARZO!I245+ABRIL!I245+MAYO!I245+JUNIO!I245+JULIO!I245+AGOSTO!I245+SEPTIEMBRE!I245+OCTUBRE!I245+NOVIEMBRE!I245+DICIEMBRE!I245</f>
        <v>0</v>
      </c>
      <c r="J245" s="96">
        <f>+ENERO!J245+FEBRERO!J245+MARZO!J245+ABRIL!J245+MAYO!J245+JUNIO!J245+JULIO!J245+AGOSTO!J245+SEPTIEMBRE!J245+OCTUBRE!J245+NOVIEMBRE!J245+DICIEMBRE!J245</f>
        <v>0</v>
      </c>
      <c r="K245" s="96">
        <f>+ENERO!K245+FEBRERO!K245+MARZO!K245+ABRIL!K245+MAYO!K245+JUNIO!K245+JULIO!K245+AGOSTO!K245+SEPTIEMBRE!K245+OCTUBRE!K245+NOVIEMBRE!K245+DICIEMBRE!K245</f>
        <v>0</v>
      </c>
      <c r="L245" s="96">
        <f>+ENERO!L245+FEBRERO!L245+MARZO!L245+ABRIL!L245+MAYO!L245+JUNIO!L245+JULIO!L245+AGOSTO!L245+SEPTIEMBRE!L245+OCTUBRE!L245+NOVIEMBRE!L245+DICIEMBRE!L245</f>
        <v>0</v>
      </c>
      <c r="M245" s="96">
        <f>+ENERO!M245+FEBRERO!M245+MARZO!M245+ABRIL!M245+MAYO!M245+JUNIO!M245+JULIO!M245+AGOSTO!M245+SEPTIEMBRE!M245+OCTUBRE!M245+NOVIEMBRE!M245+DICIEMBRE!M245</f>
        <v>0</v>
      </c>
      <c r="N245" s="96">
        <f>+ENERO!N245+FEBRERO!N245+MARZO!N245+ABRIL!N245+MAYO!N245+JUNIO!N245+JULIO!N245+AGOSTO!N245+SEPTIEMBRE!N245+OCTUBRE!N245+NOVIEMBRE!N245+DICIEMBRE!N245</f>
        <v>0</v>
      </c>
      <c r="O245" s="96">
        <f>+ENERO!O245+FEBRERO!O245+MARZO!O245+ABRIL!O245+MAYO!O245+JUNIO!O245+JULIO!O245+AGOSTO!O245+SEPTIEMBRE!O245+OCTUBRE!O245+NOVIEMBRE!O245+DICIEMBRE!O245</f>
        <v>3</v>
      </c>
      <c r="P245" s="96">
        <f>+ENERO!P245+FEBRERO!P245+MARZO!P245+ABRIL!P245+MAYO!P245+JUNIO!P245+JULIO!P245+AGOSTO!P245+SEPTIEMBRE!P245+OCTUBRE!P245+NOVIEMBRE!P245+DICIEMBRE!P245</f>
        <v>0</v>
      </c>
      <c r="Q245" s="96">
        <f>+ENERO!Q245+FEBRERO!Q245+MARZO!Q245+ABRIL!Q245+MAYO!Q245+JUNIO!Q245+JULIO!Q245+AGOSTO!Q245+SEPTIEMBRE!Q245+OCTUBRE!Q245+NOVIEMBRE!Q245+DICIEMBRE!Q245</f>
        <v>2</v>
      </c>
      <c r="R245" s="96">
        <f>+ENERO!R245+FEBRERO!R245+MARZO!R245+ABRIL!R245+MAYO!R245+JUNIO!R245+JULIO!R245+AGOSTO!R245+SEPTIEMBRE!R245+OCTUBRE!R245+NOVIEMBRE!R245+DICIEMBRE!R245</f>
        <v>0</v>
      </c>
      <c r="S245" s="96">
        <f>+ENERO!S245+FEBRERO!S245+MARZO!S245+ABRIL!S245+MAYO!S245+JUNIO!S245+JULIO!S245+AGOSTO!S245+SEPTIEMBRE!S245+OCTUBRE!S245+NOVIEMBRE!S245+DICIEMBRE!S245</f>
        <v>0</v>
      </c>
      <c r="T245" s="96">
        <f>+ENERO!T245+FEBRERO!T245+MARZO!T245+ABRIL!T245+MAYO!T245+JUNIO!T245+JULIO!T245+AGOSTO!T245+SEPTIEMBRE!T245+OCTUBRE!T245+NOVIEMBRE!T245+DICIEMBRE!T245</f>
        <v>0</v>
      </c>
      <c r="U245" s="96">
        <f>+ENERO!U245+FEBRERO!U245+MARZO!U245+ABRIL!U245+MAYO!U245+JUNIO!U245+JULIO!U245+AGOSTO!U245+SEPTIEMBRE!U245+OCTUBRE!U245+NOVIEMBRE!U245+DICIEMBRE!U245</f>
        <v>0</v>
      </c>
      <c r="V245" s="96">
        <f>+ENERO!V245+FEBRERO!V245+MARZO!V245+ABRIL!V245+MAYO!V245+JUNIO!V245+JULIO!V245+AGOSTO!V245+SEPTIEMBRE!V245+OCTUBRE!V245+NOVIEMBRE!V245+DICIEMBRE!V245</f>
        <v>0</v>
      </c>
      <c r="W245" s="96">
        <f>+ENERO!W245+FEBRERO!W245+MARZO!W245+ABRIL!W245+MAYO!W245+JUNIO!W245+JULIO!W245+AGOSTO!W245+SEPTIEMBRE!W245+OCTUBRE!W245+NOVIEMBRE!W245+DICIEMBRE!W245</f>
        <v>0</v>
      </c>
      <c r="X245" s="96">
        <f>+ENERO!X245+FEBRERO!X245+MARZO!X245+ABRIL!X245+MAYO!X245+JUNIO!X245+JULIO!X245+AGOSTO!X245+SEPTIEMBRE!X245+OCTUBRE!X245+NOVIEMBRE!X245+DICIEMBRE!X245</f>
        <v>0</v>
      </c>
      <c r="Y245" s="96">
        <f>+ENERO!Y245+FEBRERO!Y245+MARZO!Y245+ABRIL!Y245+MAYO!Y245+JUNIO!Y245+JULIO!Y245+AGOSTO!Y245+SEPTIEMBRE!Y245+OCTUBRE!Y245+NOVIEMBRE!Y245+DICIEMBRE!Y245</f>
        <v>0</v>
      </c>
      <c r="Z245" s="96">
        <f>+ENERO!Z245+FEBRERO!Z245+MARZO!Z245+ABRIL!Z245+MAYO!Z245+JUNIO!Z245+JULIO!Z245+AGOSTO!Z245+SEPTIEMBRE!Z245+OCTUBRE!Z245+NOVIEMBRE!Z245+DICIEMBRE!Z245</f>
        <v>0</v>
      </c>
      <c r="AA245" s="96">
        <f>+ENERO!AA245+FEBRERO!AA245+MARZO!AA245+ABRIL!AA245+MAYO!AA245+JUNIO!AA245+JULIO!AA245+AGOSTO!AA245+SEPTIEMBRE!AA245+OCTUBRE!AA245+NOVIEMBRE!AA245+DICIEMBRE!AA245</f>
        <v>0</v>
      </c>
      <c r="AB245" s="96">
        <f>+ENERO!AB245+FEBRERO!AB245+MARZO!AB245+ABRIL!AB245+MAYO!AB245+JUNIO!AB245+JULIO!AB245+AGOSTO!AB245+SEPTIEMBRE!AB245+OCTUBRE!AB245+NOVIEMBRE!AB245+DICIEMBRE!AB245</f>
        <v>0</v>
      </c>
      <c r="AC245" s="96">
        <f>+ENERO!AC245+FEBRERO!AC245+MARZO!AC245+ABRIL!AC245+MAYO!AC245+JUNIO!AC245+JULIO!AC245+AGOSTO!AC245+SEPTIEMBRE!AC245+OCTUBRE!AC245+NOVIEMBRE!AC245+DICIEMBRE!AC245</f>
        <v>0</v>
      </c>
      <c r="AD245" s="96">
        <f>+ENERO!AD245+FEBRERO!AD245+MARZO!AD245+ABRIL!AD245+MAYO!AD245+JUNIO!AD245+JULIO!AD245+AGOSTO!AD245+SEPTIEMBRE!AD245+OCTUBRE!AD245+NOVIEMBRE!AD245+DICIEMBRE!AD245</f>
        <v>0</v>
      </c>
      <c r="AE245" s="96">
        <f>+ENERO!AE245+FEBRERO!AE245+MARZO!AE245+ABRIL!AE245+MAYO!AE245+JUNIO!AE245+JULIO!AE245+AGOSTO!AE245+SEPTIEMBRE!AE245+OCTUBRE!AE245+NOVIEMBRE!AE245+DICIEMBRE!AE245</f>
        <v>0</v>
      </c>
      <c r="AF245" s="96">
        <f>+ENERO!AF245+FEBRERO!AF245+MARZO!AF245+ABRIL!AF245+MAYO!AF245+JUNIO!AF245+JULIO!AF245+AGOSTO!AF245+SEPTIEMBRE!AF245+OCTUBRE!AF245+NOVIEMBRE!AF245+DICIEMBRE!AF245</f>
        <v>0</v>
      </c>
      <c r="AG245" s="96">
        <f>+ENERO!AG245+FEBRERO!AG245+MARZO!AG245+ABRIL!AG245+MAYO!AG245+JUNIO!AG245+JULIO!AG245+AGOSTO!AG245+SEPTIEMBRE!AG245+OCTUBRE!AG245+NOVIEMBRE!AG245+DICIEMBRE!AG245</f>
        <v>0</v>
      </c>
      <c r="AH245" s="96">
        <f>+ENERO!AH245+FEBRERO!AH245+MARZO!AH245+ABRIL!AH245+MAYO!AH245+JUNIO!AH245+JULIO!AH245+AGOSTO!AH245+SEPTIEMBRE!AH245+OCTUBRE!AH245+NOVIEMBRE!AH245+DICIEMBRE!AH245</f>
        <v>0</v>
      </c>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11">
        <f>IF($E245&lt;$AP245,1,0)</f>
        <v>0</v>
      </c>
      <c r="CR245" s="11"/>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737" t="s">
        <v>180</v>
      </c>
      <c r="B246" s="737"/>
      <c r="C246" s="224">
        <f>SUM(D246:E246)</f>
        <v>91</v>
      </c>
      <c r="D246" s="224">
        <f t="shared" si="65"/>
        <v>2</v>
      </c>
      <c r="E246" s="265">
        <f t="shared" si="65"/>
        <v>89</v>
      </c>
      <c r="F246" s="96">
        <f>+ENERO!F246+FEBRERO!F246+MARZO!F246+ABRIL!F246+MAYO!F246+JUNIO!F246+JULIO!F246+AGOSTO!F246+SEPTIEMBRE!F246+OCTUBRE!F246+NOVIEMBRE!F246+DICIEMBRE!F246</f>
        <v>0</v>
      </c>
      <c r="G246" s="96">
        <f>+ENERO!G246+FEBRERO!G246+MARZO!G246+ABRIL!G246+MAYO!G246+JUNIO!G246+JULIO!G246+AGOSTO!G246+SEPTIEMBRE!G246+OCTUBRE!G246+NOVIEMBRE!G246+DICIEMBRE!G246</f>
        <v>8</v>
      </c>
      <c r="H246" s="96">
        <f>+ENERO!H246+FEBRERO!H246+MARZO!H246+ABRIL!H246+MAYO!H246+JUNIO!H246+JULIO!H246+AGOSTO!H246+SEPTIEMBRE!H246+OCTUBRE!H246+NOVIEMBRE!H246+DICIEMBRE!H246</f>
        <v>0</v>
      </c>
      <c r="I246" s="96">
        <f>+ENERO!I246+FEBRERO!I246+MARZO!I246+ABRIL!I246+MAYO!I246+JUNIO!I246+JULIO!I246+AGOSTO!I246+SEPTIEMBRE!I246+OCTUBRE!I246+NOVIEMBRE!I246+DICIEMBRE!I246</f>
        <v>24</v>
      </c>
      <c r="J246" s="96">
        <f>+ENERO!J246+FEBRERO!J246+MARZO!J246+ABRIL!J246+MAYO!J246+JUNIO!J246+JULIO!J246+AGOSTO!J246+SEPTIEMBRE!J246+OCTUBRE!J246+NOVIEMBRE!J246+DICIEMBRE!J246</f>
        <v>0</v>
      </c>
      <c r="K246" s="96">
        <f>+ENERO!K246+FEBRERO!K246+MARZO!K246+ABRIL!K246+MAYO!K246+JUNIO!K246+JULIO!K246+AGOSTO!K246+SEPTIEMBRE!K246+OCTUBRE!K246+NOVIEMBRE!K246+DICIEMBRE!K246</f>
        <v>15</v>
      </c>
      <c r="L246" s="96">
        <f>+ENERO!L246+FEBRERO!L246+MARZO!L246+ABRIL!L246+MAYO!L246+JUNIO!L246+JULIO!L246+AGOSTO!L246+SEPTIEMBRE!L246+OCTUBRE!L246+NOVIEMBRE!L246+DICIEMBRE!L246</f>
        <v>1</v>
      </c>
      <c r="M246" s="96">
        <f>+ENERO!M246+FEBRERO!M246+MARZO!M246+ABRIL!M246+MAYO!M246+JUNIO!M246+JULIO!M246+AGOSTO!M246+SEPTIEMBRE!M246+OCTUBRE!M246+NOVIEMBRE!M246+DICIEMBRE!M246</f>
        <v>3</v>
      </c>
      <c r="N246" s="96">
        <f>+ENERO!N246+FEBRERO!N246+MARZO!N246+ABRIL!N246+MAYO!N246+JUNIO!N246+JULIO!N246+AGOSTO!N246+SEPTIEMBRE!N246+OCTUBRE!N246+NOVIEMBRE!N246+DICIEMBRE!N246</f>
        <v>1</v>
      </c>
      <c r="O246" s="96">
        <f>+ENERO!O246+FEBRERO!O246+MARZO!O246+ABRIL!O246+MAYO!O246+JUNIO!O246+JULIO!O246+AGOSTO!O246+SEPTIEMBRE!O246+OCTUBRE!O246+NOVIEMBRE!O246+DICIEMBRE!O246</f>
        <v>13</v>
      </c>
      <c r="P246" s="96">
        <f>+ENERO!P246+FEBRERO!P246+MARZO!P246+ABRIL!P246+MAYO!P246+JUNIO!P246+JULIO!P246+AGOSTO!P246+SEPTIEMBRE!P246+OCTUBRE!P246+NOVIEMBRE!P246+DICIEMBRE!P246</f>
        <v>0</v>
      </c>
      <c r="Q246" s="96">
        <f>+ENERO!Q246+FEBRERO!Q246+MARZO!Q246+ABRIL!Q246+MAYO!Q246+JUNIO!Q246+JULIO!Q246+AGOSTO!Q246+SEPTIEMBRE!Q246+OCTUBRE!Q246+NOVIEMBRE!Q246+DICIEMBRE!Q246</f>
        <v>2</v>
      </c>
      <c r="R246" s="96">
        <f>+ENERO!R246+FEBRERO!R246+MARZO!R246+ABRIL!R246+MAYO!R246+JUNIO!R246+JULIO!R246+AGOSTO!R246+SEPTIEMBRE!R246+OCTUBRE!R246+NOVIEMBRE!R246+DICIEMBRE!R246</f>
        <v>0</v>
      </c>
      <c r="S246" s="96">
        <f>+ENERO!S246+FEBRERO!S246+MARZO!S246+ABRIL!S246+MAYO!S246+JUNIO!S246+JULIO!S246+AGOSTO!S246+SEPTIEMBRE!S246+OCTUBRE!S246+NOVIEMBRE!S246+DICIEMBRE!S246</f>
        <v>16</v>
      </c>
      <c r="T246" s="96">
        <f>+ENERO!T246+FEBRERO!T246+MARZO!T246+ABRIL!T246+MAYO!T246+JUNIO!T246+JULIO!T246+AGOSTO!T246+SEPTIEMBRE!T246+OCTUBRE!T246+NOVIEMBRE!T246+DICIEMBRE!T246</f>
        <v>0</v>
      </c>
      <c r="U246" s="96">
        <f>+ENERO!U246+FEBRERO!U246+MARZO!U246+ABRIL!U246+MAYO!U246+JUNIO!U246+JULIO!U246+AGOSTO!U246+SEPTIEMBRE!U246+OCTUBRE!U246+NOVIEMBRE!U246+DICIEMBRE!U246</f>
        <v>8</v>
      </c>
      <c r="V246" s="96">
        <f>+ENERO!V246+FEBRERO!V246+MARZO!V246+ABRIL!V246+MAYO!V246+JUNIO!V246+JULIO!V246+AGOSTO!V246+SEPTIEMBRE!V246+OCTUBRE!V246+NOVIEMBRE!V246+DICIEMBRE!V246</f>
        <v>0</v>
      </c>
      <c r="W246" s="96">
        <f>+ENERO!W246+FEBRERO!W246+MARZO!W246+ABRIL!W246+MAYO!W246+JUNIO!W246+JULIO!W246+AGOSTO!W246+SEPTIEMBRE!W246+OCTUBRE!W246+NOVIEMBRE!W246+DICIEMBRE!W246</f>
        <v>0</v>
      </c>
      <c r="X246" s="96">
        <f>+ENERO!X246+FEBRERO!X246+MARZO!X246+ABRIL!X246+MAYO!X246+JUNIO!X246+JULIO!X246+AGOSTO!X246+SEPTIEMBRE!X246+OCTUBRE!X246+NOVIEMBRE!X246+DICIEMBRE!X246</f>
        <v>0</v>
      </c>
      <c r="Y246" s="96">
        <f>+ENERO!Y246+FEBRERO!Y246+MARZO!Y246+ABRIL!Y246+MAYO!Y246+JUNIO!Y246+JULIO!Y246+AGOSTO!Y246+SEPTIEMBRE!Y246+OCTUBRE!Y246+NOVIEMBRE!Y246+DICIEMBRE!Y246</f>
        <v>0</v>
      </c>
      <c r="Z246" s="96">
        <f>+ENERO!Z246+FEBRERO!Z246+MARZO!Z246+ABRIL!Z246+MAYO!Z246+JUNIO!Z246+JULIO!Z246+AGOSTO!Z246+SEPTIEMBRE!Z246+OCTUBRE!Z246+NOVIEMBRE!Z246+DICIEMBRE!Z246</f>
        <v>0</v>
      </c>
      <c r="AA246" s="96">
        <f>+ENERO!AA246+FEBRERO!AA246+MARZO!AA246+ABRIL!AA246+MAYO!AA246+JUNIO!AA246+JULIO!AA246+AGOSTO!AA246+SEPTIEMBRE!AA246+OCTUBRE!AA246+NOVIEMBRE!AA246+DICIEMBRE!AA246</f>
        <v>0</v>
      </c>
      <c r="AB246" s="96">
        <f>+ENERO!AB246+FEBRERO!AB246+MARZO!AB246+ABRIL!AB246+MAYO!AB246+JUNIO!AB246+JULIO!AB246+AGOSTO!AB246+SEPTIEMBRE!AB246+OCTUBRE!AB246+NOVIEMBRE!AB246+DICIEMBRE!AB246</f>
        <v>0</v>
      </c>
      <c r="AC246" s="96">
        <f>+ENERO!AC246+FEBRERO!AC246+MARZO!AC246+ABRIL!AC246+MAYO!AC246+JUNIO!AC246+JULIO!AC246+AGOSTO!AC246+SEPTIEMBRE!AC246+OCTUBRE!AC246+NOVIEMBRE!AC246+DICIEMBRE!AC246</f>
        <v>0</v>
      </c>
      <c r="AD246" s="96">
        <f>+ENERO!AD246+FEBRERO!AD246+MARZO!AD246+ABRIL!AD246+MAYO!AD246+JUNIO!AD246+JULIO!AD246+AGOSTO!AD246+SEPTIEMBRE!AD246+OCTUBRE!AD246+NOVIEMBRE!AD246+DICIEMBRE!AD246</f>
        <v>0</v>
      </c>
      <c r="AE246" s="96">
        <f>+ENERO!AE246+FEBRERO!AE246+MARZO!AE246+ABRIL!AE246+MAYO!AE246+JUNIO!AE246+JULIO!AE246+AGOSTO!AE246+SEPTIEMBRE!AE246+OCTUBRE!AE246+NOVIEMBRE!AE246+DICIEMBRE!AE246</f>
        <v>0</v>
      </c>
      <c r="AF246" s="96">
        <f>+ENERO!AF246+FEBRERO!AF246+MARZO!AF246+ABRIL!AF246+MAYO!AF246+JUNIO!AF246+JULIO!AF246+AGOSTO!AF246+SEPTIEMBRE!AF246+OCTUBRE!AF246+NOVIEMBRE!AF246+DICIEMBRE!AF246</f>
        <v>0</v>
      </c>
      <c r="AG246" s="96">
        <f>+ENERO!AG246+FEBRERO!AG246+MARZO!AG246+ABRIL!AG246+MAYO!AG246+JUNIO!AG246+JULIO!AG246+AGOSTO!AG246+SEPTIEMBRE!AG246+OCTUBRE!AG246+NOVIEMBRE!AG246+DICIEMBRE!AG246</f>
        <v>0</v>
      </c>
      <c r="AH246" s="96">
        <f>+ENERO!AH246+FEBRERO!AH246+MARZO!AH246+ABRIL!AH246+MAYO!AH246+JUNIO!AH246+JULIO!AH246+AGOSTO!AH246+SEPTIEMBRE!AH246+OCTUBRE!AH246+NOVIEMBRE!AH246+DICIEMBRE!AH246</f>
        <v>2</v>
      </c>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11">
        <f>IF($E246&lt;$AP246,1,0)</f>
        <v>0</v>
      </c>
      <c r="CR246" s="11"/>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738" t="s">
        <v>281</v>
      </c>
      <c r="B247" s="738"/>
      <c r="C247" s="95">
        <f>SUM(D247:E247)</f>
        <v>505</v>
      </c>
      <c r="D247" s="95">
        <f t="shared" si="65"/>
        <v>18</v>
      </c>
      <c r="E247" s="112">
        <f t="shared" si="65"/>
        <v>487</v>
      </c>
      <c r="F247" s="96">
        <f>+ENERO!F247+FEBRERO!F247+MARZO!F247+ABRIL!F247+MAYO!F247+JUNIO!F247+JULIO!F247+AGOSTO!F247+SEPTIEMBRE!F247+OCTUBRE!F247+NOVIEMBRE!F247+DICIEMBRE!F247</f>
        <v>0</v>
      </c>
      <c r="G247" s="96">
        <f>+ENERO!G247+FEBRERO!G247+MARZO!G247+ABRIL!G247+MAYO!G247+JUNIO!G247+JULIO!G247+AGOSTO!G247+SEPTIEMBRE!G247+OCTUBRE!G247+NOVIEMBRE!G247+DICIEMBRE!G247</f>
        <v>20</v>
      </c>
      <c r="H247" s="96">
        <f>+ENERO!H247+FEBRERO!H247+MARZO!H247+ABRIL!H247+MAYO!H247+JUNIO!H247+JULIO!H247+AGOSTO!H247+SEPTIEMBRE!H247+OCTUBRE!H247+NOVIEMBRE!H247+DICIEMBRE!H247</f>
        <v>0</v>
      </c>
      <c r="I247" s="96">
        <f>+ENERO!I247+FEBRERO!I247+MARZO!I247+ABRIL!I247+MAYO!I247+JUNIO!I247+JULIO!I247+AGOSTO!I247+SEPTIEMBRE!I247+OCTUBRE!I247+NOVIEMBRE!I247+DICIEMBRE!I247</f>
        <v>172</v>
      </c>
      <c r="J247" s="96">
        <f>+ENERO!J247+FEBRERO!J247+MARZO!J247+ABRIL!J247+MAYO!J247+JUNIO!J247+JULIO!J247+AGOSTO!J247+SEPTIEMBRE!J247+OCTUBRE!J247+NOVIEMBRE!J247+DICIEMBRE!J247</f>
        <v>9</v>
      </c>
      <c r="K247" s="96">
        <f>+ENERO!K247+FEBRERO!K247+MARZO!K247+ABRIL!K247+MAYO!K247+JUNIO!K247+JULIO!K247+AGOSTO!K247+SEPTIEMBRE!K247+OCTUBRE!K247+NOVIEMBRE!K247+DICIEMBRE!K247</f>
        <v>80</v>
      </c>
      <c r="L247" s="96">
        <f>+ENERO!L247+FEBRERO!L247+MARZO!L247+ABRIL!L247+MAYO!L247+JUNIO!L247+JULIO!L247+AGOSTO!L247+SEPTIEMBRE!L247+OCTUBRE!L247+NOVIEMBRE!L247+DICIEMBRE!L247</f>
        <v>9</v>
      </c>
      <c r="M247" s="96">
        <f>+ENERO!M247+FEBRERO!M247+MARZO!M247+ABRIL!M247+MAYO!M247+JUNIO!M247+JULIO!M247+AGOSTO!M247+SEPTIEMBRE!M247+OCTUBRE!M247+NOVIEMBRE!M247+DICIEMBRE!M247</f>
        <v>90</v>
      </c>
      <c r="N247" s="96">
        <f>+ENERO!N247+FEBRERO!N247+MARZO!N247+ABRIL!N247+MAYO!N247+JUNIO!N247+JULIO!N247+AGOSTO!N247+SEPTIEMBRE!N247+OCTUBRE!N247+NOVIEMBRE!N247+DICIEMBRE!N247</f>
        <v>0</v>
      </c>
      <c r="O247" s="96">
        <f>+ENERO!O247+FEBRERO!O247+MARZO!O247+ABRIL!O247+MAYO!O247+JUNIO!O247+JULIO!O247+AGOSTO!O247+SEPTIEMBRE!O247+OCTUBRE!O247+NOVIEMBRE!O247+DICIEMBRE!O247</f>
        <v>45</v>
      </c>
      <c r="P247" s="96">
        <f>+ENERO!P247+FEBRERO!P247+MARZO!P247+ABRIL!P247+MAYO!P247+JUNIO!P247+JULIO!P247+AGOSTO!P247+SEPTIEMBRE!P247+OCTUBRE!P247+NOVIEMBRE!P247+DICIEMBRE!P247</f>
        <v>0</v>
      </c>
      <c r="Q247" s="96">
        <f>+ENERO!Q247+FEBRERO!Q247+MARZO!Q247+ABRIL!Q247+MAYO!Q247+JUNIO!Q247+JULIO!Q247+AGOSTO!Q247+SEPTIEMBRE!Q247+OCTUBRE!Q247+NOVIEMBRE!Q247+DICIEMBRE!Q247</f>
        <v>10</v>
      </c>
      <c r="R247" s="96">
        <f>+ENERO!R247+FEBRERO!R247+MARZO!R247+ABRIL!R247+MAYO!R247+JUNIO!R247+JULIO!R247+AGOSTO!R247+SEPTIEMBRE!R247+OCTUBRE!R247+NOVIEMBRE!R247+DICIEMBRE!R247</f>
        <v>0</v>
      </c>
      <c r="S247" s="96">
        <f>+ENERO!S247+FEBRERO!S247+MARZO!S247+ABRIL!S247+MAYO!S247+JUNIO!S247+JULIO!S247+AGOSTO!S247+SEPTIEMBRE!S247+OCTUBRE!S247+NOVIEMBRE!S247+DICIEMBRE!S247</f>
        <v>50</v>
      </c>
      <c r="T247" s="96">
        <f>+ENERO!T247+FEBRERO!T247+MARZO!T247+ABRIL!T247+MAYO!T247+JUNIO!T247+JULIO!T247+AGOSTO!T247+SEPTIEMBRE!T247+OCTUBRE!T247+NOVIEMBRE!T247+DICIEMBRE!T247</f>
        <v>0</v>
      </c>
      <c r="U247" s="96">
        <f>+ENERO!U247+FEBRERO!U247+MARZO!U247+ABRIL!U247+MAYO!U247+JUNIO!U247+JULIO!U247+AGOSTO!U247+SEPTIEMBRE!U247+OCTUBRE!U247+NOVIEMBRE!U247+DICIEMBRE!U247</f>
        <v>20</v>
      </c>
      <c r="V247" s="96">
        <f>+ENERO!V247+FEBRERO!V247+MARZO!V247+ABRIL!V247+MAYO!V247+JUNIO!V247+JULIO!V247+AGOSTO!V247+SEPTIEMBRE!V247+OCTUBRE!V247+NOVIEMBRE!V247+DICIEMBRE!V247</f>
        <v>0</v>
      </c>
      <c r="W247" s="96">
        <f>+ENERO!W247+FEBRERO!W247+MARZO!W247+ABRIL!W247+MAYO!W247+JUNIO!W247+JULIO!W247+AGOSTO!W247+SEPTIEMBRE!W247+OCTUBRE!W247+NOVIEMBRE!W247+DICIEMBRE!W247</f>
        <v>0</v>
      </c>
      <c r="X247" s="96">
        <f>+ENERO!X247+FEBRERO!X247+MARZO!X247+ABRIL!X247+MAYO!X247+JUNIO!X247+JULIO!X247+AGOSTO!X247+SEPTIEMBRE!X247+OCTUBRE!X247+NOVIEMBRE!X247+DICIEMBRE!X247</f>
        <v>0</v>
      </c>
      <c r="Y247" s="96">
        <f>+ENERO!Y247+FEBRERO!Y247+MARZO!Y247+ABRIL!Y247+MAYO!Y247+JUNIO!Y247+JULIO!Y247+AGOSTO!Y247+SEPTIEMBRE!Y247+OCTUBRE!Y247+NOVIEMBRE!Y247+DICIEMBRE!Y247</f>
        <v>0</v>
      </c>
      <c r="Z247" s="96">
        <f>+ENERO!Z247+FEBRERO!Z247+MARZO!Z247+ABRIL!Z247+MAYO!Z247+JUNIO!Z247+JULIO!Z247+AGOSTO!Z247+SEPTIEMBRE!Z247+OCTUBRE!Z247+NOVIEMBRE!Z247+DICIEMBRE!Z247</f>
        <v>0</v>
      </c>
      <c r="AA247" s="96">
        <f>+ENERO!AA247+FEBRERO!AA247+MARZO!AA247+ABRIL!AA247+MAYO!AA247+JUNIO!AA247+JULIO!AA247+AGOSTO!AA247+SEPTIEMBRE!AA247+OCTUBRE!AA247+NOVIEMBRE!AA247+DICIEMBRE!AA247</f>
        <v>0</v>
      </c>
      <c r="AB247" s="96">
        <f>+ENERO!AB247+FEBRERO!AB247+MARZO!AB247+ABRIL!AB247+MAYO!AB247+JUNIO!AB247+JULIO!AB247+AGOSTO!AB247+SEPTIEMBRE!AB247+OCTUBRE!AB247+NOVIEMBRE!AB247+DICIEMBRE!AB247</f>
        <v>0</v>
      </c>
      <c r="AC247" s="96">
        <f>+ENERO!AC247+FEBRERO!AC247+MARZO!AC247+ABRIL!AC247+MAYO!AC247+JUNIO!AC247+JULIO!AC247+AGOSTO!AC247+SEPTIEMBRE!AC247+OCTUBRE!AC247+NOVIEMBRE!AC247+DICIEMBRE!AC247</f>
        <v>0</v>
      </c>
      <c r="AD247" s="96">
        <f>+ENERO!AD247+FEBRERO!AD247+MARZO!AD247+ABRIL!AD247+MAYO!AD247+JUNIO!AD247+JULIO!AD247+AGOSTO!AD247+SEPTIEMBRE!AD247+OCTUBRE!AD247+NOVIEMBRE!AD247+DICIEMBRE!AD247</f>
        <v>0</v>
      </c>
      <c r="AE247" s="96">
        <f>+ENERO!AE247+FEBRERO!AE247+MARZO!AE247+ABRIL!AE247+MAYO!AE247+JUNIO!AE247+JULIO!AE247+AGOSTO!AE247+SEPTIEMBRE!AE247+OCTUBRE!AE247+NOVIEMBRE!AE247+DICIEMBRE!AE247</f>
        <v>0</v>
      </c>
      <c r="AF247" s="96">
        <f>+ENERO!AF247+FEBRERO!AF247+MARZO!AF247+ABRIL!AF247+MAYO!AF247+JUNIO!AF247+JULIO!AF247+AGOSTO!AF247+SEPTIEMBRE!AF247+OCTUBRE!AF247+NOVIEMBRE!AF247+DICIEMBRE!AF247</f>
        <v>0</v>
      </c>
      <c r="AG247" s="96">
        <f>+ENERO!AG247+FEBRERO!AG247+MARZO!AG247+ABRIL!AG247+MAYO!AG247+JUNIO!AG247+JULIO!AG247+AGOSTO!AG247+SEPTIEMBRE!AG247+OCTUBRE!AG247+NOVIEMBRE!AG247+DICIEMBRE!AG247</f>
        <v>0</v>
      </c>
      <c r="AH247" s="96">
        <f>+ENERO!AH247+FEBRERO!AH247+MARZO!AH247+ABRIL!AH247+MAYO!AH247+JUNIO!AH247+JULIO!AH247+AGOSTO!AH247+SEPTIEMBRE!AH247+OCTUBRE!AH247+NOVIEMBRE!AH247+DICIEMBRE!AH247</f>
        <v>0</v>
      </c>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11">
        <f>IF($E247&lt;$AP247,1,0)</f>
        <v>0</v>
      </c>
      <c r="CR247" s="11"/>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13767</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13028</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04">
    <mergeCell ref="A244:B244"/>
    <mergeCell ref="A245:B245"/>
    <mergeCell ref="A246:B246"/>
    <mergeCell ref="A247:B247"/>
    <mergeCell ref="B180:C180"/>
    <mergeCell ref="A233:B233"/>
    <mergeCell ref="A234:B234"/>
    <mergeCell ref="A235:B235"/>
    <mergeCell ref="A236:B236"/>
    <mergeCell ref="A237:A239"/>
    <mergeCell ref="A241:B243"/>
    <mergeCell ref="C241:E242"/>
    <mergeCell ref="A228:B228"/>
    <mergeCell ref="A230:B232"/>
    <mergeCell ref="C230:E231"/>
    <mergeCell ref="A218:B218"/>
    <mergeCell ref="A219:A220"/>
    <mergeCell ref="A221:B221"/>
    <mergeCell ref="A222:B222"/>
    <mergeCell ref="A223:B223"/>
    <mergeCell ref="A224:B224"/>
    <mergeCell ref="A225:B225"/>
    <mergeCell ref="A226:B226"/>
    <mergeCell ref="A227:B227"/>
    <mergeCell ref="F241:AG24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F230:AO230"/>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AN215:AN217"/>
    <mergeCell ref="AO215:AO217"/>
    <mergeCell ref="AP215:AP217"/>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B169:C169"/>
    <mergeCell ref="A170:C170"/>
    <mergeCell ref="A171:C171"/>
    <mergeCell ref="AH202:AI202"/>
    <mergeCell ref="AJ202:AK202"/>
    <mergeCell ref="AL202:AL203"/>
    <mergeCell ref="A204:B204"/>
    <mergeCell ref="A205:B205"/>
    <mergeCell ref="A208:B209"/>
    <mergeCell ref="C208:C209"/>
    <mergeCell ref="D208:S208"/>
    <mergeCell ref="T208:U208"/>
    <mergeCell ref="V208:V209"/>
    <mergeCell ref="A206:B206"/>
    <mergeCell ref="P202:Q202"/>
    <mergeCell ref="R202:S202"/>
    <mergeCell ref="T202:U202"/>
    <mergeCell ref="V202:W202"/>
    <mergeCell ref="X202:Y202"/>
    <mergeCell ref="Z202:AA202"/>
    <mergeCell ref="AB202:AC202"/>
    <mergeCell ref="AD202:AE202"/>
    <mergeCell ref="AF202:AG202"/>
    <mergeCell ref="P196:Q196"/>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AK158:AL158"/>
    <mergeCell ref="AM158:AN158"/>
    <mergeCell ref="AO158:AO159"/>
    <mergeCell ref="AP158:AP159"/>
    <mergeCell ref="AQ158:AQ159"/>
    <mergeCell ref="AR158:AS158"/>
    <mergeCell ref="AZ158:BA158"/>
    <mergeCell ref="BB158:BC158"/>
    <mergeCell ref="BD158:BE158"/>
    <mergeCell ref="S158:T158"/>
    <mergeCell ref="U158:V158"/>
    <mergeCell ref="W158:X158"/>
    <mergeCell ref="Y158:Z158"/>
    <mergeCell ref="AA158:AB158"/>
    <mergeCell ref="AC158:AD158"/>
    <mergeCell ref="AE158:AF158"/>
    <mergeCell ref="AG158:AH158"/>
    <mergeCell ref="AI158:AJ158"/>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AE120:AF120"/>
    <mergeCell ref="AG120:AH120"/>
    <mergeCell ref="AI120:AJ120"/>
    <mergeCell ref="AK120:AL120"/>
    <mergeCell ref="AM120:AN120"/>
    <mergeCell ref="AO120:AO121"/>
    <mergeCell ref="AP120:AP121"/>
    <mergeCell ref="AQ120:AR120"/>
    <mergeCell ref="AZ120:BA120"/>
    <mergeCell ref="M120:N120"/>
    <mergeCell ref="O120:P120"/>
    <mergeCell ref="Q120:R120"/>
    <mergeCell ref="S120:T120"/>
    <mergeCell ref="U120:V120"/>
    <mergeCell ref="W120:X120"/>
    <mergeCell ref="Y120:Z120"/>
    <mergeCell ref="AA120:AB120"/>
    <mergeCell ref="AC120:AD120"/>
    <mergeCell ref="AJ73:AJ74"/>
    <mergeCell ref="AH85:AH87"/>
    <mergeCell ref="C94:E94"/>
    <mergeCell ref="F94:G94"/>
    <mergeCell ref="A96:B96"/>
    <mergeCell ref="A97:B97"/>
    <mergeCell ref="A98:B98"/>
    <mergeCell ref="N107:N108"/>
    <mergeCell ref="A109:B109"/>
    <mergeCell ref="A99:B99"/>
    <mergeCell ref="A100:B100"/>
    <mergeCell ref="A101:B101"/>
    <mergeCell ref="A102:B102"/>
    <mergeCell ref="A103:B103"/>
    <mergeCell ref="A104:B104"/>
    <mergeCell ref="A105:B105"/>
    <mergeCell ref="A88:B88"/>
    <mergeCell ref="A89:B89"/>
    <mergeCell ref="A90:A91"/>
    <mergeCell ref="A92:B92"/>
    <mergeCell ref="A94:B95"/>
    <mergeCell ref="A85:B87"/>
    <mergeCell ref="C85:E86"/>
    <mergeCell ref="F85:AG85"/>
    <mergeCell ref="DN65:DO65"/>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CV65:CW65"/>
    <mergeCell ref="CX65:CY65"/>
    <mergeCell ref="CZ65:DA65"/>
    <mergeCell ref="DB65:DC65"/>
    <mergeCell ref="DD65:DE65"/>
    <mergeCell ref="DF65:DG65"/>
    <mergeCell ref="DH65:DI65"/>
    <mergeCell ref="DJ65:DK65"/>
    <mergeCell ref="DL65:DM65"/>
    <mergeCell ref="BP65:BQ65"/>
    <mergeCell ref="BR65:BS65"/>
    <mergeCell ref="BT65:BU65"/>
    <mergeCell ref="BV65:BW65"/>
    <mergeCell ref="BX65:BY65"/>
    <mergeCell ref="BZ65:CA65"/>
    <mergeCell ref="CP65:CQ65"/>
    <mergeCell ref="CR65:CS65"/>
    <mergeCell ref="CT65:CU65"/>
    <mergeCell ref="M42:S42"/>
    <mergeCell ref="AZ65:BA65"/>
    <mergeCell ref="BB65:BC65"/>
    <mergeCell ref="BD65:BE65"/>
    <mergeCell ref="BF65:BG65"/>
    <mergeCell ref="BH65:BI65"/>
    <mergeCell ref="BJ65:BK65"/>
    <mergeCell ref="BL65:BM65"/>
    <mergeCell ref="BN65:BO65"/>
    <mergeCell ref="A199:B199"/>
    <mergeCell ref="A202:B203"/>
    <mergeCell ref="C202:E202"/>
    <mergeCell ref="F202:G202"/>
    <mergeCell ref="H202:I202"/>
    <mergeCell ref="J202:K202"/>
    <mergeCell ref="L202:M202"/>
    <mergeCell ref="D21:J21"/>
    <mergeCell ref="D22:J22"/>
    <mergeCell ref="D23:J23"/>
    <mergeCell ref="D24:J24"/>
    <mergeCell ref="D25:J25"/>
    <mergeCell ref="D26:J26"/>
    <mergeCell ref="D27:J27"/>
    <mergeCell ref="D28:J28"/>
    <mergeCell ref="M34:S34"/>
    <mergeCell ref="M35:S35"/>
    <mergeCell ref="M36:S36"/>
    <mergeCell ref="M37:S37"/>
    <mergeCell ref="M38:S38"/>
    <mergeCell ref="M39:S39"/>
    <mergeCell ref="A40:A41"/>
    <mergeCell ref="M40:S40"/>
    <mergeCell ref="M41:S41"/>
    <mergeCell ref="T196:U196"/>
    <mergeCell ref="V196:W196"/>
    <mergeCell ref="X196:Y196"/>
    <mergeCell ref="Z196:AA196"/>
    <mergeCell ref="AB196:AC196"/>
    <mergeCell ref="AD196:AE196"/>
    <mergeCell ref="AF196:AG196"/>
    <mergeCell ref="AH196:AI196"/>
    <mergeCell ref="AJ196:AK196"/>
    <mergeCell ref="A187:C187"/>
    <mergeCell ref="A210:A211"/>
    <mergeCell ref="A212:A213"/>
    <mergeCell ref="A215:B217"/>
    <mergeCell ref="C215:E216"/>
    <mergeCell ref="A198:B198"/>
    <mergeCell ref="A200:B200"/>
    <mergeCell ref="L196:M196"/>
    <mergeCell ref="N196:O196"/>
    <mergeCell ref="N202:O202"/>
    <mergeCell ref="A188:C188"/>
    <mergeCell ref="A189:C189"/>
    <mergeCell ref="A190:C190"/>
    <mergeCell ref="A191:C191"/>
    <mergeCell ref="A192:C192"/>
    <mergeCell ref="A193:C193"/>
    <mergeCell ref="A194:C194"/>
    <mergeCell ref="A196:B197"/>
    <mergeCell ref="C196:E196"/>
    <mergeCell ref="F196:G196"/>
    <mergeCell ref="H196:I196"/>
    <mergeCell ref="J196:K196"/>
    <mergeCell ref="F215:AM215"/>
    <mergeCell ref="R196:S196"/>
    <mergeCell ref="A180:A182"/>
    <mergeCell ref="B181:C181"/>
    <mergeCell ref="B182:C182"/>
    <mergeCell ref="A183:A186"/>
    <mergeCell ref="B183:C183"/>
    <mergeCell ref="B184:C184"/>
    <mergeCell ref="B185:C185"/>
    <mergeCell ref="B186:C186"/>
    <mergeCell ref="A158:C159"/>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D158:F158"/>
    <mergeCell ref="G158:H158"/>
    <mergeCell ref="I158:J158"/>
    <mergeCell ref="K158:L158"/>
    <mergeCell ref="M158:N158"/>
    <mergeCell ref="O158:P158"/>
    <mergeCell ref="Q158:R158"/>
    <mergeCell ref="A151:C151"/>
    <mergeCell ref="A152:C152"/>
    <mergeCell ref="A153:C153"/>
    <mergeCell ref="A154:C154"/>
    <mergeCell ref="A155:C155"/>
    <mergeCell ref="A156:C156"/>
    <mergeCell ref="B146:C146"/>
    <mergeCell ref="B147:C147"/>
    <mergeCell ref="A149:C149"/>
    <mergeCell ref="A150:C150"/>
    <mergeCell ref="A145:A148"/>
    <mergeCell ref="B145:C145"/>
    <mergeCell ref="B148:C148"/>
    <mergeCell ref="B137:C137"/>
    <mergeCell ref="B140:C140"/>
    <mergeCell ref="B141:C141"/>
    <mergeCell ref="B142:C142"/>
    <mergeCell ref="B143:C143"/>
    <mergeCell ref="B144:C144"/>
    <mergeCell ref="A134:A141"/>
    <mergeCell ref="B134:C134"/>
    <mergeCell ref="B138:C138"/>
    <mergeCell ref="B139:C139"/>
    <mergeCell ref="A142:A144"/>
    <mergeCell ref="A132:C132"/>
    <mergeCell ref="A133:C133"/>
    <mergeCell ref="B135:C135"/>
    <mergeCell ref="B136:C136"/>
    <mergeCell ref="A128:C128"/>
    <mergeCell ref="B130:C130"/>
    <mergeCell ref="B131:C131"/>
    <mergeCell ref="A126:C126"/>
    <mergeCell ref="A127:C127"/>
    <mergeCell ref="A129:A130"/>
    <mergeCell ref="B129:C129"/>
    <mergeCell ref="A123:C123"/>
    <mergeCell ref="A118:B118"/>
    <mergeCell ref="A120:C121"/>
    <mergeCell ref="D120:F120"/>
    <mergeCell ref="G120:H120"/>
    <mergeCell ref="I120:J120"/>
    <mergeCell ref="K120:L120"/>
    <mergeCell ref="A107:B108"/>
    <mergeCell ref="C107:E107"/>
    <mergeCell ref="A117:B117"/>
    <mergeCell ref="A112:B112"/>
    <mergeCell ref="A113:B113"/>
    <mergeCell ref="A114:B114"/>
    <mergeCell ref="A115:B115"/>
    <mergeCell ref="A116:B116"/>
    <mergeCell ref="A111:B111"/>
    <mergeCell ref="A110:B110"/>
    <mergeCell ref="A57:B58"/>
    <mergeCell ref="C57:C58"/>
    <mergeCell ref="D57:F57"/>
    <mergeCell ref="A76:A78"/>
    <mergeCell ref="A80:B82"/>
    <mergeCell ref="C80:D80"/>
    <mergeCell ref="E80:E82"/>
    <mergeCell ref="C81:C82"/>
    <mergeCell ref="D81:D82"/>
    <mergeCell ref="A83:B83"/>
    <mergeCell ref="G57:H57"/>
    <mergeCell ref="A59:B59"/>
    <mergeCell ref="A60:B60"/>
    <mergeCell ref="A61:B61"/>
    <mergeCell ref="A62:B62"/>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75:B75"/>
    <mergeCell ref="A64:B66"/>
    <mergeCell ref="C64:E65"/>
    <mergeCell ref="A55:B55"/>
    <mergeCell ref="A24:B24"/>
    <mergeCell ref="A25:B25"/>
    <mergeCell ref="A26:B26"/>
    <mergeCell ref="A27:B27"/>
    <mergeCell ref="A28:B28"/>
    <mergeCell ref="A29:B29"/>
    <mergeCell ref="D29:J29"/>
    <mergeCell ref="A31:B32"/>
    <mergeCell ref="C31:C32"/>
    <mergeCell ref="D31:L31"/>
    <mergeCell ref="A33:B33"/>
    <mergeCell ref="A35:A39"/>
    <mergeCell ref="A47:B47"/>
    <mergeCell ref="A48:B48"/>
    <mergeCell ref="A50:B51"/>
    <mergeCell ref="C50:C51"/>
    <mergeCell ref="D50:I50"/>
    <mergeCell ref="J50:K50"/>
    <mergeCell ref="A54:B54"/>
    <mergeCell ref="A52:B52"/>
    <mergeCell ref="A53:B53"/>
    <mergeCell ref="A42:B42"/>
    <mergeCell ref="A21:B21"/>
    <mergeCell ref="A22:B22"/>
    <mergeCell ref="A23:B23"/>
    <mergeCell ref="A11:B11"/>
    <mergeCell ref="A12:B12"/>
    <mergeCell ref="A13:B13"/>
    <mergeCell ref="A14:B14"/>
    <mergeCell ref="A15:B15"/>
    <mergeCell ref="A17:B18"/>
    <mergeCell ref="A6:P6"/>
    <mergeCell ref="A8:B9"/>
    <mergeCell ref="C8:C9"/>
    <mergeCell ref="A10:B10"/>
    <mergeCell ref="A19:B19"/>
    <mergeCell ref="D8:L8"/>
    <mergeCell ref="C17:C18"/>
    <mergeCell ref="D19:J19"/>
    <mergeCell ref="A20:B20"/>
    <mergeCell ref="D20:J20"/>
  </mergeCells>
  <printOptions horizontalCentered="1" verticalCentered="1"/>
  <pageMargins left="1.4960629921259843" right="0.70866141732283472" top="0.74803149606299213" bottom="0.74803149606299213" header="0.31496062992125984" footer="0.31496062992125984"/>
  <pageSetup paperSize="5" scale="19" fitToWidth="2"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workbookViewId="0">
      <selection activeCell="A23" sqref="A23:B23"/>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4.8554687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42" width="5.140625" style="2" customWidth="1"/>
    <col min="143"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4.85546875" style="2" customWidth="1"/>
    <col min="305" max="397" width="0" style="2" hidden="1" customWidth="1"/>
    <col min="398" max="398" width="5.140625" style="2" customWidth="1"/>
    <col min="399"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4.85546875" style="2" customWidth="1"/>
    <col min="561" max="653" width="0" style="2" hidden="1" customWidth="1"/>
    <col min="654" max="654" width="5.140625" style="2" customWidth="1"/>
    <col min="655"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4.85546875" style="2" customWidth="1"/>
    <col min="817" max="909" width="0" style="2" hidden="1" customWidth="1"/>
    <col min="910" max="910" width="5.140625" style="2" customWidth="1"/>
    <col min="911"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4.85546875" style="2" customWidth="1"/>
    <col min="1073" max="1165" width="0" style="2" hidden="1" customWidth="1"/>
    <col min="1166" max="1166" width="5.140625" style="2" customWidth="1"/>
    <col min="1167"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4.85546875" style="2" customWidth="1"/>
    <col min="1329" max="1421" width="0" style="2" hidden="1" customWidth="1"/>
    <col min="1422" max="1422" width="5.140625" style="2" customWidth="1"/>
    <col min="1423"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4.85546875" style="2" customWidth="1"/>
    <col min="1585" max="1677" width="0" style="2" hidden="1" customWidth="1"/>
    <col min="1678" max="1678" width="5.140625" style="2" customWidth="1"/>
    <col min="1679"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4.85546875" style="2" customWidth="1"/>
    <col min="1841" max="1933" width="0" style="2" hidden="1" customWidth="1"/>
    <col min="1934" max="1934" width="5.140625" style="2" customWidth="1"/>
    <col min="1935"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4.85546875" style="2" customWidth="1"/>
    <col min="2097" max="2189" width="0" style="2" hidden="1" customWidth="1"/>
    <col min="2190" max="2190" width="5.140625" style="2" customWidth="1"/>
    <col min="2191"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4.85546875" style="2" customWidth="1"/>
    <col min="2353" max="2445" width="0" style="2" hidden="1" customWidth="1"/>
    <col min="2446" max="2446" width="5.140625" style="2" customWidth="1"/>
    <col min="2447"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4.85546875" style="2" customWidth="1"/>
    <col min="2609" max="2701" width="0" style="2" hidden="1" customWidth="1"/>
    <col min="2702" max="2702" width="5.140625" style="2" customWidth="1"/>
    <col min="2703"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4.85546875" style="2" customWidth="1"/>
    <col min="2865" max="2957" width="0" style="2" hidden="1" customWidth="1"/>
    <col min="2958" max="2958" width="5.140625" style="2" customWidth="1"/>
    <col min="2959"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4.85546875" style="2" customWidth="1"/>
    <col min="3121" max="3213" width="0" style="2" hidden="1" customWidth="1"/>
    <col min="3214" max="3214" width="5.140625" style="2" customWidth="1"/>
    <col min="3215"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4.85546875" style="2" customWidth="1"/>
    <col min="3377" max="3469" width="0" style="2" hidden="1" customWidth="1"/>
    <col min="3470" max="3470" width="5.140625" style="2" customWidth="1"/>
    <col min="3471"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4.85546875" style="2" customWidth="1"/>
    <col min="3633" max="3725" width="0" style="2" hidden="1" customWidth="1"/>
    <col min="3726" max="3726" width="5.140625" style="2" customWidth="1"/>
    <col min="3727"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4.85546875" style="2" customWidth="1"/>
    <col min="3889" max="3981" width="0" style="2" hidden="1" customWidth="1"/>
    <col min="3982" max="3982" width="5.140625" style="2" customWidth="1"/>
    <col min="3983"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4.85546875" style="2" customWidth="1"/>
    <col min="4145" max="4237" width="0" style="2" hidden="1" customWidth="1"/>
    <col min="4238" max="4238" width="5.140625" style="2" customWidth="1"/>
    <col min="4239"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4.85546875" style="2" customWidth="1"/>
    <col min="4401" max="4493" width="0" style="2" hidden="1" customWidth="1"/>
    <col min="4494" max="4494" width="5.140625" style="2" customWidth="1"/>
    <col min="4495"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4.85546875" style="2" customWidth="1"/>
    <col min="4657" max="4749" width="0" style="2" hidden="1" customWidth="1"/>
    <col min="4750" max="4750" width="5.140625" style="2" customWidth="1"/>
    <col min="4751"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4.85546875" style="2" customWidth="1"/>
    <col min="4913" max="5005" width="0" style="2" hidden="1" customWidth="1"/>
    <col min="5006" max="5006" width="5.140625" style="2" customWidth="1"/>
    <col min="5007"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4.85546875" style="2" customWidth="1"/>
    <col min="5169" max="5261" width="0" style="2" hidden="1" customWidth="1"/>
    <col min="5262" max="5262" width="5.140625" style="2" customWidth="1"/>
    <col min="5263"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4.85546875" style="2" customWidth="1"/>
    <col min="5425" max="5517" width="0" style="2" hidden="1" customWidth="1"/>
    <col min="5518" max="5518" width="5.140625" style="2" customWidth="1"/>
    <col min="5519"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4.85546875" style="2" customWidth="1"/>
    <col min="5681" max="5773" width="0" style="2" hidden="1" customWidth="1"/>
    <col min="5774" max="5774" width="5.140625" style="2" customWidth="1"/>
    <col min="5775"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4.85546875" style="2" customWidth="1"/>
    <col min="5937" max="6029" width="0" style="2" hidden="1" customWidth="1"/>
    <col min="6030" max="6030" width="5.140625" style="2" customWidth="1"/>
    <col min="6031"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4.85546875" style="2" customWidth="1"/>
    <col min="6193" max="6285" width="0" style="2" hidden="1" customWidth="1"/>
    <col min="6286" max="6286" width="5.140625" style="2" customWidth="1"/>
    <col min="6287"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4.85546875" style="2" customWidth="1"/>
    <col min="6449" max="6541" width="0" style="2" hidden="1" customWidth="1"/>
    <col min="6542" max="6542" width="5.140625" style="2" customWidth="1"/>
    <col min="6543"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4.85546875" style="2" customWidth="1"/>
    <col min="6705" max="6797" width="0" style="2" hidden="1" customWidth="1"/>
    <col min="6798" max="6798" width="5.140625" style="2" customWidth="1"/>
    <col min="6799"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4.85546875" style="2" customWidth="1"/>
    <col min="6961" max="7053" width="0" style="2" hidden="1" customWidth="1"/>
    <col min="7054" max="7054" width="5.140625" style="2" customWidth="1"/>
    <col min="7055"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4.85546875" style="2" customWidth="1"/>
    <col min="7217" max="7309" width="0" style="2" hidden="1" customWidth="1"/>
    <col min="7310" max="7310" width="5.140625" style="2" customWidth="1"/>
    <col min="7311"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4.85546875" style="2" customWidth="1"/>
    <col min="7473" max="7565" width="0" style="2" hidden="1" customWidth="1"/>
    <col min="7566" max="7566" width="5.140625" style="2" customWidth="1"/>
    <col min="7567"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4.85546875" style="2" customWidth="1"/>
    <col min="7729" max="7821" width="0" style="2" hidden="1" customWidth="1"/>
    <col min="7822" max="7822" width="5.140625" style="2" customWidth="1"/>
    <col min="7823"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4.85546875" style="2" customWidth="1"/>
    <col min="7985" max="8077" width="0" style="2" hidden="1" customWidth="1"/>
    <col min="8078" max="8078" width="5.140625" style="2" customWidth="1"/>
    <col min="8079"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4.85546875" style="2" customWidth="1"/>
    <col min="8241" max="8333" width="0" style="2" hidden="1" customWidth="1"/>
    <col min="8334" max="8334" width="5.140625" style="2" customWidth="1"/>
    <col min="8335"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4.85546875" style="2" customWidth="1"/>
    <col min="8497" max="8589" width="0" style="2" hidden="1" customWidth="1"/>
    <col min="8590" max="8590" width="5.140625" style="2" customWidth="1"/>
    <col min="8591"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4.85546875" style="2" customWidth="1"/>
    <col min="8753" max="8845" width="0" style="2" hidden="1" customWidth="1"/>
    <col min="8846" max="8846" width="5.140625" style="2" customWidth="1"/>
    <col min="8847"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4.85546875" style="2" customWidth="1"/>
    <col min="9009" max="9101" width="0" style="2" hidden="1" customWidth="1"/>
    <col min="9102" max="9102" width="5.140625" style="2" customWidth="1"/>
    <col min="9103"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4.85546875" style="2" customWidth="1"/>
    <col min="9265" max="9357" width="0" style="2" hidden="1" customWidth="1"/>
    <col min="9358" max="9358" width="5.140625" style="2" customWidth="1"/>
    <col min="9359"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4.85546875" style="2" customWidth="1"/>
    <col min="9521" max="9613" width="0" style="2" hidden="1" customWidth="1"/>
    <col min="9614" max="9614" width="5.140625" style="2" customWidth="1"/>
    <col min="9615"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4.85546875" style="2" customWidth="1"/>
    <col min="9777" max="9869" width="0" style="2" hidden="1" customWidth="1"/>
    <col min="9870" max="9870" width="5.140625" style="2" customWidth="1"/>
    <col min="9871"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4.85546875" style="2" customWidth="1"/>
    <col min="10033" max="10125" width="0" style="2" hidden="1" customWidth="1"/>
    <col min="10126" max="10126" width="5.140625" style="2" customWidth="1"/>
    <col min="10127"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4.85546875" style="2" customWidth="1"/>
    <col min="10289" max="10381" width="0" style="2" hidden="1" customWidth="1"/>
    <col min="10382" max="10382" width="5.140625" style="2" customWidth="1"/>
    <col min="10383"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4.85546875" style="2" customWidth="1"/>
    <col min="10545" max="10637" width="0" style="2" hidden="1" customWidth="1"/>
    <col min="10638" max="10638" width="5.140625" style="2" customWidth="1"/>
    <col min="10639"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4.85546875" style="2" customWidth="1"/>
    <col min="10801" max="10893" width="0" style="2" hidden="1" customWidth="1"/>
    <col min="10894" max="10894" width="5.140625" style="2" customWidth="1"/>
    <col min="10895"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4.85546875" style="2" customWidth="1"/>
    <col min="11057" max="11149" width="0" style="2" hidden="1" customWidth="1"/>
    <col min="11150" max="11150" width="5.140625" style="2" customWidth="1"/>
    <col min="11151"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4.85546875" style="2" customWidth="1"/>
    <col min="11313" max="11405" width="0" style="2" hidden="1" customWidth="1"/>
    <col min="11406" max="11406" width="5.140625" style="2" customWidth="1"/>
    <col min="11407"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4.85546875" style="2" customWidth="1"/>
    <col min="11569" max="11661" width="0" style="2" hidden="1" customWidth="1"/>
    <col min="11662" max="11662" width="5.140625" style="2" customWidth="1"/>
    <col min="11663"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4.85546875" style="2" customWidth="1"/>
    <col min="11825" max="11917" width="0" style="2" hidden="1" customWidth="1"/>
    <col min="11918" max="11918" width="5.140625" style="2" customWidth="1"/>
    <col min="11919"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4.85546875" style="2" customWidth="1"/>
    <col min="12081" max="12173" width="0" style="2" hidden="1" customWidth="1"/>
    <col min="12174" max="12174" width="5.140625" style="2" customWidth="1"/>
    <col min="12175"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4.85546875" style="2" customWidth="1"/>
    <col min="12337" max="12429" width="0" style="2" hidden="1" customWidth="1"/>
    <col min="12430" max="12430" width="5.140625" style="2" customWidth="1"/>
    <col min="12431"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4.85546875" style="2" customWidth="1"/>
    <col min="12593" max="12685" width="0" style="2" hidden="1" customWidth="1"/>
    <col min="12686" max="12686" width="5.140625" style="2" customWidth="1"/>
    <col min="12687"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4.85546875" style="2" customWidth="1"/>
    <col min="12849" max="12941" width="0" style="2" hidden="1" customWidth="1"/>
    <col min="12942" max="12942" width="5.140625" style="2" customWidth="1"/>
    <col min="12943"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4.85546875" style="2" customWidth="1"/>
    <col min="13105" max="13197" width="0" style="2" hidden="1" customWidth="1"/>
    <col min="13198" max="13198" width="5.140625" style="2" customWidth="1"/>
    <col min="13199"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4.85546875" style="2" customWidth="1"/>
    <col min="13361" max="13453" width="0" style="2" hidden="1" customWidth="1"/>
    <col min="13454" max="13454" width="5.140625" style="2" customWidth="1"/>
    <col min="13455"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4.85546875" style="2" customWidth="1"/>
    <col min="13617" max="13709" width="0" style="2" hidden="1" customWidth="1"/>
    <col min="13710" max="13710" width="5.140625" style="2" customWidth="1"/>
    <col min="13711"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4.85546875" style="2" customWidth="1"/>
    <col min="13873" max="13965" width="0" style="2" hidden="1" customWidth="1"/>
    <col min="13966" max="13966" width="5.140625" style="2" customWidth="1"/>
    <col min="13967"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4.85546875" style="2" customWidth="1"/>
    <col min="14129" max="14221" width="0" style="2" hidden="1" customWidth="1"/>
    <col min="14222" max="14222" width="5.140625" style="2" customWidth="1"/>
    <col min="14223"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4.85546875" style="2" customWidth="1"/>
    <col min="14385" max="14477" width="0" style="2" hidden="1" customWidth="1"/>
    <col min="14478" max="14478" width="5.140625" style="2" customWidth="1"/>
    <col min="14479"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4.85546875" style="2" customWidth="1"/>
    <col min="14641" max="14733" width="0" style="2" hidden="1" customWidth="1"/>
    <col min="14734" max="14734" width="5.140625" style="2" customWidth="1"/>
    <col min="14735"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4.85546875" style="2" customWidth="1"/>
    <col min="14897" max="14989" width="0" style="2" hidden="1" customWidth="1"/>
    <col min="14990" max="14990" width="5.140625" style="2" customWidth="1"/>
    <col min="14991"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4.85546875" style="2" customWidth="1"/>
    <col min="15153" max="15245" width="0" style="2" hidden="1" customWidth="1"/>
    <col min="15246" max="15246" width="5.140625" style="2" customWidth="1"/>
    <col min="15247"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4.85546875" style="2" customWidth="1"/>
    <col min="15409" max="15501" width="0" style="2" hidden="1" customWidth="1"/>
    <col min="15502" max="15502" width="5.140625" style="2" customWidth="1"/>
    <col min="15503"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4.85546875" style="2" customWidth="1"/>
    <col min="15665" max="15757" width="0" style="2" hidden="1" customWidth="1"/>
    <col min="15758" max="15758" width="5.140625" style="2" customWidth="1"/>
    <col min="15759"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4.85546875" style="2" customWidth="1"/>
    <col min="15921" max="16013" width="0" style="2" hidden="1" customWidth="1"/>
    <col min="16014" max="16014" width="5.140625" style="2" customWidth="1"/>
    <col min="16015"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4.85546875" style="2" customWidth="1"/>
    <col min="16177" max="16269" width="0" style="2" hidden="1" customWidth="1"/>
    <col min="16270" max="16270" width="5.140625" style="2" customWidth="1"/>
    <col min="16271"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",[10]NOMBRE!B2," - ","( ",[10]NOMBRE!C2,[10]NOMBRE!D2,[10]NOMBRE!E2,[10]NOMBRE!F2,[10]NOMBRE!G2," )")</f>
        <v>COMUNA: LINARES - ( 07401 )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",[10]NOMBRE!B3," - ","( ",[10]NOMBRE!C3,[10]NOMBRE!D3,[10]NOMBRE!E3,[10]NOMBRE!F3,[10]NOMBRE!G3,[10]NOMBRE!H3," )")</f>
        <v>ESTABLECIMIENTO/ESTRATEGIA: HOSPITAL DE LINARES  - ( 116108 )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",[10]NOMBRE!B6," - ","( ",[10]NOMBRE!C6,[10]NOMBRE!D6," )")</f>
        <v>MES: SEPTIEMBRE - ( 09 )</v>
      </c>
      <c r="B4" s="10"/>
      <c r="C4" s="10"/>
      <c r="D4" s="10"/>
      <c r="E4" s="10"/>
      <c r="F4" s="10"/>
      <c r="G4" s="10"/>
      <c r="H4" s="10"/>
      <c r="I4" s="10"/>
      <c r="J4" s="10"/>
      <c r="K4" s="10"/>
      <c r="M4" s="15"/>
      <c r="AY4" s="27"/>
      <c r="AZ4" s="27"/>
      <c r="CM4" s="185"/>
      <c r="CN4" s="27"/>
      <c r="CO4" s="27"/>
    </row>
    <row r="5" spans="1:112" s="11" customFormat="1" ht="12.75" customHeight="1" x14ac:dyDescent="0.2">
      <c r="A5" s="9" t="str">
        <f>CONCATENATE("AÑO: ",[10]NOMBRE!B7)</f>
        <v>AÑO: 2014</v>
      </c>
      <c r="B5" s="10"/>
      <c r="C5" s="10"/>
      <c r="D5" s="10"/>
      <c r="E5" s="10"/>
      <c r="F5" s="10"/>
      <c r="G5" s="10"/>
      <c r="H5" s="10"/>
      <c r="I5" s="10"/>
      <c r="J5" s="10"/>
      <c r="K5" s="10"/>
      <c r="M5" s="15"/>
      <c r="AY5" s="27"/>
      <c r="AZ5" s="27"/>
      <c r="CM5" s="185"/>
      <c r="CN5" s="27"/>
      <c r="CO5" s="27"/>
    </row>
    <row r="6" spans="1:112" s="13" customFormat="1" ht="39.75" customHeight="1" x14ac:dyDescent="0.2">
      <c r="A6" s="504" t="s">
        <v>1</v>
      </c>
      <c r="B6" s="504"/>
      <c r="C6" s="504"/>
      <c r="D6" s="504"/>
      <c r="E6" s="504"/>
      <c r="F6" s="504"/>
      <c r="G6" s="504"/>
      <c r="H6" s="504"/>
      <c r="I6" s="504"/>
      <c r="J6" s="504"/>
      <c r="K6" s="504"/>
      <c r="L6" s="504"/>
      <c r="M6" s="504"/>
      <c r="N6" s="504"/>
      <c r="O6" s="504"/>
      <c r="P6" s="504"/>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505" t="s">
        <v>3</v>
      </c>
      <c r="B8" s="506"/>
      <c r="C8" s="509" t="s">
        <v>4</v>
      </c>
      <c r="D8" s="515" t="s">
        <v>5</v>
      </c>
      <c r="E8" s="516"/>
      <c r="F8" s="516"/>
      <c r="G8" s="516"/>
      <c r="H8" s="516"/>
      <c r="I8" s="516"/>
      <c r="J8" s="516"/>
      <c r="K8" s="516"/>
      <c r="L8" s="51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507"/>
      <c r="B9" s="508"/>
      <c r="C9" s="510"/>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511" t="s">
        <v>9</v>
      </c>
      <c r="B10" s="512"/>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IF($C10&gt;=[10]A03!$C79,"","Total Gestantes Ingresadas debe ser MAYOR o IGUAL que el Total de Aplicaciones a Gestantes REM A03 Sección B3")</f>
        <v/>
      </c>
      <c r="BB10" s="77" t="str">
        <f>IF($C10&gt;=[10]A03!$C76,"","Total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IF($C10&gt;=[10]A03!$C79,0,1)</f>
        <v>0</v>
      </c>
      <c r="CQ10" s="154">
        <f>IF($C10&gt;=[10]A03!$C76,0,1)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528" t="s">
        <v>10</v>
      </c>
      <c r="B11" s="528"/>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524" t="s">
        <v>11</v>
      </c>
      <c r="B12" s="525"/>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524" t="s">
        <v>12</v>
      </c>
      <c r="B13" s="525"/>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529" t="s">
        <v>13</v>
      </c>
      <c r="B14" s="530"/>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531" t="s">
        <v>171</v>
      </c>
      <c r="B15" s="532"/>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533" t="s">
        <v>15</v>
      </c>
      <c r="B17" s="534"/>
      <c r="C17" s="518"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535"/>
      <c r="B18" s="536"/>
      <c r="C18" s="519"/>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513" t="s">
        <v>17</v>
      </c>
      <c r="B19" s="514"/>
      <c r="C19" s="84">
        <v>153</v>
      </c>
      <c r="D19" s="520" t="str">
        <f t="shared" ref="D19:D29" si="1">+BA19</f>
        <v/>
      </c>
      <c r="E19" s="521"/>
      <c r="F19" s="521"/>
      <c r="G19" s="521"/>
      <c r="H19" s="521"/>
      <c r="I19" s="521"/>
      <c r="J19" s="521"/>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522" t="s">
        <v>18</v>
      </c>
      <c r="B20" s="523"/>
      <c r="C20" s="85">
        <v>3</v>
      </c>
      <c r="D20" s="520" t="str">
        <f t="shared" si="1"/>
        <v/>
      </c>
      <c r="E20" s="521"/>
      <c r="F20" s="521"/>
      <c r="G20" s="521"/>
      <c r="H20" s="521"/>
      <c r="I20" s="521"/>
      <c r="J20" s="521"/>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524" t="s">
        <v>172</v>
      </c>
      <c r="B21" s="525"/>
      <c r="C21" s="85"/>
      <c r="D21" s="520" t="str">
        <f t="shared" si="1"/>
        <v/>
      </c>
      <c r="E21" s="521"/>
      <c r="F21" s="521"/>
      <c r="G21" s="521"/>
      <c r="H21" s="521"/>
      <c r="I21" s="521"/>
      <c r="J21" s="521"/>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524" t="s">
        <v>173</v>
      </c>
      <c r="B22" s="525"/>
      <c r="C22" s="85">
        <v>24</v>
      </c>
      <c r="D22" s="520" t="str">
        <f t="shared" si="1"/>
        <v/>
      </c>
      <c r="E22" s="521"/>
      <c r="F22" s="521"/>
      <c r="G22" s="521"/>
      <c r="H22" s="521"/>
      <c r="I22" s="521"/>
      <c r="J22" s="521"/>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526" t="s">
        <v>19</v>
      </c>
      <c r="B23" s="527"/>
      <c r="C23" s="85">
        <v>1</v>
      </c>
      <c r="D23" s="520" t="str">
        <f t="shared" si="1"/>
        <v/>
      </c>
      <c r="E23" s="521"/>
      <c r="F23" s="521"/>
      <c r="G23" s="521"/>
      <c r="H23" s="521"/>
      <c r="I23" s="521"/>
      <c r="J23" s="521"/>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526" t="s">
        <v>20</v>
      </c>
      <c r="B24" s="527"/>
      <c r="C24" s="85">
        <v>1</v>
      </c>
      <c r="D24" s="520" t="str">
        <f t="shared" si="1"/>
        <v/>
      </c>
      <c r="E24" s="521"/>
      <c r="F24" s="521"/>
      <c r="G24" s="521"/>
      <c r="H24" s="521"/>
      <c r="I24" s="521"/>
      <c r="J24" s="521"/>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526" t="s">
        <v>21</v>
      </c>
      <c r="B25" s="527"/>
      <c r="C25" s="85"/>
      <c r="D25" s="520" t="str">
        <f t="shared" si="1"/>
        <v/>
      </c>
      <c r="E25" s="521"/>
      <c r="F25" s="521"/>
      <c r="G25" s="521"/>
      <c r="H25" s="521"/>
      <c r="I25" s="521"/>
      <c r="J25" s="521"/>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526" t="s">
        <v>22</v>
      </c>
      <c r="B26" s="527"/>
      <c r="C26" s="85">
        <v>14</v>
      </c>
      <c r="D26" s="520" t="str">
        <f t="shared" si="1"/>
        <v/>
      </c>
      <c r="E26" s="521"/>
      <c r="F26" s="521"/>
      <c r="G26" s="521"/>
      <c r="H26" s="521"/>
      <c r="I26" s="521"/>
      <c r="J26" s="521"/>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526" t="s">
        <v>23</v>
      </c>
      <c r="B27" s="527"/>
      <c r="C27" s="85">
        <v>15</v>
      </c>
      <c r="D27" s="520" t="str">
        <f t="shared" si="1"/>
        <v/>
      </c>
      <c r="E27" s="521"/>
      <c r="F27" s="521"/>
      <c r="G27" s="521"/>
      <c r="H27" s="521"/>
      <c r="I27" s="521"/>
      <c r="J27" s="521"/>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539" t="s">
        <v>24</v>
      </c>
      <c r="B28" s="540"/>
      <c r="C28" s="85">
        <v>6</v>
      </c>
      <c r="D28" s="520" t="str">
        <f t="shared" si="1"/>
        <v/>
      </c>
      <c r="E28" s="521"/>
      <c r="F28" s="521"/>
      <c r="G28" s="521"/>
      <c r="H28" s="521"/>
      <c r="I28" s="521"/>
      <c r="J28" s="521"/>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541" t="s">
        <v>174</v>
      </c>
      <c r="B29" s="542"/>
      <c r="C29" s="87">
        <v>89</v>
      </c>
      <c r="D29" s="520" t="str">
        <f t="shared" si="1"/>
        <v/>
      </c>
      <c r="E29" s="521"/>
      <c r="F29" s="521"/>
      <c r="G29" s="521"/>
      <c r="H29" s="521"/>
      <c r="I29" s="521"/>
      <c r="J29" s="521"/>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505" t="s">
        <v>26</v>
      </c>
      <c r="B31" s="506"/>
      <c r="C31" s="509" t="s">
        <v>4</v>
      </c>
      <c r="D31" s="515" t="s">
        <v>5</v>
      </c>
      <c r="E31" s="516"/>
      <c r="F31" s="516"/>
      <c r="G31" s="516"/>
      <c r="H31" s="516"/>
      <c r="I31" s="516"/>
      <c r="J31" s="516"/>
      <c r="K31" s="516"/>
      <c r="L31" s="51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507"/>
      <c r="B32" s="508"/>
      <c r="C32" s="510"/>
      <c r="D32" s="468" t="s">
        <v>6</v>
      </c>
      <c r="E32" s="464" t="s">
        <v>7</v>
      </c>
      <c r="F32" s="464" t="s">
        <v>8</v>
      </c>
      <c r="G32" s="464" t="s">
        <v>165</v>
      </c>
      <c r="H32" s="464" t="s">
        <v>166</v>
      </c>
      <c r="I32" s="464" t="s">
        <v>167</v>
      </c>
      <c r="J32" s="464" t="s">
        <v>168</v>
      </c>
      <c r="K32" s="464" t="s">
        <v>169</v>
      </c>
      <c r="L32" s="464"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543" t="s">
        <v>27</v>
      </c>
      <c r="B33" s="543"/>
      <c r="C33" s="105">
        <f t="shared" ref="C33:C42" si="3">SUM(D33:L33)</f>
        <v>0</v>
      </c>
      <c r="D33" s="105">
        <f t="shared" ref="D33:L33" si="4">SUM(D34:D41)</f>
        <v>0</v>
      </c>
      <c r="E33" s="105">
        <f t="shared" si="4"/>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677"/>
      <c r="N34" s="677"/>
      <c r="O34" s="677"/>
      <c r="P34" s="677"/>
      <c r="Q34" s="677"/>
      <c r="R34" s="677"/>
      <c r="S34" s="677"/>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544" t="s">
        <v>29</v>
      </c>
      <c r="B35" s="52" t="s">
        <v>30</v>
      </c>
      <c r="C35" s="93">
        <f t="shared" si="3"/>
        <v>0</v>
      </c>
      <c r="D35" s="84"/>
      <c r="E35" s="84"/>
      <c r="F35" s="84"/>
      <c r="G35" s="84"/>
      <c r="H35" s="84"/>
      <c r="I35" s="84"/>
      <c r="J35" s="84"/>
      <c r="K35" s="84"/>
      <c r="L35" s="84"/>
      <c r="M35" s="677"/>
      <c r="N35" s="677"/>
      <c r="O35" s="677"/>
      <c r="P35" s="677"/>
      <c r="Q35" s="677"/>
      <c r="R35" s="677"/>
      <c r="S35" s="677"/>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545"/>
      <c r="B36" s="51" t="s">
        <v>31</v>
      </c>
      <c r="C36" s="94">
        <f t="shared" si="3"/>
        <v>0</v>
      </c>
      <c r="D36" s="85"/>
      <c r="E36" s="85"/>
      <c r="F36" s="85"/>
      <c r="G36" s="85"/>
      <c r="H36" s="85"/>
      <c r="I36" s="85"/>
      <c r="J36" s="85"/>
      <c r="K36" s="85"/>
      <c r="L36" s="85"/>
      <c r="M36" s="677"/>
      <c r="N36" s="677"/>
      <c r="O36" s="677"/>
      <c r="P36" s="677"/>
      <c r="Q36" s="677"/>
      <c r="R36" s="677"/>
      <c r="S36" s="677"/>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545"/>
      <c r="B37" s="51" t="s">
        <v>32</v>
      </c>
      <c r="C37" s="94">
        <f t="shared" si="3"/>
        <v>0</v>
      </c>
      <c r="D37" s="85"/>
      <c r="E37" s="85"/>
      <c r="F37" s="85"/>
      <c r="G37" s="85"/>
      <c r="H37" s="85"/>
      <c r="I37" s="85"/>
      <c r="J37" s="85"/>
      <c r="K37" s="85"/>
      <c r="L37" s="85"/>
      <c r="M37" s="677"/>
      <c r="N37" s="677"/>
      <c r="O37" s="677"/>
      <c r="P37" s="677"/>
      <c r="Q37" s="677"/>
      <c r="R37" s="677"/>
      <c r="S37" s="677"/>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545"/>
      <c r="B38" s="51" t="s">
        <v>33</v>
      </c>
      <c r="C38" s="94">
        <f t="shared" si="3"/>
        <v>0</v>
      </c>
      <c r="D38" s="85"/>
      <c r="E38" s="85"/>
      <c r="F38" s="85"/>
      <c r="G38" s="85"/>
      <c r="H38" s="85"/>
      <c r="I38" s="85"/>
      <c r="J38" s="85"/>
      <c r="K38" s="85"/>
      <c r="L38" s="85"/>
      <c r="M38" s="677"/>
      <c r="N38" s="677"/>
      <c r="O38" s="677"/>
      <c r="P38" s="677"/>
      <c r="Q38" s="677"/>
      <c r="R38" s="677"/>
      <c r="S38" s="677"/>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546"/>
      <c r="B39" s="53" t="s">
        <v>34</v>
      </c>
      <c r="C39" s="95">
        <f t="shared" si="3"/>
        <v>0</v>
      </c>
      <c r="D39" s="87"/>
      <c r="E39" s="87"/>
      <c r="F39" s="87"/>
      <c r="G39" s="87"/>
      <c r="H39" s="87"/>
      <c r="I39" s="87"/>
      <c r="J39" s="87"/>
      <c r="K39" s="87"/>
      <c r="L39" s="87"/>
      <c r="M39" s="677"/>
      <c r="N39" s="677"/>
      <c r="O39" s="677"/>
      <c r="P39" s="677"/>
      <c r="Q39" s="677"/>
      <c r="R39" s="677"/>
      <c r="S39" s="677"/>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678" t="s">
        <v>35</v>
      </c>
      <c r="B40" s="50" t="s">
        <v>36</v>
      </c>
      <c r="C40" s="125">
        <f t="shared" si="3"/>
        <v>0</v>
      </c>
      <c r="D40" s="89"/>
      <c r="E40" s="89"/>
      <c r="F40" s="89"/>
      <c r="G40" s="89"/>
      <c r="H40" s="89"/>
      <c r="I40" s="89"/>
      <c r="J40" s="89"/>
      <c r="K40" s="89"/>
      <c r="L40" s="89"/>
      <c r="M40" s="677"/>
      <c r="N40" s="677"/>
      <c r="O40" s="677"/>
      <c r="P40" s="677"/>
      <c r="Q40" s="677"/>
      <c r="R40" s="677"/>
      <c r="S40" s="677"/>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thickBot="1" x14ac:dyDescent="0.25">
      <c r="A41" s="762"/>
      <c r="B41" s="386" t="s">
        <v>37</v>
      </c>
      <c r="C41" s="99">
        <f t="shared" si="3"/>
        <v>0</v>
      </c>
      <c r="D41" s="86"/>
      <c r="E41" s="86"/>
      <c r="F41" s="86"/>
      <c r="G41" s="86"/>
      <c r="H41" s="86"/>
      <c r="I41" s="86"/>
      <c r="J41" s="86"/>
      <c r="K41" s="86"/>
      <c r="L41" s="86"/>
      <c r="M41" s="677"/>
      <c r="N41" s="677"/>
      <c r="O41" s="677"/>
      <c r="P41" s="677"/>
      <c r="Q41" s="677"/>
      <c r="R41" s="677"/>
      <c r="S41" s="677"/>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thickTop="1" x14ac:dyDescent="0.2">
      <c r="A42" s="760" t="s">
        <v>175</v>
      </c>
      <c r="B42" s="761"/>
      <c r="C42" s="387">
        <f t="shared" si="3"/>
        <v>0</v>
      </c>
      <c r="D42" s="388"/>
      <c r="E42" s="388"/>
      <c r="F42" s="388"/>
      <c r="G42" s="388"/>
      <c r="H42" s="388"/>
      <c r="I42" s="388"/>
      <c r="J42" s="388"/>
      <c r="K42" s="388"/>
      <c r="L42" s="388"/>
      <c r="M42" s="677"/>
      <c r="N42" s="677"/>
      <c r="O42" s="677"/>
      <c r="P42" s="677"/>
      <c r="Q42" s="677"/>
      <c r="R42" s="677"/>
      <c r="S42" s="677"/>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462" t="s">
        <v>39</v>
      </c>
      <c r="B44" s="468"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547" t="s">
        <v>43</v>
      </c>
      <c r="B47" s="548"/>
      <c r="C47" s="468"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549" t="s">
        <v>46</v>
      </c>
      <c r="B48" s="550"/>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IF(AND(([10]A01!$C16+[10]A01!$C17+[10]A01!$C18+[10]A01!$C19+[10]A01!$D29+[10]A01!$D30+[10]A01!$D31)&lt;&gt;0,D48="",E48=""),"Observacion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IF(AND(([10]A01!$C16+[10]A01!$C17+[10]A01!$C18+[10]A01!$C19+[10]A01!$D29+[10]A01!$D30+[10]A01!$D31)&lt;&gt;0,D48="",E48=""),1,0)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551" t="s">
        <v>48</v>
      </c>
      <c r="B50" s="552"/>
      <c r="C50" s="555" t="s">
        <v>49</v>
      </c>
      <c r="D50" s="557" t="s">
        <v>50</v>
      </c>
      <c r="E50" s="558"/>
      <c r="F50" s="558"/>
      <c r="G50" s="558"/>
      <c r="H50" s="558"/>
      <c r="I50" s="559"/>
      <c r="J50" s="560" t="s">
        <v>51</v>
      </c>
      <c r="K50" s="561"/>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553"/>
      <c r="B51" s="554"/>
      <c r="C51" s="556"/>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564" t="s">
        <v>59</v>
      </c>
      <c r="B52" s="565"/>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562" t="s">
        <v>60</v>
      </c>
      <c r="B53" s="563"/>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562" t="s">
        <v>61</v>
      </c>
      <c r="B54" s="563"/>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537" t="s">
        <v>62</v>
      </c>
      <c r="B55" s="538"/>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551" t="s">
        <v>48</v>
      </c>
      <c r="B57" s="552"/>
      <c r="C57" s="555" t="s">
        <v>49</v>
      </c>
      <c r="D57" s="587" t="s">
        <v>177</v>
      </c>
      <c r="E57" s="587"/>
      <c r="F57" s="560"/>
      <c r="G57" s="560" t="s">
        <v>178</v>
      </c>
      <c r="H57" s="561"/>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553"/>
      <c r="B58" s="554"/>
      <c r="C58" s="556"/>
      <c r="D58" s="463" t="s">
        <v>179</v>
      </c>
      <c r="E58" s="463" t="s">
        <v>180</v>
      </c>
      <c r="F58" s="460" t="s">
        <v>181</v>
      </c>
      <c r="G58" s="460" t="s">
        <v>182</v>
      </c>
      <c r="H58" s="463"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570" t="s">
        <v>59</v>
      </c>
      <c r="B59" s="571"/>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572" t="s">
        <v>60</v>
      </c>
      <c r="B60" s="573"/>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572" t="s">
        <v>61</v>
      </c>
      <c r="B61" s="573"/>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574" t="s">
        <v>62</v>
      </c>
      <c r="B62" s="575"/>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533" t="s">
        <v>39</v>
      </c>
      <c r="B64" s="534"/>
      <c r="C64" s="533" t="s">
        <v>40</v>
      </c>
      <c r="D64" s="585"/>
      <c r="E64" s="534"/>
      <c r="F64" s="576" t="s">
        <v>41</v>
      </c>
      <c r="G64" s="577"/>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8"/>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81"/>
      <c r="B65" s="582"/>
      <c r="C65" s="581"/>
      <c r="D65" s="586"/>
      <c r="E65" s="582"/>
      <c r="F65" s="543" t="s">
        <v>63</v>
      </c>
      <c r="G65" s="543"/>
      <c r="H65" s="543" t="s">
        <v>64</v>
      </c>
      <c r="I65" s="543"/>
      <c r="J65" s="543" t="s">
        <v>213</v>
      </c>
      <c r="K65" s="543"/>
      <c r="L65" s="543" t="s">
        <v>214</v>
      </c>
      <c r="M65" s="543"/>
      <c r="N65" s="543" t="s">
        <v>215</v>
      </c>
      <c r="O65" s="543"/>
      <c r="P65" s="543" t="s">
        <v>216</v>
      </c>
      <c r="Q65" s="543"/>
      <c r="R65" s="543" t="s">
        <v>217</v>
      </c>
      <c r="S65" s="543"/>
      <c r="T65" s="543" t="s">
        <v>218</v>
      </c>
      <c r="U65" s="543"/>
      <c r="V65" s="543" t="s">
        <v>219</v>
      </c>
      <c r="W65" s="543"/>
      <c r="X65" s="543" t="s">
        <v>220</v>
      </c>
      <c r="Y65" s="543"/>
      <c r="Z65" s="579" t="s">
        <v>221</v>
      </c>
      <c r="AA65" s="580"/>
      <c r="AB65" s="579" t="s">
        <v>222</v>
      </c>
      <c r="AC65" s="580"/>
      <c r="AD65" s="579" t="s">
        <v>223</v>
      </c>
      <c r="AE65" s="580"/>
      <c r="AF65" s="579" t="s">
        <v>224</v>
      </c>
      <c r="AG65" s="580"/>
      <c r="AH65" s="62"/>
      <c r="AI65" s="11"/>
      <c r="AJ65" s="11"/>
      <c r="AK65" s="11"/>
      <c r="AL65" s="11"/>
      <c r="AM65" s="11"/>
      <c r="AN65" s="11"/>
      <c r="AO65" s="11"/>
      <c r="AP65" s="11"/>
      <c r="AQ65" s="11"/>
      <c r="AR65" s="11"/>
      <c r="AS65" s="11"/>
      <c r="AT65" s="11"/>
      <c r="AU65" s="11"/>
      <c r="AV65" s="11"/>
      <c r="AW65" s="11"/>
      <c r="AX65" s="11"/>
      <c r="AY65" s="11"/>
      <c r="AZ65" s="557" t="s">
        <v>63</v>
      </c>
      <c r="BA65" s="559"/>
      <c r="BB65" s="557" t="s">
        <v>64</v>
      </c>
      <c r="BC65" s="559"/>
      <c r="BD65" s="557" t="s">
        <v>213</v>
      </c>
      <c r="BE65" s="559"/>
      <c r="BF65" s="557" t="s">
        <v>214</v>
      </c>
      <c r="BG65" s="559"/>
      <c r="BH65" s="557" t="s">
        <v>215</v>
      </c>
      <c r="BI65" s="559"/>
      <c r="BJ65" s="557" t="s">
        <v>216</v>
      </c>
      <c r="BK65" s="559"/>
      <c r="BL65" s="557" t="s">
        <v>217</v>
      </c>
      <c r="BM65" s="559"/>
      <c r="BN65" s="557" t="s">
        <v>218</v>
      </c>
      <c r="BO65" s="559"/>
      <c r="BP65" s="557" t="s">
        <v>219</v>
      </c>
      <c r="BQ65" s="559"/>
      <c r="BR65" s="557" t="s">
        <v>220</v>
      </c>
      <c r="BS65" s="559"/>
      <c r="BT65" s="579" t="s">
        <v>221</v>
      </c>
      <c r="BU65" s="580"/>
      <c r="BV65" s="579" t="s">
        <v>222</v>
      </c>
      <c r="BW65" s="580"/>
      <c r="BX65" s="579" t="s">
        <v>223</v>
      </c>
      <c r="BY65" s="580"/>
      <c r="BZ65" s="579" t="s">
        <v>224</v>
      </c>
      <c r="CA65" s="580"/>
      <c r="CB65" s="11"/>
      <c r="CC65" s="11"/>
      <c r="CD65" s="11"/>
      <c r="CE65" s="11"/>
      <c r="CF65" s="11"/>
      <c r="CG65" s="11"/>
      <c r="CH65" s="11"/>
      <c r="CI65" s="11"/>
      <c r="CJ65" s="11"/>
      <c r="CK65" s="11"/>
      <c r="CL65" s="11"/>
      <c r="CM65" s="185"/>
      <c r="CN65" s="27"/>
      <c r="CO65" s="27"/>
      <c r="CP65" s="557"/>
      <c r="CQ65" s="559"/>
      <c r="CR65" s="557"/>
      <c r="CS65" s="559"/>
      <c r="CT65" s="557"/>
      <c r="CU65" s="559"/>
      <c r="CV65" s="557"/>
      <c r="CW65" s="559"/>
      <c r="CX65" s="557"/>
      <c r="CY65" s="559"/>
      <c r="CZ65" s="557"/>
      <c r="DA65" s="559"/>
      <c r="DB65" s="557"/>
      <c r="DC65" s="559"/>
      <c r="DD65" s="557"/>
      <c r="DE65" s="559"/>
      <c r="DF65" s="557"/>
      <c r="DG65" s="559"/>
      <c r="DH65" s="557"/>
      <c r="DI65" s="559"/>
      <c r="DJ65" s="579"/>
      <c r="DK65" s="580"/>
      <c r="DL65" s="579"/>
      <c r="DM65" s="580"/>
      <c r="DN65" s="579"/>
      <c r="DO65" s="580"/>
      <c r="DP65" s="579"/>
      <c r="DQ65" s="580"/>
    </row>
    <row r="66" spans="1:132" s="76" customFormat="1" ht="21" x14ac:dyDescent="0.15">
      <c r="A66" s="583"/>
      <c r="B66" s="584"/>
      <c r="C66" s="468" t="s">
        <v>65</v>
      </c>
      <c r="D66" s="468" t="s">
        <v>37</v>
      </c>
      <c r="E66" s="461"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549" t="s">
        <v>66</v>
      </c>
      <c r="B67" s="550"/>
      <c r="C67" s="105">
        <f>SUM(D67:E67)</f>
        <v>0</v>
      </c>
      <c r="D67" s="105">
        <f>+F67+H67+J67+L67+N67+P67+R67+T67+V67+X67+Z67+AB67+AD67+AF67</f>
        <v>0</v>
      </c>
      <c r="E67" s="106">
        <f t="shared" ref="D67:E70" si="6">+G67+I67+K67+M67+O67+Q67+S67+U67+W67+Y67+AA67+AC67+AE67+AG67</f>
        <v>0</v>
      </c>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84"/>
      <c r="AH67" s="149"/>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679" t="s">
        <v>67</v>
      </c>
      <c r="B68" s="466"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589"/>
      <c r="B69" s="458" t="s">
        <v>69</v>
      </c>
      <c r="C69" s="94">
        <f>SUM(D69:E69)</f>
        <v>9</v>
      </c>
      <c r="D69" s="94">
        <f t="shared" si="6"/>
        <v>4</v>
      </c>
      <c r="E69" s="126">
        <f t="shared" si="6"/>
        <v>5</v>
      </c>
      <c r="F69" s="91"/>
      <c r="G69" s="91"/>
      <c r="H69" s="91">
        <v>1</v>
      </c>
      <c r="I69" s="91"/>
      <c r="J69" s="91"/>
      <c r="K69" s="91"/>
      <c r="L69" s="91"/>
      <c r="M69" s="91"/>
      <c r="N69" s="91"/>
      <c r="O69" s="91">
        <v>1</v>
      </c>
      <c r="P69" s="91"/>
      <c r="Q69" s="91"/>
      <c r="R69" s="91"/>
      <c r="S69" s="91">
        <v>1</v>
      </c>
      <c r="T69" s="91">
        <v>1</v>
      </c>
      <c r="U69" s="91">
        <v>1</v>
      </c>
      <c r="V69" s="91">
        <v>1</v>
      </c>
      <c r="W69" s="91"/>
      <c r="X69" s="91">
        <v>1</v>
      </c>
      <c r="Y69" s="91">
        <v>1</v>
      </c>
      <c r="Z69" s="91"/>
      <c r="AA69" s="91">
        <v>1</v>
      </c>
      <c r="AB69" s="91"/>
      <c r="AC69" s="91"/>
      <c r="AD69" s="91"/>
      <c r="AE69" s="91"/>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590"/>
      <c r="B70" s="467"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533" t="s">
        <v>39</v>
      </c>
      <c r="B72" s="534"/>
      <c r="C72" s="555" t="s">
        <v>40</v>
      </c>
      <c r="D72" s="555"/>
      <c r="E72" s="555"/>
      <c r="F72" s="676" t="s">
        <v>71</v>
      </c>
      <c r="G72" s="676"/>
      <c r="H72" s="676"/>
      <c r="I72" s="676"/>
      <c r="J72" s="676"/>
      <c r="K72" s="676"/>
      <c r="L72" s="676"/>
      <c r="M72" s="676"/>
      <c r="N72" s="676"/>
      <c r="O72" s="676"/>
      <c r="P72" s="676"/>
      <c r="Q72" s="676"/>
      <c r="R72" s="676"/>
      <c r="S72" s="676"/>
      <c r="T72" s="676"/>
      <c r="U72" s="676"/>
      <c r="V72" s="676"/>
      <c r="W72" s="676"/>
      <c r="X72" s="676"/>
      <c r="Y72" s="676"/>
      <c r="Z72" s="676"/>
      <c r="AA72" s="676"/>
      <c r="AB72" s="676"/>
      <c r="AC72" s="676"/>
      <c r="AD72" s="676"/>
      <c r="AE72" s="676"/>
      <c r="AF72" s="676"/>
      <c r="AG72" s="676"/>
      <c r="AH72" s="681" t="s">
        <v>72</v>
      </c>
      <c r="AI72" s="681"/>
      <c r="AJ72" s="681"/>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81"/>
      <c r="B73" s="582"/>
      <c r="C73" s="680"/>
      <c r="D73" s="680"/>
      <c r="E73" s="680"/>
      <c r="F73" s="543" t="s">
        <v>63</v>
      </c>
      <c r="G73" s="543"/>
      <c r="H73" s="543" t="s">
        <v>64</v>
      </c>
      <c r="I73" s="543"/>
      <c r="J73" s="651" t="s">
        <v>213</v>
      </c>
      <c r="K73" s="651"/>
      <c r="L73" s="651" t="s">
        <v>214</v>
      </c>
      <c r="M73" s="651"/>
      <c r="N73" s="651" t="s">
        <v>215</v>
      </c>
      <c r="O73" s="651"/>
      <c r="P73" s="651" t="s">
        <v>216</v>
      </c>
      <c r="Q73" s="651"/>
      <c r="R73" s="543" t="s">
        <v>217</v>
      </c>
      <c r="S73" s="543"/>
      <c r="T73" s="651" t="s">
        <v>218</v>
      </c>
      <c r="U73" s="651"/>
      <c r="V73" s="651" t="s">
        <v>219</v>
      </c>
      <c r="W73" s="651"/>
      <c r="X73" s="651" t="s">
        <v>220</v>
      </c>
      <c r="Y73" s="651"/>
      <c r="Z73" s="651" t="s">
        <v>221</v>
      </c>
      <c r="AA73" s="651"/>
      <c r="AB73" s="651" t="s">
        <v>222</v>
      </c>
      <c r="AC73" s="651"/>
      <c r="AD73" s="651" t="s">
        <v>223</v>
      </c>
      <c r="AE73" s="651"/>
      <c r="AF73" s="651" t="s">
        <v>224</v>
      </c>
      <c r="AG73" s="651"/>
      <c r="AH73" s="682" t="s">
        <v>73</v>
      </c>
      <c r="AI73" s="682" t="s">
        <v>74</v>
      </c>
      <c r="AJ73" s="682"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583"/>
      <c r="B74" s="584"/>
      <c r="C74" s="468" t="s">
        <v>65</v>
      </c>
      <c r="D74" s="468" t="s">
        <v>37</v>
      </c>
      <c r="E74" s="468" t="s">
        <v>58</v>
      </c>
      <c r="F74" s="457" t="s">
        <v>37</v>
      </c>
      <c r="G74" s="457" t="s">
        <v>58</v>
      </c>
      <c r="H74" s="457" t="s">
        <v>37</v>
      </c>
      <c r="I74" s="457" t="s">
        <v>58</v>
      </c>
      <c r="J74" s="457" t="s">
        <v>37</v>
      </c>
      <c r="K74" s="457" t="s">
        <v>58</v>
      </c>
      <c r="L74" s="457" t="s">
        <v>37</v>
      </c>
      <c r="M74" s="457" t="s">
        <v>58</v>
      </c>
      <c r="N74" s="457" t="s">
        <v>37</v>
      </c>
      <c r="O74" s="457" t="s">
        <v>58</v>
      </c>
      <c r="P74" s="457" t="s">
        <v>37</v>
      </c>
      <c r="Q74" s="457" t="s">
        <v>58</v>
      </c>
      <c r="R74" s="457" t="s">
        <v>37</v>
      </c>
      <c r="S74" s="457" t="s">
        <v>58</v>
      </c>
      <c r="T74" s="457" t="s">
        <v>37</v>
      </c>
      <c r="U74" s="457" t="s">
        <v>58</v>
      </c>
      <c r="V74" s="457" t="s">
        <v>37</v>
      </c>
      <c r="W74" s="457" t="s">
        <v>58</v>
      </c>
      <c r="X74" s="457" t="s">
        <v>37</v>
      </c>
      <c r="Y74" s="457" t="s">
        <v>58</v>
      </c>
      <c r="Z74" s="457" t="s">
        <v>37</v>
      </c>
      <c r="AA74" s="457" t="s">
        <v>58</v>
      </c>
      <c r="AB74" s="457" t="s">
        <v>37</v>
      </c>
      <c r="AC74" s="457" t="s">
        <v>58</v>
      </c>
      <c r="AD74" s="457" t="s">
        <v>37</v>
      </c>
      <c r="AE74" s="457" t="s">
        <v>58</v>
      </c>
      <c r="AF74" s="457" t="s">
        <v>37</v>
      </c>
      <c r="AG74" s="457" t="s">
        <v>58</v>
      </c>
      <c r="AH74" s="683"/>
      <c r="AI74" s="683"/>
      <c r="AJ74" s="683"/>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549" t="s">
        <v>76</v>
      </c>
      <c r="B75" s="550"/>
      <c r="C75" s="105">
        <f>SUM(D75:E75)</f>
        <v>1</v>
      </c>
      <c r="D75" s="105">
        <f t="shared" ref="D75:E78" si="7">+F75+H75+J75+L75+N75+P75+R75+T75+V75+X75+Z75+AB75+AD75+AF75</f>
        <v>0</v>
      </c>
      <c r="E75" s="105">
        <f t="shared" si="7"/>
        <v>1</v>
      </c>
      <c r="F75" s="84"/>
      <c r="G75" s="84"/>
      <c r="H75" s="84"/>
      <c r="I75" s="84">
        <v>1</v>
      </c>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v>1</v>
      </c>
      <c r="AJ75" s="84"/>
      <c r="AK75" s="149"/>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588" t="s">
        <v>67</v>
      </c>
      <c r="B76" s="466"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589"/>
      <c r="B77" s="458" t="s">
        <v>69</v>
      </c>
      <c r="C77" s="94">
        <f>SUM(D77:E77)</f>
        <v>1</v>
      </c>
      <c r="D77" s="94">
        <f t="shared" si="7"/>
        <v>0</v>
      </c>
      <c r="E77" s="94">
        <f t="shared" si="7"/>
        <v>1</v>
      </c>
      <c r="F77" s="85"/>
      <c r="G77" s="85"/>
      <c r="H77" s="85"/>
      <c r="I77" s="85">
        <v>1</v>
      </c>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v>1</v>
      </c>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590"/>
      <c r="B78" s="467"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591" t="s">
        <v>39</v>
      </c>
      <c r="B80" s="592"/>
      <c r="C80" s="597" t="s">
        <v>227</v>
      </c>
      <c r="D80" s="598"/>
      <c r="E80" s="599"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593"/>
      <c r="B81" s="594"/>
      <c r="C81" s="602" t="s">
        <v>229</v>
      </c>
      <c r="D81" s="604" t="s">
        <v>71</v>
      </c>
      <c r="E81" s="600"/>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595"/>
      <c r="B82" s="596"/>
      <c r="C82" s="603"/>
      <c r="D82" s="605"/>
      <c r="E82" s="601"/>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568" t="s">
        <v>230</v>
      </c>
      <c r="B83" s="569"/>
      <c r="C83" s="255"/>
      <c r="D83" s="255"/>
      <c r="E83" s="255"/>
      <c r="F83" s="220"/>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585" t="s">
        <v>39</v>
      </c>
      <c r="B85" s="585"/>
      <c r="C85" s="533" t="s">
        <v>40</v>
      </c>
      <c r="D85" s="585"/>
      <c r="E85" s="534"/>
      <c r="F85" s="576" t="s">
        <v>41</v>
      </c>
      <c r="G85" s="577"/>
      <c r="H85" s="577"/>
      <c r="I85" s="577"/>
      <c r="J85" s="577"/>
      <c r="K85" s="577"/>
      <c r="L85" s="577"/>
      <c r="M85" s="577"/>
      <c r="N85" s="577"/>
      <c r="O85" s="577"/>
      <c r="P85" s="577"/>
      <c r="Q85" s="577"/>
      <c r="R85" s="577"/>
      <c r="S85" s="577"/>
      <c r="T85" s="577"/>
      <c r="U85" s="577"/>
      <c r="V85" s="577"/>
      <c r="W85" s="577"/>
      <c r="X85" s="577"/>
      <c r="Y85" s="577"/>
      <c r="Z85" s="577"/>
      <c r="AA85" s="577"/>
      <c r="AB85" s="577"/>
      <c r="AC85" s="577"/>
      <c r="AD85" s="577"/>
      <c r="AE85" s="577"/>
      <c r="AF85" s="577"/>
      <c r="AG85" s="578"/>
      <c r="AH85" s="509"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586"/>
      <c r="B86" s="586"/>
      <c r="C86" s="581"/>
      <c r="D86" s="586"/>
      <c r="E86" s="582"/>
      <c r="F86" s="557" t="s">
        <v>291</v>
      </c>
      <c r="G86" s="559"/>
      <c r="H86" s="557" t="s">
        <v>64</v>
      </c>
      <c r="I86" s="559"/>
      <c r="J86" s="557" t="s">
        <v>213</v>
      </c>
      <c r="K86" s="559"/>
      <c r="L86" s="557" t="s">
        <v>214</v>
      </c>
      <c r="M86" s="559"/>
      <c r="N86" s="557" t="s">
        <v>215</v>
      </c>
      <c r="O86" s="559"/>
      <c r="P86" s="557" t="s">
        <v>216</v>
      </c>
      <c r="Q86" s="559"/>
      <c r="R86" s="557" t="s">
        <v>217</v>
      </c>
      <c r="S86" s="559"/>
      <c r="T86" s="557" t="s">
        <v>218</v>
      </c>
      <c r="U86" s="559"/>
      <c r="V86" s="557" t="s">
        <v>219</v>
      </c>
      <c r="W86" s="559"/>
      <c r="X86" s="557" t="s">
        <v>220</v>
      </c>
      <c r="Y86" s="559"/>
      <c r="Z86" s="579" t="s">
        <v>221</v>
      </c>
      <c r="AA86" s="580"/>
      <c r="AB86" s="579" t="s">
        <v>222</v>
      </c>
      <c r="AC86" s="580"/>
      <c r="AD86" s="579" t="s">
        <v>223</v>
      </c>
      <c r="AE86" s="580"/>
      <c r="AF86" s="579" t="s">
        <v>224</v>
      </c>
      <c r="AG86" s="580"/>
      <c r="AH86" s="684"/>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95"/>
      <c r="B87" s="695"/>
      <c r="C87" s="468" t="s">
        <v>65</v>
      </c>
      <c r="D87" s="468" t="s">
        <v>37</v>
      </c>
      <c r="E87" s="468" t="s">
        <v>58</v>
      </c>
      <c r="F87" s="457" t="s">
        <v>37</v>
      </c>
      <c r="G87" s="457" t="s">
        <v>58</v>
      </c>
      <c r="H87" s="457" t="s">
        <v>37</v>
      </c>
      <c r="I87" s="457" t="s">
        <v>58</v>
      </c>
      <c r="J87" s="457" t="s">
        <v>37</v>
      </c>
      <c r="K87" s="457" t="s">
        <v>58</v>
      </c>
      <c r="L87" s="457" t="s">
        <v>37</v>
      </c>
      <c r="M87" s="457" t="s">
        <v>58</v>
      </c>
      <c r="N87" s="457" t="s">
        <v>37</v>
      </c>
      <c r="O87" s="457" t="s">
        <v>58</v>
      </c>
      <c r="P87" s="457" t="s">
        <v>37</v>
      </c>
      <c r="Q87" s="457" t="s">
        <v>58</v>
      </c>
      <c r="R87" s="457" t="s">
        <v>37</v>
      </c>
      <c r="S87" s="457" t="s">
        <v>58</v>
      </c>
      <c r="T87" s="457" t="s">
        <v>37</v>
      </c>
      <c r="U87" s="457" t="s">
        <v>58</v>
      </c>
      <c r="V87" s="457" t="s">
        <v>37</v>
      </c>
      <c r="W87" s="457" t="s">
        <v>58</v>
      </c>
      <c r="X87" s="457" t="s">
        <v>37</v>
      </c>
      <c r="Y87" s="457" t="s">
        <v>58</v>
      </c>
      <c r="Z87" s="457" t="s">
        <v>37</v>
      </c>
      <c r="AA87" s="457" t="s">
        <v>58</v>
      </c>
      <c r="AB87" s="457" t="s">
        <v>37</v>
      </c>
      <c r="AC87" s="457" t="s">
        <v>58</v>
      </c>
      <c r="AD87" s="457" t="s">
        <v>37</v>
      </c>
      <c r="AE87" s="457" t="s">
        <v>58</v>
      </c>
      <c r="AF87" s="457" t="s">
        <v>37</v>
      </c>
      <c r="AG87" s="457" t="s">
        <v>58</v>
      </c>
      <c r="AH87" s="510"/>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687" t="s">
        <v>78</v>
      </c>
      <c r="B88" s="68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689" t="s">
        <v>79</v>
      </c>
      <c r="B89" s="69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9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9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93" t="s">
        <v>83</v>
      </c>
      <c r="B92" s="69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389" t="str">
        <f>$BB92</f>
        <v/>
      </c>
      <c r="AJ92" s="11"/>
      <c r="AK92" s="11"/>
      <c r="AL92" s="11"/>
      <c r="AM92" s="11"/>
      <c r="AN92" s="11"/>
      <c r="AO92" s="11"/>
      <c r="AP92" s="27"/>
      <c r="AQ92" s="27"/>
      <c r="AR92" s="11"/>
      <c r="AS92" s="11"/>
      <c r="AT92" s="11"/>
      <c r="AU92" s="11"/>
      <c r="AV92" s="11"/>
      <c r="AW92" s="11"/>
      <c r="AX92" s="11"/>
      <c r="AY92" s="11"/>
      <c r="AZ92" s="11"/>
      <c r="BA92" s="11"/>
      <c r="BB92" s="221" t="str">
        <f>IF(C92&gt;C90+C91,"Los Ingresos de pacientes dependientes severos con escaras DEBEN estar incluidos en los Ingresos de pacientes dependientes severos oncológicos o No oncológicos","")</f>
        <v/>
      </c>
      <c r="BC92" s="11"/>
      <c r="BD92" s="11"/>
      <c r="BE92" s="11"/>
      <c r="BF92" s="11"/>
      <c r="BG92" s="11"/>
      <c r="BH92" s="11"/>
      <c r="BI92" s="11"/>
      <c r="CM92" s="77">
        <f>IF(C92&gt;C90+C91,1,0)</f>
        <v>0</v>
      </c>
      <c r="CN92" s="27"/>
      <c r="CO92" s="27"/>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551" t="s">
        <v>3</v>
      </c>
      <c r="B94" s="552"/>
      <c r="C94" s="579" t="s">
        <v>40</v>
      </c>
      <c r="D94" s="612"/>
      <c r="E94" s="580"/>
      <c r="F94" s="579" t="s">
        <v>221</v>
      </c>
      <c r="G94" s="580"/>
      <c r="H94" s="579" t="s">
        <v>222</v>
      </c>
      <c r="I94" s="580"/>
      <c r="J94" s="579" t="s">
        <v>223</v>
      </c>
      <c r="K94" s="580"/>
      <c r="L94" s="579" t="s">
        <v>224</v>
      </c>
      <c r="M94" s="580"/>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553"/>
      <c r="B95" s="554"/>
      <c r="C95" s="468" t="s">
        <v>65</v>
      </c>
      <c r="D95" s="468" t="s">
        <v>37</v>
      </c>
      <c r="E95" s="468" t="s">
        <v>58</v>
      </c>
      <c r="F95" s="468" t="s">
        <v>37</v>
      </c>
      <c r="G95" s="468" t="s">
        <v>58</v>
      </c>
      <c r="H95" s="468" t="s">
        <v>37</v>
      </c>
      <c r="I95" s="468" t="s">
        <v>58</v>
      </c>
      <c r="J95" s="468" t="s">
        <v>37</v>
      </c>
      <c r="K95" s="468" t="s">
        <v>58</v>
      </c>
      <c r="L95" s="468" t="s">
        <v>37</v>
      </c>
      <c r="M95" s="468"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674" t="s">
        <v>233</v>
      </c>
      <c r="B96" s="674"/>
      <c r="C96" s="93">
        <f>SUM(D96:E96)</f>
        <v>0</v>
      </c>
      <c r="D96" s="93">
        <f t="shared" ref="D96:E98" si="9">+F96+H96+J96+L96</f>
        <v>0</v>
      </c>
      <c r="E96" s="93">
        <f t="shared" si="9"/>
        <v>0</v>
      </c>
      <c r="F96" s="89"/>
      <c r="G96" s="89"/>
      <c r="H96" s="89"/>
      <c r="I96" s="89"/>
      <c r="J96" s="89"/>
      <c r="K96" s="89"/>
      <c r="L96" s="89"/>
      <c r="M96" s="89"/>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528" t="s">
        <v>85</v>
      </c>
      <c r="B97" s="528"/>
      <c r="C97" s="94">
        <f>SUM(D97:E97)</f>
        <v>0</v>
      </c>
      <c r="D97" s="94">
        <f t="shared" si="9"/>
        <v>0</v>
      </c>
      <c r="E97" s="94">
        <f t="shared" si="9"/>
        <v>0</v>
      </c>
      <c r="F97" s="89"/>
      <c r="G97" s="89"/>
      <c r="H97" s="89"/>
      <c r="I97" s="89"/>
      <c r="J97" s="89"/>
      <c r="K97" s="89"/>
      <c r="L97" s="89"/>
      <c r="M97" s="89"/>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616" t="s">
        <v>86</v>
      </c>
      <c r="B98" s="616"/>
      <c r="C98" s="99">
        <f>SUM(D98:E98)</f>
        <v>0</v>
      </c>
      <c r="D98" s="99">
        <f t="shared" si="9"/>
        <v>0</v>
      </c>
      <c r="E98" s="99">
        <f t="shared" si="9"/>
        <v>0</v>
      </c>
      <c r="F98" s="89"/>
      <c r="G98" s="89"/>
      <c r="H98" s="89"/>
      <c r="I98" s="89"/>
      <c r="J98" s="89"/>
      <c r="K98" s="89"/>
      <c r="L98" s="89"/>
      <c r="M98" s="89"/>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613" t="s">
        <v>87</v>
      </c>
      <c r="B99" s="613"/>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614" t="s">
        <v>88</v>
      </c>
      <c r="B100" s="614"/>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528" t="s">
        <v>89</v>
      </c>
      <c r="B101" s="528"/>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528" t="s">
        <v>90</v>
      </c>
      <c r="B102" s="528"/>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615" t="s">
        <v>91</v>
      </c>
      <c r="B103" s="61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613" t="s">
        <v>87</v>
      </c>
      <c r="B104" s="613"/>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609" t="s">
        <v>92</v>
      </c>
      <c r="B105" s="609"/>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551" t="s">
        <v>3</v>
      </c>
      <c r="B107" s="552"/>
      <c r="C107" s="579" t="s">
        <v>40</v>
      </c>
      <c r="D107" s="612"/>
      <c r="E107" s="580"/>
      <c r="F107" s="579" t="s">
        <v>221</v>
      </c>
      <c r="G107" s="580"/>
      <c r="H107" s="579" t="s">
        <v>222</v>
      </c>
      <c r="I107" s="580"/>
      <c r="J107" s="579" t="s">
        <v>223</v>
      </c>
      <c r="K107" s="580"/>
      <c r="L107" s="579" t="s">
        <v>224</v>
      </c>
      <c r="M107" s="763"/>
      <c r="N107" s="685"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553"/>
      <c r="B108" s="554"/>
      <c r="C108" s="468" t="s">
        <v>65</v>
      </c>
      <c r="D108" s="468" t="s">
        <v>37</v>
      </c>
      <c r="E108" s="468" t="s">
        <v>58</v>
      </c>
      <c r="F108" s="468" t="s">
        <v>37</v>
      </c>
      <c r="G108" s="468" t="s">
        <v>58</v>
      </c>
      <c r="H108" s="468" t="s">
        <v>37</v>
      </c>
      <c r="I108" s="468" t="s">
        <v>58</v>
      </c>
      <c r="J108" s="468" t="s">
        <v>37</v>
      </c>
      <c r="K108" s="468" t="s">
        <v>58</v>
      </c>
      <c r="L108" s="468" t="s">
        <v>37</v>
      </c>
      <c r="M108" s="231" t="s">
        <v>58</v>
      </c>
      <c r="N108" s="686"/>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674" t="s">
        <v>233</v>
      </c>
      <c r="B109" s="67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528" t="s">
        <v>85</v>
      </c>
      <c r="B110" s="528"/>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616" t="s">
        <v>86</v>
      </c>
      <c r="B111" s="616"/>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613" t="s">
        <v>87</v>
      </c>
      <c r="B112" s="613"/>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614" t="s">
        <v>88</v>
      </c>
      <c r="B113" s="614"/>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528" t="s">
        <v>89</v>
      </c>
      <c r="B114" s="528"/>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528" t="s">
        <v>90</v>
      </c>
      <c r="B115" s="528"/>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615" t="s">
        <v>91</v>
      </c>
      <c r="B116" s="61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613" t="s">
        <v>87</v>
      </c>
      <c r="B117" s="613"/>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609" t="s">
        <v>92</v>
      </c>
      <c r="B118" s="609"/>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543" t="s">
        <v>93</v>
      </c>
      <c r="B120" s="543"/>
      <c r="C120" s="543"/>
      <c r="D120" s="543" t="s">
        <v>40</v>
      </c>
      <c r="E120" s="543"/>
      <c r="F120" s="543"/>
      <c r="G120" s="610" t="s">
        <v>236</v>
      </c>
      <c r="H120" s="610"/>
      <c r="I120" s="611" t="s">
        <v>237</v>
      </c>
      <c r="J120" s="611"/>
      <c r="K120" s="611" t="s">
        <v>140</v>
      </c>
      <c r="L120" s="611"/>
      <c r="M120" s="610" t="s">
        <v>63</v>
      </c>
      <c r="N120" s="610"/>
      <c r="O120" s="610" t="s">
        <v>8</v>
      </c>
      <c r="P120" s="610"/>
      <c r="Q120" s="651" t="s">
        <v>213</v>
      </c>
      <c r="R120" s="651"/>
      <c r="S120" s="651" t="s">
        <v>214</v>
      </c>
      <c r="T120" s="651"/>
      <c r="U120" s="651" t="s">
        <v>215</v>
      </c>
      <c r="V120" s="651"/>
      <c r="W120" s="651" t="s">
        <v>216</v>
      </c>
      <c r="X120" s="651"/>
      <c r="Y120" s="651" t="s">
        <v>217</v>
      </c>
      <c r="Z120" s="651"/>
      <c r="AA120" s="651" t="s">
        <v>218</v>
      </c>
      <c r="AB120" s="651"/>
      <c r="AC120" s="651" t="s">
        <v>219</v>
      </c>
      <c r="AD120" s="651"/>
      <c r="AE120" s="651" t="s">
        <v>220</v>
      </c>
      <c r="AF120" s="651"/>
      <c r="AG120" s="651" t="s">
        <v>221</v>
      </c>
      <c r="AH120" s="651"/>
      <c r="AI120" s="651" t="s">
        <v>222</v>
      </c>
      <c r="AJ120" s="651"/>
      <c r="AK120" s="651" t="s">
        <v>223</v>
      </c>
      <c r="AL120" s="651"/>
      <c r="AM120" s="651" t="s">
        <v>224</v>
      </c>
      <c r="AN120" s="579"/>
      <c r="AO120" s="696" t="s">
        <v>97</v>
      </c>
      <c r="AP120" s="698" t="s">
        <v>98</v>
      </c>
      <c r="AQ120" s="700" t="s">
        <v>99</v>
      </c>
      <c r="AR120" s="700"/>
      <c r="AY120" s="27"/>
      <c r="AZ120" s="547" t="s">
        <v>236</v>
      </c>
      <c r="BA120" s="548"/>
      <c r="BB120" s="701" t="s">
        <v>237</v>
      </c>
      <c r="BC120" s="702"/>
      <c r="BD120" s="701" t="s">
        <v>140</v>
      </c>
      <c r="BE120" s="702"/>
      <c r="BF120" s="547" t="s">
        <v>63</v>
      </c>
      <c r="BG120" s="548"/>
      <c r="BH120" s="547" t="s">
        <v>8</v>
      </c>
      <c r="BI120" s="548"/>
      <c r="BJ120" s="579" t="s">
        <v>213</v>
      </c>
      <c r="BK120" s="580"/>
      <c r="BL120" s="579" t="s">
        <v>214</v>
      </c>
      <c r="BM120" s="580"/>
      <c r="BN120" s="579" t="s">
        <v>215</v>
      </c>
      <c r="BO120" s="580"/>
      <c r="BP120" s="579" t="s">
        <v>216</v>
      </c>
      <c r="BQ120" s="580"/>
      <c r="BR120" s="579" t="s">
        <v>217</v>
      </c>
      <c r="BS120" s="580"/>
      <c r="BT120" s="579" t="s">
        <v>218</v>
      </c>
      <c r="BU120" s="580"/>
      <c r="BV120" s="579" t="s">
        <v>219</v>
      </c>
      <c r="BW120" s="580"/>
      <c r="BX120" s="579" t="s">
        <v>220</v>
      </c>
      <c r="BY120" s="580"/>
      <c r="BZ120" s="579" t="s">
        <v>221</v>
      </c>
      <c r="CA120" s="580"/>
      <c r="CB120" s="579" t="s">
        <v>222</v>
      </c>
      <c r="CC120" s="580"/>
      <c r="CD120" s="579" t="s">
        <v>223</v>
      </c>
      <c r="CE120" s="580"/>
      <c r="CF120" s="579" t="s">
        <v>224</v>
      </c>
      <c r="CG120" s="580"/>
      <c r="CH120" s="227"/>
      <c r="CI120" s="227"/>
      <c r="CJ120" s="227"/>
      <c r="CK120" s="227"/>
      <c r="CL120" s="227"/>
      <c r="CM120" s="226"/>
      <c r="CN120" s="227"/>
      <c r="CO120" s="227"/>
      <c r="CP120" s="547" t="s">
        <v>236</v>
      </c>
      <c r="CQ120" s="548"/>
      <c r="CR120" s="701" t="s">
        <v>237</v>
      </c>
      <c r="CS120" s="702"/>
      <c r="CT120" s="701" t="s">
        <v>140</v>
      </c>
      <c r="CU120" s="702"/>
      <c r="CV120" s="547" t="s">
        <v>63</v>
      </c>
      <c r="CW120" s="548"/>
      <c r="CX120" s="547" t="s">
        <v>8</v>
      </c>
      <c r="CY120" s="548"/>
      <c r="CZ120" s="579" t="s">
        <v>213</v>
      </c>
      <c r="DA120" s="580"/>
      <c r="DB120" s="579" t="s">
        <v>214</v>
      </c>
      <c r="DC120" s="580"/>
      <c r="DD120" s="579" t="s">
        <v>215</v>
      </c>
      <c r="DE120" s="580"/>
      <c r="DF120" s="579" t="s">
        <v>216</v>
      </c>
      <c r="DG120" s="580"/>
      <c r="DH120" s="579" t="s">
        <v>217</v>
      </c>
      <c r="DI120" s="580"/>
      <c r="DJ120" s="579" t="s">
        <v>218</v>
      </c>
      <c r="DK120" s="580"/>
      <c r="DL120" s="579" t="s">
        <v>219</v>
      </c>
      <c r="DM120" s="580"/>
      <c r="DN120" s="579" t="s">
        <v>220</v>
      </c>
      <c r="DO120" s="580"/>
      <c r="DP120" s="579" t="s">
        <v>221</v>
      </c>
      <c r="DQ120" s="580"/>
      <c r="DR120" s="579" t="s">
        <v>222</v>
      </c>
      <c r="DS120" s="580"/>
      <c r="DT120" s="579" t="s">
        <v>223</v>
      </c>
      <c r="DU120" s="580"/>
      <c r="DV120" s="579" t="s">
        <v>224</v>
      </c>
      <c r="DW120" s="580"/>
      <c r="DX120" s="227"/>
      <c r="DY120" s="227"/>
      <c r="DZ120" s="227"/>
    </row>
    <row r="121" spans="1:130" s="76" customFormat="1" ht="21" x14ac:dyDescent="0.15">
      <c r="A121" s="543"/>
      <c r="B121" s="543"/>
      <c r="C121" s="543"/>
      <c r="D121" s="470" t="s">
        <v>100</v>
      </c>
      <c r="E121" s="246" t="s">
        <v>37</v>
      </c>
      <c r="F121" s="246" t="s">
        <v>58</v>
      </c>
      <c r="G121" s="469" t="s">
        <v>37</v>
      </c>
      <c r="H121" s="469" t="s">
        <v>58</v>
      </c>
      <c r="I121" s="469" t="s">
        <v>37</v>
      </c>
      <c r="J121" s="469" t="s">
        <v>58</v>
      </c>
      <c r="K121" s="469" t="s">
        <v>37</v>
      </c>
      <c r="L121" s="469" t="s">
        <v>58</v>
      </c>
      <c r="M121" s="469" t="s">
        <v>37</v>
      </c>
      <c r="N121" s="469" t="s">
        <v>58</v>
      </c>
      <c r="O121" s="469" t="s">
        <v>37</v>
      </c>
      <c r="P121" s="469" t="s">
        <v>58</v>
      </c>
      <c r="Q121" s="469" t="s">
        <v>37</v>
      </c>
      <c r="R121" s="469" t="s">
        <v>58</v>
      </c>
      <c r="S121" s="469" t="s">
        <v>37</v>
      </c>
      <c r="T121" s="469" t="s">
        <v>58</v>
      </c>
      <c r="U121" s="469" t="s">
        <v>37</v>
      </c>
      <c r="V121" s="469" t="s">
        <v>58</v>
      </c>
      <c r="W121" s="469" t="s">
        <v>37</v>
      </c>
      <c r="X121" s="469" t="s">
        <v>58</v>
      </c>
      <c r="Y121" s="469" t="s">
        <v>37</v>
      </c>
      <c r="Z121" s="469" t="s">
        <v>58</v>
      </c>
      <c r="AA121" s="469" t="s">
        <v>37</v>
      </c>
      <c r="AB121" s="469" t="s">
        <v>58</v>
      </c>
      <c r="AC121" s="469" t="s">
        <v>37</v>
      </c>
      <c r="AD121" s="469" t="s">
        <v>58</v>
      </c>
      <c r="AE121" s="469" t="s">
        <v>37</v>
      </c>
      <c r="AF121" s="469" t="s">
        <v>58</v>
      </c>
      <c r="AG121" s="469" t="s">
        <v>37</v>
      </c>
      <c r="AH121" s="469" t="s">
        <v>58</v>
      </c>
      <c r="AI121" s="469" t="s">
        <v>37</v>
      </c>
      <c r="AJ121" s="469" t="s">
        <v>58</v>
      </c>
      <c r="AK121" s="469" t="s">
        <v>37</v>
      </c>
      <c r="AL121" s="469" t="s">
        <v>58</v>
      </c>
      <c r="AM121" s="469" t="s">
        <v>37</v>
      </c>
      <c r="AN121" s="456" t="s">
        <v>58</v>
      </c>
      <c r="AO121" s="697"/>
      <c r="AP121" s="699"/>
      <c r="AQ121" s="248" t="s">
        <v>37</v>
      </c>
      <c r="AR121" s="248" t="s">
        <v>58</v>
      </c>
      <c r="AY121" s="27"/>
      <c r="AZ121" s="469" t="s">
        <v>37</v>
      </c>
      <c r="BA121" s="469" t="s">
        <v>58</v>
      </c>
      <c r="BB121" s="469" t="s">
        <v>37</v>
      </c>
      <c r="BC121" s="469" t="s">
        <v>58</v>
      </c>
      <c r="BD121" s="469" t="s">
        <v>37</v>
      </c>
      <c r="BE121" s="469" t="s">
        <v>58</v>
      </c>
      <c r="BF121" s="469" t="s">
        <v>37</v>
      </c>
      <c r="BG121" s="469" t="s">
        <v>58</v>
      </c>
      <c r="BH121" s="469" t="s">
        <v>37</v>
      </c>
      <c r="BI121" s="469" t="s">
        <v>58</v>
      </c>
      <c r="BJ121" s="469" t="s">
        <v>37</v>
      </c>
      <c r="BK121" s="469" t="s">
        <v>58</v>
      </c>
      <c r="BL121" s="469" t="s">
        <v>37</v>
      </c>
      <c r="BM121" s="469" t="s">
        <v>58</v>
      </c>
      <c r="BN121" s="469" t="s">
        <v>37</v>
      </c>
      <c r="BO121" s="469" t="s">
        <v>58</v>
      </c>
      <c r="BP121" s="469" t="s">
        <v>37</v>
      </c>
      <c r="BQ121" s="469" t="s">
        <v>58</v>
      </c>
      <c r="BR121" s="469" t="s">
        <v>37</v>
      </c>
      <c r="BS121" s="469" t="s">
        <v>58</v>
      </c>
      <c r="BT121" s="469" t="s">
        <v>37</v>
      </c>
      <c r="BU121" s="469" t="s">
        <v>58</v>
      </c>
      <c r="BV121" s="469" t="s">
        <v>37</v>
      </c>
      <c r="BW121" s="469" t="s">
        <v>58</v>
      </c>
      <c r="BX121" s="469" t="s">
        <v>37</v>
      </c>
      <c r="BY121" s="469" t="s">
        <v>58</v>
      </c>
      <c r="BZ121" s="469" t="s">
        <v>37</v>
      </c>
      <c r="CA121" s="469" t="s">
        <v>58</v>
      </c>
      <c r="CB121" s="469" t="s">
        <v>37</v>
      </c>
      <c r="CC121" s="469" t="s">
        <v>58</v>
      </c>
      <c r="CD121" s="469" t="s">
        <v>37</v>
      </c>
      <c r="CE121" s="469" t="s">
        <v>58</v>
      </c>
      <c r="CF121" s="469" t="s">
        <v>37</v>
      </c>
      <c r="CG121" s="456" t="s">
        <v>58</v>
      </c>
      <c r="CH121" s="227"/>
      <c r="CI121" s="227"/>
      <c r="CJ121" s="227"/>
      <c r="CK121" s="227"/>
      <c r="CL121" s="227"/>
      <c r="CM121" s="226"/>
      <c r="CN121" s="227"/>
      <c r="CO121" s="227"/>
      <c r="CP121" s="469" t="s">
        <v>37</v>
      </c>
      <c r="CQ121" s="469" t="s">
        <v>58</v>
      </c>
      <c r="CR121" s="469" t="s">
        <v>37</v>
      </c>
      <c r="CS121" s="469" t="s">
        <v>58</v>
      </c>
      <c r="CT121" s="469" t="s">
        <v>37</v>
      </c>
      <c r="CU121" s="469" t="s">
        <v>58</v>
      </c>
      <c r="CV121" s="469" t="s">
        <v>37</v>
      </c>
      <c r="CW121" s="469" t="s">
        <v>58</v>
      </c>
      <c r="CX121" s="469" t="s">
        <v>37</v>
      </c>
      <c r="CY121" s="469" t="s">
        <v>58</v>
      </c>
      <c r="CZ121" s="469" t="s">
        <v>37</v>
      </c>
      <c r="DA121" s="469" t="s">
        <v>58</v>
      </c>
      <c r="DB121" s="469" t="s">
        <v>37</v>
      </c>
      <c r="DC121" s="469" t="s">
        <v>58</v>
      </c>
      <c r="DD121" s="469" t="s">
        <v>37</v>
      </c>
      <c r="DE121" s="469" t="s">
        <v>58</v>
      </c>
      <c r="DF121" s="469" t="s">
        <v>37</v>
      </c>
      <c r="DG121" s="469" t="s">
        <v>58</v>
      </c>
      <c r="DH121" s="469" t="s">
        <v>37</v>
      </c>
      <c r="DI121" s="469" t="s">
        <v>58</v>
      </c>
      <c r="DJ121" s="469" t="s">
        <v>37</v>
      </c>
      <c r="DK121" s="469" t="s">
        <v>58</v>
      </c>
      <c r="DL121" s="469" t="s">
        <v>37</v>
      </c>
      <c r="DM121" s="469" t="s">
        <v>58</v>
      </c>
      <c r="DN121" s="469" t="s">
        <v>37</v>
      </c>
      <c r="DO121" s="469" t="s">
        <v>58</v>
      </c>
      <c r="DP121" s="469" t="s">
        <v>37</v>
      </c>
      <c r="DQ121" s="469" t="s">
        <v>58</v>
      </c>
      <c r="DR121" s="469" t="s">
        <v>37</v>
      </c>
      <c r="DS121" s="469" t="s">
        <v>58</v>
      </c>
      <c r="DT121" s="469" t="s">
        <v>37</v>
      </c>
      <c r="DU121" s="469" t="s">
        <v>58</v>
      </c>
      <c r="DV121" s="469" t="s">
        <v>37</v>
      </c>
      <c r="DW121" s="456" t="s">
        <v>58</v>
      </c>
      <c r="DX121" s="227"/>
      <c r="DY121" s="227"/>
      <c r="DZ121" s="227"/>
    </row>
    <row r="122" spans="1:130" s="76" customFormat="1" ht="15.75" customHeight="1" x14ac:dyDescent="0.15">
      <c r="A122" s="249" t="s">
        <v>101</v>
      </c>
      <c r="B122" s="250"/>
      <c r="C122" s="251"/>
      <c r="D122" s="252">
        <f>SUM(E122:F122)</f>
        <v>36</v>
      </c>
      <c r="E122" s="252">
        <f>+G122+I122+K122+M122+O122+Q122+S122+U122+W122+Y122+AA122+AC122+AE122+AG122+AI122+AK122+AM122</f>
        <v>11</v>
      </c>
      <c r="F122" s="252">
        <f>+H122+J122+L122+N122+P122+R122+T122+V122+X122+Z122+AB122+AD122+AF122+AH122+AJ122+AL122+AN122</f>
        <v>25</v>
      </c>
      <c r="G122" s="197"/>
      <c r="H122" s="197">
        <v>1</v>
      </c>
      <c r="I122" s="197">
        <v>7</v>
      </c>
      <c r="J122" s="197">
        <v>1</v>
      </c>
      <c r="K122" s="197">
        <v>2</v>
      </c>
      <c r="L122" s="197">
        <v>2</v>
      </c>
      <c r="M122" s="197"/>
      <c r="N122" s="197">
        <v>1</v>
      </c>
      <c r="O122" s="197">
        <v>2</v>
      </c>
      <c r="P122" s="197"/>
      <c r="Q122" s="197"/>
      <c r="R122" s="197">
        <v>3</v>
      </c>
      <c r="S122" s="197"/>
      <c r="T122" s="197">
        <v>4</v>
      </c>
      <c r="U122" s="197"/>
      <c r="V122" s="197">
        <v>2</v>
      </c>
      <c r="W122" s="197"/>
      <c r="X122" s="197">
        <v>5</v>
      </c>
      <c r="Y122" s="197"/>
      <c r="Z122" s="197">
        <v>1</v>
      </c>
      <c r="AA122" s="197"/>
      <c r="AB122" s="197">
        <v>3</v>
      </c>
      <c r="AC122" s="197"/>
      <c r="AD122" s="197">
        <v>2</v>
      </c>
      <c r="AE122" s="197"/>
      <c r="AF122" s="197"/>
      <c r="AG122" s="197"/>
      <c r="AH122" s="197"/>
      <c r="AI122" s="197"/>
      <c r="AJ122" s="197"/>
      <c r="AK122" s="197"/>
      <c r="AL122" s="197">
        <v>0</v>
      </c>
      <c r="AM122" s="197"/>
      <c r="AN122" s="253"/>
      <c r="AO122" s="254"/>
      <c r="AP122" s="197"/>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606" t="s">
        <v>102</v>
      </c>
      <c r="B123" s="607"/>
      <c r="C123" s="608"/>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703" t="s">
        <v>103</v>
      </c>
      <c r="B124" s="639" t="s">
        <v>104</v>
      </c>
      <c r="C124" s="637"/>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656"/>
      <c r="B125" s="647" t="s">
        <v>105</v>
      </c>
      <c r="C125" s="626"/>
      <c r="D125" s="112">
        <f t="shared" si="22"/>
        <v>0</v>
      </c>
      <c r="E125" s="112">
        <f t="shared" si="23"/>
        <v>0</v>
      </c>
      <c r="F125" s="112">
        <f t="shared" si="23"/>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629" t="s">
        <v>106</v>
      </c>
      <c r="B126" s="629"/>
      <c r="C126" s="630"/>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631" t="s">
        <v>282</v>
      </c>
      <c r="B127" s="631"/>
      <c r="C127" s="623"/>
      <c r="D127" s="111">
        <f t="shared" si="22"/>
        <v>1</v>
      </c>
      <c r="E127" s="111">
        <f>+G127+I127+K127+M127</f>
        <v>1</v>
      </c>
      <c r="F127" s="111">
        <f>+H127+J127+L127+N127</f>
        <v>0</v>
      </c>
      <c r="G127" s="85"/>
      <c r="H127" s="85"/>
      <c r="I127" s="85">
        <v>1</v>
      </c>
      <c r="J127" s="85"/>
      <c r="K127" s="85"/>
      <c r="L127" s="85"/>
      <c r="M127" s="129"/>
      <c r="N127" s="85"/>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624" t="s">
        <v>107</v>
      </c>
      <c r="B128" s="624"/>
      <c r="C128" s="625"/>
      <c r="D128" s="144">
        <f t="shared" si="22"/>
        <v>0</v>
      </c>
      <c r="E128" s="144">
        <f t="shared" si="23"/>
        <v>0</v>
      </c>
      <c r="F128" s="144">
        <f t="shared" si="23"/>
        <v>0</v>
      </c>
      <c r="G128" s="86"/>
      <c r="H128" s="86"/>
      <c r="I128" s="86"/>
      <c r="J128" s="86"/>
      <c r="K128" s="86"/>
      <c r="L128" s="86"/>
      <c r="M128" s="113"/>
      <c r="N128" s="87"/>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632" t="s">
        <v>108</v>
      </c>
      <c r="B129" s="634" t="s">
        <v>238</v>
      </c>
      <c r="C129" s="635"/>
      <c r="D129" s="143">
        <f t="shared" si="22"/>
        <v>0</v>
      </c>
      <c r="E129" s="143">
        <f t="shared" si="23"/>
        <v>0</v>
      </c>
      <c r="F129" s="143">
        <f t="shared" si="23"/>
        <v>0</v>
      </c>
      <c r="G129" s="84"/>
      <c r="H129" s="84"/>
      <c r="I129" s="84"/>
      <c r="J129" s="84"/>
      <c r="K129" s="84"/>
      <c r="L129" s="84"/>
      <c r="M129" s="138"/>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633"/>
      <c r="B130" s="538" t="s">
        <v>109</v>
      </c>
      <c r="C130" s="626"/>
      <c r="D130" s="112">
        <f t="shared" si="22"/>
        <v>0</v>
      </c>
      <c r="E130" s="112">
        <f t="shared" si="23"/>
        <v>0</v>
      </c>
      <c r="F130" s="112">
        <f t="shared" si="23"/>
        <v>0</v>
      </c>
      <c r="G130" s="87"/>
      <c r="H130" s="87"/>
      <c r="I130" s="87"/>
      <c r="J130" s="87"/>
      <c r="K130" s="87"/>
      <c r="L130" s="87"/>
      <c r="M130" s="113"/>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627" t="s">
        <v>111</v>
      </c>
      <c r="C131" s="628"/>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617" t="s">
        <v>112</v>
      </c>
      <c r="B132" s="617"/>
      <c r="C132" s="61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619" t="s">
        <v>113</v>
      </c>
      <c r="B133" s="620"/>
      <c r="C133" s="621"/>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638" t="s">
        <v>114</v>
      </c>
      <c r="B134" s="648" t="s">
        <v>115</v>
      </c>
      <c r="C134" s="630"/>
      <c r="D134" s="142">
        <f t="shared" ref="D134:D155" si="33">SUM(E134:F134)</f>
        <v>0</v>
      </c>
      <c r="E134" s="142">
        <f t="shared" ref="E134:F155" si="34">+G134+I134+K134+M134+O134+Q134+S134+U134+W134+Y134+AA134+AC134+AE134+AG134+AI134+AK134+AM134</f>
        <v>0</v>
      </c>
      <c r="F134" s="142">
        <f t="shared" si="34"/>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638"/>
      <c r="B135" s="622" t="s">
        <v>116</v>
      </c>
      <c r="C135" s="623"/>
      <c r="D135" s="111">
        <f t="shared" si="33"/>
        <v>0</v>
      </c>
      <c r="E135" s="111">
        <f t="shared" si="34"/>
        <v>0</v>
      </c>
      <c r="F135" s="111">
        <f t="shared" si="34"/>
        <v>0</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638"/>
      <c r="B136" s="622" t="s">
        <v>117</v>
      </c>
      <c r="C136" s="623"/>
      <c r="D136" s="111">
        <f t="shared" si="33"/>
        <v>7</v>
      </c>
      <c r="E136" s="111">
        <f t="shared" si="34"/>
        <v>0</v>
      </c>
      <c r="F136" s="111">
        <f t="shared" si="34"/>
        <v>7</v>
      </c>
      <c r="G136" s="85"/>
      <c r="H136" s="85"/>
      <c r="I136" s="85"/>
      <c r="J136" s="85"/>
      <c r="K136" s="85"/>
      <c r="L136" s="85"/>
      <c r="M136" s="85"/>
      <c r="N136" s="85"/>
      <c r="O136" s="85"/>
      <c r="P136" s="85"/>
      <c r="Q136" s="85"/>
      <c r="R136" s="85">
        <v>1</v>
      </c>
      <c r="S136" s="85"/>
      <c r="T136" s="85">
        <v>1</v>
      </c>
      <c r="U136" s="85"/>
      <c r="V136" s="85">
        <v>1</v>
      </c>
      <c r="W136" s="85"/>
      <c r="X136" s="85">
        <v>2</v>
      </c>
      <c r="Y136" s="85"/>
      <c r="Z136" s="85"/>
      <c r="AA136" s="85"/>
      <c r="AB136" s="85">
        <v>1</v>
      </c>
      <c r="AC136" s="85"/>
      <c r="AD136" s="85">
        <v>1</v>
      </c>
      <c r="AE136" s="85"/>
      <c r="AF136" s="85"/>
      <c r="AG136" s="85"/>
      <c r="AH136" s="85"/>
      <c r="AI136" s="85"/>
      <c r="AJ136" s="85"/>
      <c r="AK136" s="85"/>
      <c r="AL136" s="85"/>
      <c r="AM136" s="85"/>
      <c r="AN136" s="129"/>
      <c r="AO136" s="133"/>
      <c r="AP136" s="85"/>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638"/>
      <c r="B137" s="622" t="s">
        <v>118</v>
      </c>
      <c r="C137" s="623"/>
      <c r="D137" s="111">
        <f>SUM(F137:F137)</f>
        <v>0</v>
      </c>
      <c r="E137" s="268"/>
      <c r="F137" s="111">
        <f>+J137+L137+N137+P137+R137+T137+V137+X137+Z137+AB137+AD137+AF137+AH137+AJ137+AL137+AN137</f>
        <v>0</v>
      </c>
      <c r="G137" s="102"/>
      <c r="H137" s="102"/>
      <c r="I137" s="102"/>
      <c r="J137" s="85"/>
      <c r="K137" s="102"/>
      <c r="L137" s="85"/>
      <c r="M137" s="102"/>
      <c r="N137" s="85"/>
      <c r="O137" s="102"/>
      <c r="P137" s="85"/>
      <c r="Q137" s="102"/>
      <c r="R137" s="85"/>
      <c r="S137" s="102"/>
      <c r="T137" s="85"/>
      <c r="U137" s="102"/>
      <c r="V137" s="85"/>
      <c r="W137" s="102"/>
      <c r="X137" s="85"/>
      <c r="Y137" s="102"/>
      <c r="Z137" s="85"/>
      <c r="AA137" s="102"/>
      <c r="AB137" s="85"/>
      <c r="AC137" s="102"/>
      <c r="AD137" s="85"/>
      <c r="AE137" s="102"/>
      <c r="AF137" s="85"/>
      <c r="AG137" s="102"/>
      <c r="AH137" s="102"/>
      <c r="AI137" s="102"/>
      <c r="AJ137" s="102"/>
      <c r="AK137" s="102"/>
      <c r="AL137" s="102"/>
      <c r="AM137" s="102"/>
      <c r="AN137" s="102"/>
      <c r="AO137" s="262"/>
      <c r="AP137" s="85"/>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638"/>
      <c r="B138" s="622" t="s">
        <v>119</v>
      </c>
      <c r="C138" s="623"/>
      <c r="D138" s="111">
        <f t="shared" si="33"/>
        <v>0</v>
      </c>
      <c r="E138" s="111">
        <f t="shared" si="34"/>
        <v>0</v>
      </c>
      <c r="F138" s="111">
        <f t="shared" si="34"/>
        <v>0</v>
      </c>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638"/>
      <c r="B139" s="649" t="s">
        <v>239</v>
      </c>
      <c r="C139" s="650"/>
      <c r="D139" s="111">
        <f t="shared" si="33"/>
        <v>1</v>
      </c>
      <c r="E139" s="111">
        <f t="shared" si="34"/>
        <v>0</v>
      </c>
      <c r="F139" s="111">
        <f t="shared" si="34"/>
        <v>1</v>
      </c>
      <c r="G139" s="85"/>
      <c r="H139" s="85"/>
      <c r="I139" s="85"/>
      <c r="J139" s="85"/>
      <c r="K139" s="85"/>
      <c r="L139" s="85"/>
      <c r="M139" s="85"/>
      <c r="N139" s="85"/>
      <c r="O139" s="85"/>
      <c r="P139" s="85"/>
      <c r="Q139" s="85"/>
      <c r="R139" s="85"/>
      <c r="S139" s="85"/>
      <c r="T139" s="85"/>
      <c r="U139" s="85"/>
      <c r="V139" s="85">
        <v>1</v>
      </c>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638"/>
      <c r="B140" s="641" t="s">
        <v>240</v>
      </c>
      <c r="C140" s="642"/>
      <c r="D140" s="111">
        <f t="shared" si="33"/>
        <v>0</v>
      </c>
      <c r="E140" s="111">
        <f t="shared" si="34"/>
        <v>0</v>
      </c>
      <c r="F140" s="111">
        <f t="shared" si="34"/>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638"/>
      <c r="B141" s="643" t="s">
        <v>241</v>
      </c>
      <c r="C141" s="644"/>
      <c r="D141" s="144">
        <f t="shared" si="33"/>
        <v>0</v>
      </c>
      <c r="E141" s="144">
        <f t="shared" si="34"/>
        <v>0</v>
      </c>
      <c r="F141" s="144">
        <f t="shared" si="34"/>
        <v>0</v>
      </c>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632" t="s">
        <v>120</v>
      </c>
      <c r="B142" s="645" t="s">
        <v>283</v>
      </c>
      <c r="C142" s="646"/>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84"/>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638"/>
      <c r="B143" s="622" t="s">
        <v>284</v>
      </c>
      <c r="C143" s="623"/>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85"/>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633"/>
      <c r="B144" s="647" t="s">
        <v>121</v>
      </c>
      <c r="C144" s="626"/>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87"/>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632" t="s">
        <v>242</v>
      </c>
      <c r="B145" s="639" t="s">
        <v>243</v>
      </c>
      <c r="C145" s="637"/>
      <c r="D145" s="143">
        <f t="shared" si="33"/>
        <v>1</v>
      </c>
      <c r="E145" s="143">
        <f t="shared" ref="E145:F148" si="35">+G145+I145+K145+M145+O145</f>
        <v>1</v>
      </c>
      <c r="F145" s="143">
        <f t="shared" si="35"/>
        <v>0</v>
      </c>
      <c r="G145" s="84"/>
      <c r="H145" s="84"/>
      <c r="I145" s="84">
        <v>1</v>
      </c>
      <c r="J145" s="84"/>
      <c r="K145" s="84"/>
      <c r="L145" s="84"/>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638"/>
      <c r="B146" s="622" t="s">
        <v>244</v>
      </c>
      <c r="C146" s="623"/>
      <c r="D146" s="111">
        <f t="shared" si="33"/>
        <v>0</v>
      </c>
      <c r="E146" s="111">
        <f t="shared" si="35"/>
        <v>0</v>
      </c>
      <c r="F146" s="111">
        <f t="shared" si="35"/>
        <v>0</v>
      </c>
      <c r="G146" s="85"/>
      <c r="H146" s="85"/>
      <c r="I146" s="85"/>
      <c r="J146" s="85"/>
      <c r="K146" s="85"/>
      <c r="L146" s="85"/>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638"/>
      <c r="B147" s="622" t="s">
        <v>245</v>
      </c>
      <c r="C147" s="623"/>
      <c r="D147" s="111">
        <f t="shared" si="33"/>
        <v>0</v>
      </c>
      <c r="E147" s="111">
        <f t="shared" si="35"/>
        <v>0</v>
      </c>
      <c r="F147" s="111">
        <f t="shared" si="35"/>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638"/>
      <c r="B148" s="640" t="s">
        <v>246</v>
      </c>
      <c r="C148" s="625"/>
      <c r="D148" s="144">
        <f t="shared" si="33"/>
        <v>9</v>
      </c>
      <c r="E148" s="144">
        <f t="shared" si="35"/>
        <v>5</v>
      </c>
      <c r="F148" s="144">
        <f t="shared" si="35"/>
        <v>4</v>
      </c>
      <c r="G148" s="86"/>
      <c r="H148" s="86">
        <v>1</v>
      </c>
      <c r="I148" s="86">
        <v>4</v>
      </c>
      <c r="J148" s="86">
        <v>1</v>
      </c>
      <c r="K148" s="86">
        <v>1</v>
      </c>
      <c r="L148" s="86">
        <v>2</v>
      </c>
      <c r="M148" s="86"/>
      <c r="N148" s="86"/>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636" t="s">
        <v>122</v>
      </c>
      <c r="B149" s="636"/>
      <c r="C149" s="637"/>
      <c r="D149" s="143">
        <f t="shared" si="33"/>
        <v>13</v>
      </c>
      <c r="E149" s="143">
        <f t="shared" si="34"/>
        <v>1</v>
      </c>
      <c r="F149" s="143">
        <f t="shared" si="34"/>
        <v>12</v>
      </c>
      <c r="G149" s="84"/>
      <c r="H149" s="84"/>
      <c r="I149" s="84"/>
      <c r="J149" s="84"/>
      <c r="K149" s="84"/>
      <c r="L149" s="84"/>
      <c r="M149" s="84"/>
      <c r="N149" s="84">
        <v>1</v>
      </c>
      <c r="O149" s="84">
        <v>1</v>
      </c>
      <c r="P149" s="84"/>
      <c r="Q149" s="84"/>
      <c r="R149" s="84">
        <v>2</v>
      </c>
      <c r="S149" s="84"/>
      <c r="T149" s="84">
        <v>3</v>
      </c>
      <c r="U149" s="84"/>
      <c r="V149" s="84"/>
      <c r="W149" s="84"/>
      <c r="X149" s="84">
        <v>3</v>
      </c>
      <c r="Y149" s="84"/>
      <c r="Z149" s="84">
        <v>1</v>
      </c>
      <c r="AA149" s="84"/>
      <c r="AB149" s="84">
        <v>1</v>
      </c>
      <c r="AC149" s="84"/>
      <c r="AD149" s="84">
        <v>1</v>
      </c>
      <c r="AE149" s="84"/>
      <c r="AF149" s="84"/>
      <c r="AG149" s="84"/>
      <c r="AH149" s="84"/>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631" t="s">
        <v>123</v>
      </c>
      <c r="B150" s="631"/>
      <c r="C150" s="623"/>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652" t="s">
        <v>124</v>
      </c>
      <c r="B151" s="653"/>
      <c r="C151" s="654"/>
      <c r="D151" s="111">
        <f t="shared" si="33"/>
        <v>0</v>
      </c>
      <c r="E151" s="111">
        <f t="shared" si="34"/>
        <v>0</v>
      </c>
      <c r="F151" s="111">
        <f t="shared" si="34"/>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562" t="s">
        <v>125</v>
      </c>
      <c r="B152" s="655"/>
      <c r="C152" s="563"/>
      <c r="D152" s="111">
        <f t="shared" si="33"/>
        <v>1</v>
      </c>
      <c r="E152" s="111">
        <f t="shared" si="34"/>
        <v>1</v>
      </c>
      <c r="F152" s="111">
        <f t="shared" si="34"/>
        <v>0</v>
      </c>
      <c r="G152" s="85"/>
      <c r="H152" s="85"/>
      <c r="I152" s="85"/>
      <c r="J152" s="85"/>
      <c r="K152" s="85"/>
      <c r="L152" s="85"/>
      <c r="M152" s="85"/>
      <c r="N152" s="85"/>
      <c r="O152" s="85">
        <v>1</v>
      </c>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562" t="s">
        <v>126</v>
      </c>
      <c r="B153" s="655"/>
      <c r="C153" s="563"/>
      <c r="D153" s="111">
        <f t="shared" si="33"/>
        <v>0</v>
      </c>
      <c r="E153" s="111">
        <f t="shared" si="34"/>
        <v>0</v>
      </c>
      <c r="F153" s="111">
        <f t="shared" si="34"/>
        <v>0</v>
      </c>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562" t="s">
        <v>127</v>
      </c>
      <c r="B154" s="655"/>
      <c r="C154" s="563"/>
      <c r="D154" s="111">
        <f t="shared" si="33"/>
        <v>1</v>
      </c>
      <c r="E154" s="111">
        <f t="shared" si="34"/>
        <v>0</v>
      </c>
      <c r="F154" s="111">
        <f t="shared" si="34"/>
        <v>1</v>
      </c>
      <c r="G154" s="85"/>
      <c r="H154" s="85"/>
      <c r="I154" s="85"/>
      <c r="J154" s="85"/>
      <c r="K154" s="85"/>
      <c r="L154" s="85"/>
      <c r="M154" s="85"/>
      <c r="N154" s="85"/>
      <c r="O154" s="85"/>
      <c r="P154" s="85"/>
      <c r="Q154" s="85"/>
      <c r="R154" s="85"/>
      <c r="S154" s="85"/>
      <c r="T154" s="85"/>
      <c r="U154" s="85"/>
      <c r="V154" s="85"/>
      <c r="W154" s="85"/>
      <c r="X154" s="85"/>
      <c r="Y154" s="85"/>
      <c r="Z154" s="85"/>
      <c r="AA154" s="85"/>
      <c r="AB154" s="85">
        <v>1</v>
      </c>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562" t="s">
        <v>128</v>
      </c>
      <c r="B155" s="655"/>
      <c r="C155" s="563"/>
      <c r="D155" s="111">
        <f t="shared" si="33"/>
        <v>0</v>
      </c>
      <c r="E155" s="111">
        <f t="shared" si="34"/>
        <v>0</v>
      </c>
      <c r="F155" s="111">
        <f t="shared" si="34"/>
        <v>0</v>
      </c>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656" t="s">
        <v>129</v>
      </c>
      <c r="B156" s="657"/>
      <c r="C156" s="658"/>
      <c r="D156" s="123">
        <f>SUM(E156:F156)</f>
        <v>2</v>
      </c>
      <c r="E156" s="123">
        <f>+G156+I156+K156+M156+O156+Q156+S156+U156+W156+Y156+AA156+AC156+AE156+AG156+AI156+AK156+AM156</f>
        <v>2</v>
      </c>
      <c r="F156" s="123">
        <f>+H156+J156+L156+N156+P156+R156+T156+V156+X156+Z156+AB156+AD156+AF156+AH156+AJ156+AL156+AN156</f>
        <v>0</v>
      </c>
      <c r="G156" s="87"/>
      <c r="H156" s="87"/>
      <c r="I156" s="87">
        <v>1</v>
      </c>
      <c r="J156" s="87"/>
      <c r="K156" s="87">
        <v>1</v>
      </c>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664" t="s">
        <v>130</v>
      </c>
      <c r="B158" s="664"/>
      <c r="C158" s="664"/>
      <c r="D158" s="543" t="s">
        <v>40</v>
      </c>
      <c r="E158" s="543"/>
      <c r="F158" s="543"/>
      <c r="G158" s="610" t="s">
        <v>236</v>
      </c>
      <c r="H158" s="610"/>
      <c r="I158" s="611" t="s">
        <v>237</v>
      </c>
      <c r="J158" s="611"/>
      <c r="K158" s="611" t="s">
        <v>140</v>
      </c>
      <c r="L158" s="611"/>
      <c r="M158" s="610" t="s">
        <v>63</v>
      </c>
      <c r="N158" s="610"/>
      <c r="O158" s="610" t="s">
        <v>8</v>
      </c>
      <c r="P158" s="610"/>
      <c r="Q158" s="651" t="s">
        <v>213</v>
      </c>
      <c r="R158" s="651"/>
      <c r="S158" s="651" t="s">
        <v>214</v>
      </c>
      <c r="T158" s="651"/>
      <c r="U158" s="651" t="s">
        <v>215</v>
      </c>
      <c r="V158" s="651"/>
      <c r="W158" s="651" t="s">
        <v>216</v>
      </c>
      <c r="X158" s="651"/>
      <c r="Y158" s="651" t="s">
        <v>217</v>
      </c>
      <c r="Z158" s="651"/>
      <c r="AA158" s="651" t="s">
        <v>218</v>
      </c>
      <c r="AB158" s="651"/>
      <c r="AC158" s="651" t="s">
        <v>219</v>
      </c>
      <c r="AD158" s="651"/>
      <c r="AE158" s="651" t="s">
        <v>220</v>
      </c>
      <c r="AF158" s="651"/>
      <c r="AG158" s="651" t="s">
        <v>221</v>
      </c>
      <c r="AH158" s="651"/>
      <c r="AI158" s="651" t="s">
        <v>222</v>
      </c>
      <c r="AJ158" s="651"/>
      <c r="AK158" s="651" t="s">
        <v>223</v>
      </c>
      <c r="AL158" s="651"/>
      <c r="AM158" s="651" t="s">
        <v>224</v>
      </c>
      <c r="AN158" s="579"/>
      <c r="AO158" s="704" t="s">
        <v>131</v>
      </c>
      <c r="AP158" s="706" t="s">
        <v>97</v>
      </c>
      <c r="AQ158" s="698" t="s">
        <v>98</v>
      </c>
      <c r="AR158" s="708" t="s">
        <v>99</v>
      </c>
      <c r="AS158" s="708"/>
      <c r="AZ158" s="547" t="s">
        <v>236</v>
      </c>
      <c r="BA158" s="548"/>
      <c r="BB158" s="701" t="s">
        <v>237</v>
      </c>
      <c r="BC158" s="702"/>
      <c r="BD158" s="701" t="s">
        <v>140</v>
      </c>
      <c r="BE158" s="702"/>
      <c r="BF158" s="547" t="s">
        <v>63</v>
      </c>
      <c r="BG158" s="548"/>
      <c r="BH158" s="547" t="s">
        <v>8</v>
      </c>
      <c r="BI158" s="548"/>
      <c r="BJ158" s="579" t="s">
        <v>213</v>
      </c>
      <c r="BK158" s="580"/>
      <c r="BL158" s="579" t="s">
        <v>214</v>
      </c>
      <c r="BM158" s="580"/>
      <c r="BN158" s="579" t="s">
        <v>215</v>
      </c>
      <c r="BO158" s="580"/>
      <c r="BP158" s="579" t="s">
        <v>216</v>
      </c>
      <c r="BQ158" s="580"/>
      <c r="BR158" s="579" t="s">
        <v>217</v>
      </c>
      <c r="BS158" s="580"/>
      <c r="BT158" s="579" t="s">
        <v>218</v>
      </c>
      <c r="BU158" s="580"/>
      <c r="BV158" s="579" t="s">
        <v>219</v>
      </c>
      <c r="BW158" s="580"/>
      <c r="BX158" s="579" t="s">
        <v>220</v>
      </c>
      <c r="BY158" s="580"/>
      <c r="BZ158" s="579" t="s">
        <v>221</v>
      </c>
      <c r="CA158" s="580"/>
      <c r="CB158" s="579" t="s">
        <v>222</v>
      </c>
      <c r="CC158" s="580"/>
      <c r="CD158" s="579" t="s">
        <v>223</v>
      </c>
      <c r="CE158" s="580"/>
      <c r="CF158" s="579" t="s">
        <v>224</v>
      </c>
      <c r="CG158" s="580"/>
      <c r="CH158" s="5"/>
      <c r="CI158" s="5"/>
      <c r="CJ158" s="5"/>
      <c r="CK158" s="5"/>
      <c r="CL158" s="5"/>
      <c r="CM158" s="5"/>
      <c r="CN158" s="269"/>
      <c r="CO158" s="269"/>
      <c r="CP158" s="547" t="s">
        <v>236</v>
      </c>
      <c r="CQ158" s="548"/>
      <c r="CR158" s="701" t="s">
        <v>237</v>
      </c>
      <c r="CS158" s="702"/>
      <c r="CT158" s="701" t="s">
        <v>140</v>
      </c>
      <c r="CU158" s="702"/>
      <c r="CV158" s="547" t="s">
        <v>63</v>
      </c>
      <c r="CW158" s="548"/>
      <c r="CX158" s="547" t="s">
        <v>8</v>
      </c>
      <c r="CY158" s="548"/>
      <c r="CZ158" s="579" t="s">
        <v>213</v>
      </c>
      <c r="DA158" s="580"/>
      <c r="DB158" s="579" t="s">
        <v>214</v>
      </c>
      <c r="DC158" s="580"/>
      <c r="DD158" s="579" t="s">
        <v>215</v>
      </c>
      <c r="DE158" s="580"/>
      <c r="DF158" s="579" t="s">
        <v>216</v>
      </c>
      <c r="DG158" s="580"/>
      <c r="DH158" s="579" t="s">
        <v>217</v>
      </c>
      <c r="DI158" s="580"/>
      <c r="DJ158" s="579" t="s">
        <v>218</v>
      </c>
      <c r="DK158" s="580"/>
      <c r="DL158" s="579" t="s">
        <v>219</v>
      </c>
      <c r="DM158" s="580"/>
      <c r="DN158" s="579" t="s">
        <v>220</v>
      </c>
      <c r="DO158" s="580"/>
      <c r="DP158" s="579" t="s">
        <v>221</v>
      </c>
      <c r="DQ158" s="580"/>
      <c r="DR158" s="579" t="s">
        <v>222</v>
      </c>
      <c r="DS158" s="580"/>
      <c r="DT158" s="579" t="s">
        <v>223</v>
      </c>
      <c r="DU158" s="580"/>
      <c r="DV158" s="579" t="s">
        <v>224</v>
      </c>
      <c r="DW158" s="580"/>
      <c r="DX158" s="5"/>
      <c r="DY158" s="5"/>
      <c r="DZ158" s="5"/>
      <c r="EA158" s="5"/>
      <c r="EB158" s="5"/>
      <c r="EC158" s="5"/>
      <c r="ED158" s="5"/>
    </row>
    <row r="159" spans="1:143" s="76" customFormat="1" ht="26.25" customHeight="1" x14ac:dyDescent="0.25">
      <c r="A159" s="665"/>
      <c r="B159" s="665"/>
      <c r="C159" s="665"/>
      <c r="D159" s="470" t="s">
        <v>100</v>
      </c>
      <c r="E159" s="246" t="s">
        <v>37</v>
      </c>
      <c r="F159" s="246" t="s">
        <v>58</v>
      </c>
      <c r="G159" s="469" t="s">
        <v>37</v>
      </c>
      <c r="H159" s="469" t="s">
        <v>58</v>
      </c>
      <c r="I159" s="469" t="s">
        <v>37</v>
      </c>
      <c r="J159" s="469" t="s">
        <v>58</v>
      </c>
      <c r="K159" s="469" t="s">
        <v>37</v>
      </c>
      <c r="L159" s="469" t="s">
        <v>58</v>
      </c>
      <c r="M159" s="469" t="s">
        <v>37</v>
      </c>
      <c r="N159" s="469" t="s">
        <v>58</v>
      </c>
      <c r="O159" s="469" t="s">
        <v>37</v>
      </c>
      <c r="P159" s="469" t="s">
        <v>58</v>
      </c>
      <c r="Q159" s="469" t="s">
        <v>37</v>
      </c>
      <c r="R159" s="469" t="s">
        <v>58</v>
      </c>
      <c r="S159" s="469" t="s">
        <v>37</v>
      </c>
      <c r="T159" s="469" t="s">
        <v>58</v>
      </c>
      <c r="U159" s="469" t="s">
        <v>37</v>
      </c>
      <c r="V159" s="469" t="s">
        <v>58</v>
      </c>
      <c r="W159" s="469" t="s">
        <v>37</v>
      </c>
      <c r="X159" s="469" t="s">
        <v>58</v>
      </c>
      <c r="Y159" s="469" t="s">
        <v>37</v>
      </c>
      <c r="Z159" s="469" t="s">
        <v>58</v>
      </c>
      <c r="AA159" s="469" t="s">
        <v>37</v>
      </c>
      <c r="AB159" s="469" t="s">
        <v>58</v>
      </c>
      <c r="AC159" s="469" t="s">
        <v>37</v>
      </c>
      <c r="AD159" s="469" t="s">
        <v>58</v>
      </c>
      <c r="AE159" s="469" t="s">
        <v>37</v>
      </c>
      <c r="AF159" s="469" t="s">
        <v>58</v>
      </c>
      <c r="AG159" s="469" t="s">
        <v>37</v>
      </c>
      <c r="AH159" s="469" t="s">
        <v>58</v>
      </c>
      <c r="AI159" s="469" t="s">
        <v>37</v>
      </c>
      <c r="AJ159" s="469" t="s">
        <v>58</v>
      </c>
      <c r="AK159" s="469" t="s">
        <v>37</v>
      </c>
      <c r="AL159" s="469" t="s">
        <v>58</v>
      </c>
      <c r="AM159" s="469" t="s">
        <v>37</v>
      </c>
      <c r="AN159" s="456" t="s">
        <v>58</v>
      </c>
      <c r="AO159" s="705"/>
      <c r="AP159" s="707"/>
      <c r="AQ159" s="699"/>
      <c r="AR159" s="270" t="s">
        <v>37</v>
      </c>
      <c r="AS159" s="270" t="s">
        <v>58</v>
      </c>
      <c r="AZ159" s="469" t="s">
        <v>37</v>
      </c>
      <c r="BA159" s="469" t="s">
        <v>58</v>
      </c>
      <c r="BB159" s="469" t="s">
        <v>37</v>
      </c>
      <c r="BC159" s="469" t="s">
        <v>58</v>
      </c>
      <c r="BD159" s="469" t="s">
        <v>37</v>
      </c>
      <c r="BE159" s="469" t="s">
        <v>58</v>
      </c>
      <c r="BF159" s="469" t="s">
        <v>37</v>
      </c>
      <c r="BG159" s="469" t="s">
        <v>58</v>
      </c>
      <c r="BH159" s="469" t="s">
        <v>37</v>
      </c>
      <c r="BI159" s="469" t="s">
        <v>58</v>
      </c>
      <c r="BJ159" s="469" t="s">
        <v>37</v>
      </c>
      <c r="BK159" s="469" t="s">
        <v>58</v>
      </c>
      <c r="BL159" s="469" t="s">
        <v>37</v>
      </c>
      <c r="BM159" s="469" t="s">
        <v>58</v>
      </c>
      <c r="BN159" s="469" t="s">
        <v>37</v>
      </c>
      <c r="BO159" s="469" t="s">
        <v>58</v>
      </c>
      <c r="BP159" s="469" t="s">
        <v>37</v>
      </c>
      <c r="BQ159" s="469" t="s">
        <v>58</v>
      </c>
      <c r="BR159" s="469" t="s">
        <v>37</v>
      </c>
      <c r="BS159" s="469" t="s">
        <v>58</v>
      </c>
      <c r="BT159" s="469" t="s">
        <v>37</v>
      </c>
      <c r="BU159" s="469" t="s">
        <v>58</v>
      </c>
      <c r="BV159" s="469" t="s">
        <v>37</v>
      </c>
      <c r="BW159" s="469" t="s">
        <v>58</v>
      </c>
      <c r="BX159" s="469" t="s">
        <v>37</v>
      </c>
      <c r="BY159" s="469" t="s">
        <v>58</v>
      </c>
      <c r="BZ159" s="469" t="s">
        <v>37</v>
      </c>
      <c r="CA159" s="469" t="s">
        <v>58</v>
      </c>
      <c r="CB159" s="469" t="s">
        <v>37</v>
      </c>
      <c r="CC159" s="469" t="s">
        <v>58</v>
      </c>
      <c r="CD159" s="469" t="s">
        <v>37</v>
      </c>
      <c r="CE159" s="469" t="s">
        <v>58</v>
      </c>
      <c r="CF159" s="469" t="s">
        <v>37</v>
      </c>
      <c r="CG159" s="456" t="s">
        <v>58</v>
      </c>
      <c r="CH159" s="269"/>
      <c r="CI159" s="269"/>
      <c r="CJ159" s="269"/>
      <c r="CK159" s="269"/>
      <c r="CL159" s="269"/>
      <c r="CM159" s="269"/>
      <c r="CN159" s="269"/>
      <c r="CO159" s="269"/>
      <c r="CP159" s="469" t="s">
        <v>37</v>
      </c>
      <c r="CQ159" s="469" t="s">
        <v>58</v>
      </c>
      <c r="CR159" s="469" t="s">
        <v>37</v>
      </c>
      <c r="CS159" s="469" t="s">
        <v>58</v>
      </c>
      <c r="CT159" s="469" t="s">
        <v>37</v>
      </c>
      <c r="CU159" s="469" t="s">
        <v>58</v>
      </c>
      <c r="CV159" s="469" t="s">
        <v>37</v>
      </c>
      <c r="CW159" s="469" t="s">
        <v>58</v>
      </c>
      <c r="CX159" s="469" t="s">
        <v>37</v>
      </c>
      <c r="CY159" s="469" t="s">
        <v>58</v>
      </c>
      <c r="CZ159" s="469" t="s">
        <v>37</v>
      </c>
      <c r="DA159" s="469" t="s">
        <v>58</v>
      </c>
      <c r="DB159" s="469" t="s">
        <v>37</v>
      </c>
      <c r="DC159" s="469" t="s">
        <v>58</v>
      </c>
      <c r="DD159" s="469" t="s">
        <v>37</v>
      </c>
      <c r="DE159" s="469" t="s">
        <v>58</v>
      </c>
      <c r="DF159" s="469" t="s">
        <v>37</v>
      </c>
      <c r="DG159" s="469" t="s">
        <v>58</v>
      </c>
      <c r="DH159" s="469" t="s">
        <v>37</v>
      </c>
      <c r="DI159" s="469" t="s">
        <v>58</v>
      </c>
      <c r="DJ159" s="469" t="s">
        <v>37</v>
      </c>
      <c r="DK159" s="469" t="s">
        <v>58</v>
      </c>
      <c r="DL159" s="469" t="s">
        <v>37</v>
      </c>
      <c r="DM159" s="469" t="s">
        <v>58</v>
      </c>
      <c r="DN159" s="469" t="s">
        <v>37</v>
      </c>
      <c r="DO159" s="469" t="s">
        <v>58</v>
      </c>
      <c r="DP159" s="469" t="s">
        <v>37</v>
      </c>
      <c r="DQ159" s="469" t="s">
        <v>58</v>
      </c>
      <c r="DR159" s="469" t="s">
        <v>37</v>
      </c>
      <c r="DS159" s="469" t="s">
        <v>58</v>
      </c>
      <c r="DT159" s="469" t="s">
        <v>37</v>
      </c>
      <c r="DU159" s="469" t="s">
        <v>58</v>
      </c>
      <c r="DV159" s="469" t="s">
        <v>37</v>
      </c>
      <c r="DW159" s="456" t="s">
        <v>58</v>
      </c>
      <c r="DX159" s="5"/>
      <c r="DY159" s="5"/>
      <c r="DZ159" s="5"/>
      <c r="EA159" s="5"/>
      <c r="EB159" s="5"/>
      <c r="EC159" s="5"/>
      <c r="ED159" s="5"/>
    </row>
    <row r="160" spans="1:143" s="13" customFormat="1" ht="15.75" customHeight="1" x14ac:dyDescent="0.25">
      <c r="A160" s="709" t="s">
        <v>132</v>
      </c>
      <c r="B160" s="709"/>
      <c r="C160" s="709"/>
      <c r="D160" s="252">
        <f>SUM(E160:F160)</f>
        <v>29</v>
      </c>
      <c r="E160" s="252">
        <f>+G160+I160+K160+M160+O160+Q160+S160+U160+W160+Y160+AA160+AC160+AE160+AG160+AI160+AK160+AM160</f>
        <v>18</v>
      </c>
      <c r="F160" s="252">
        <f>+H160+J160+L160+N160+P160+R160+T160+V160+X160+Z160+AB160+AD160+AF160+AH160+AJ160+AL160+AN160</f>
        <v>11</v>
      </c>
      <c r="G160" s="117">
        <v>1</v>
      </c>
      <c r="H160" s="117">
        <v>2</v>
      </c>
      <c r="I160" s="117">
        <v>12</v>
      </c>
      <c r="J160" s="117"/>
      <c r="K160" s="117">
        <v>3</v>
      </c>
      <c r="L160" s="117">
        <v>1</v>
      </c>
      <c r="M160" s="117"/>
      <c r="N160" s="117"/>
      <c r="O160" s="117"/>
      <c r="P160" s="117">
        <v>1</v>
      </c>
      <c r="Q160" s="117">
        <v>1</v>
      </c>
      <c r="R160" s="117">
        <v>1</v>
      </c>
      <c r="S160" s="117"/>
      <c r="T160" s="117"/>
      <c r="U160" s="117"/>
      <c r="V160" s="117"/>
      <c r="W160" s="117"/>
      <c r="X160" s="117"/>
      <c r="Y160" s="117"/>
      <c r="Z160" s="117">
        <v>1</v>
      </c>
      <c r="AA160" s="117">
        <v>1</v>
      </c>
      <c r="AB160" s="117">
        <v>4</v>
      </c>
      <c r="AC160" s="117"/>
      <c r="AD160" s="117">
        <v>1</v>
      </c>
      <c r="AE160" s="117"/>
      <c r="AF160" s="117"/>
      <c r="AG160" s="117"/>
      <c r="AH160" s="117"/>
      <c r="AI160" s="117"/>
      <c r="AJ160" s="117"/>
      <c r="AK160" s="117"/>
      <c r="AL160" s="117"/>
      <c r="AM160" s="117"/>
      <c r="AN160" s="271"/>
      <c r="AO160" s="137">
        <v>11</v>
      </c>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710" t="s">
        <v>102</v>
      </c>
      <c r="B161" s="711"/>
      <c r="C161" s="711"/>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77">
        <f>IF($AP160&lt;=$F160,0,1)</f>
        <v>0</v>
      </c>
      <c r="CQ161" s="77">
        <f>IF($AQ160&lt;=$F160,0,1)</f>
        <v>0</v>
      </c>
      <c r="CR161" s="77">
        <f>IF(($AR160)&lt;=$E160,0,1)</f>
        <v>0</v>
      </c>
      <c r="CS161" s="7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659" t="s">
        <v>103</v>
      </c>
      <c r="B162" s="636" t="s">
        <v>104</v>
      </c>
      <c r="C162" s="637"/>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77">
        <f t="shared" ref="CP162:CP194" si="40">IF($AP162&lt;=$F162,0,1)</f>
        <v>0</v>
      </c>
      <c r="CQ162" s="77">
        <f t="shared" ref="CQ162:CQ194" si="41">IF($AQ162&lt;=$F162,0,1)</f>
        <v>0</v>
      </c>
      <c r="CR162" s="77">
        <f t="shared" ref="CR162:CR194" si="42">IF(($AR162)&lt;=$E162,0,1)</f>
        <v>0</v>
      </c>
      <c r="CS162" s="7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661"/>
      <c r="B163" s="662" t="s">
        <v>105</v>
      </c>
      <c r="C163" s="626"/>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77">
        <f t="shared" si="40"/>
        <v>0</v>
      </c>
      <c r="CQ163" s="77">
        <f t="shared" si="41"/>
        <v>0</v>
      </c>
      <c r="CR163" s="77">
        <f t="shared" si="42"/>
        <v>0</v>
      </c>
      <c r="CS163" s="7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629" t="s">
        <v>106</v>
      </c>
      <c r="B164" s="629"/>
      <c r="C164" s="630"/>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77">
        <f t="shared" si="40"/>
        <v>0</v>
      </c>
      <c r="CQ164" s="77">
        <f t="shared" si="41"/>
        <v>0</v>
      </c>
      <c r="CR164" s="77">
        <f t="shared" si="42"/>
        <v>0</v>
      </c>
      <c r="CS164" s="77">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631" t="s">
        <v>282</v>
      </c>
      <c r="B165" s="631"/>
      <c r="C165" s="623"/>
      <c r="D165" s="111">
        <f t="shared" si="36"/>
        <v>0</v>
      </c>
      <c r="E165" s="111">
        <f>+G165+I165+K165+M165</f>
        <v>0</v>
      </c>
      <c r="F165" s="111">
        <f>+H165+J165+L165+N165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77">
        <f t="shared" si="40"/>
        <v>0</v>
      </c>
      <c r="CQ165" s="77">
        <f t="shared" si="41"/>
        <v>0</v>
      </c>
      <c r="CR165" s="77">
        <f t="shared" si="42"/>
        <v>0</v>
      </c>
      <c r="CS165" s="7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624" t="s">
        <v>107</v>
      </c>
      <c r="B166" s="624"/>
      <c r="C166" s="625"/>
      <c r="D166" s="144">
        <f t="shared" si="36"/>
        <v>0</v>
      </c>
      <c r="E166" s="144">
        <f t="shared" ref="E166:F170" si="46">+G166+I166+K166+M166+O166+Q166+S166+U166+W166+Y166+AA166+AC166+AE166+AG166+AI166+AK166+AM166</f>
        <v>0</v>
      </c>
      <c r="F166" s="144">
        <f t="shared" si="46"/>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77">
        <f t="shared" si="40"/>
        <v>0</v>
      </c>
      <c r="CQ166" s="77">
        <f t="shared" si="41"/>
        <v>0</v>
      </c>
      <c r="CR166" s="77">
        <f t="shared" si="42"/>
        <v>0</v>
      </c>
      <c r="CS166" s="7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659" t="s">
        <v>108</v>
      </c>
      <c r="B167" s="636" t="s">
        <v>238</v>
      </c>
      <c r="C167" s="637"/>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77">
        <f t="shared" si="40"/>
        <v>0</v>
      </c>
      <c r="CQ167" s="77">
        <f t="shared" si="41"/>
        <v>0</v>
      </c>
      <c r="CR167" s="77">
        <f t="shared" si="42"/>
        <v>0</v>
      </c>
      <c r="CS167" s="7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661"/>
      <c r="B168" s="662" t="s">
        <v>109</v>
      </c>
      <c r="C168" s="626"/>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77">
        <f t="shared" si="40"/>
        <v>0</v>
      </c>
      <c r="CQ168" s="77">
        <f t="shared" si="41"/>
        <v>0</v>
      </c>
      <c r="CR168" s="77">
        <f t="shared" si="42"/>
        <v>0</v>
      </c>
      <c r="CS168" s="7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712" t="s">
        <v>111</v>
      </c>
      <c r="C169" s="712"/>
      <c r="D169" s="265">
        <f t="shared" si="36"/>
        <v>0</v>
      </c>
      <c r="E169" s="265">
        <f t="shared" si="46"/>
        <v>0</v>
      </c>
      <c r="F169" s="265">
        <f t="shared" si="46"/>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77">
        <f t="shared" si="40"/>
        <v>0</v>
      </c>
      <c r="CQ169" s="77">
        <f t="shared" si="41"/>
        <v>0</v>
      </c>
      <c r="CR169" s="77">
        <f t="shared" si="42"/>
        <v>0</v>
      </c>
      <c r="CS169" s="7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617" t="s">
        <v>112</v>
      </c>
      <c r="B170" s="617"/>
      <c r="C170" s="61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77">
        <f t="shared" si="40"/>
        <v>0</v>
      </c>
      <c r="CQ170" s="77">
        <f t="shared" si="41"/>
        <v>0</v>
      </c>
      <c r="CR170" s="77">
        <f t="shared" si="42"/>
        <v>0</v>
      </c>
      <c r="CS170" s="77">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709" t="s">
        <v>113</v>
      </c>
      <c r="B171" s="709"/>
      <c r="C171" s="70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77"/>
      <c r="CQ171" s="77"/>
      <c r="CR171" s="77"/>
      <c r="CS171" s="7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666" t="s">
        <v>114</v>
      </c>
      <c r="B172" s="666" t="s">
        <v>115</v>
      </c>
      <c r="C172" s="667"/>
      <c r="D172" s="142">
        <f t="shared" ref="D172:D194" si="47">SUM(E172:F172)</f>
        <v>0</v>
      </c>
      <c r="E172" s="142">
        <f t="shared" ref="E172:F174" si="48">+G172+I172+K172+M172+O172+Q172+S172+U172+W172+Y172+AA172+AC172+AE172+AG172+AI172+AK172+AM172</f>
        <v>0</v>
      </c>
      <c r="F172" s="142">
        <f t="shared" si="48"/>
        <v>0</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77">
        <f t="shared" si="40"/>
        <v>0</v>
      </c>
      <c r="CQ172" s="77">
        <f t="shared" si="41"/>
        <v>0</v>
      </c>
      <c r="CR172" s="77">
        <f t="shared" si="42"/>
        <v>0</v>
      </c>
      <c r="CS172" s="7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660"/>
      <c r="B173" s="660" t="s">
        <v>116</v>
      </c>
      <c r="C173" s="668"/>
      <c r="D173" s="111">
        <f t="shared" si="47"/>
        <v>0</v>
      </c>
      <c r="E173" s="111">
        <f t="shared" si="48"/>
        <v>0</v>
      </c>
      <c r="F173" s="111">
        <f t="shared" si="48"/>
        <v>0</v>
      </c>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77">
        <f t="shared" si="40"/>
        <v>0</v>
      </c>
      <c r="CQ173" s="77">
        <f t="shared" si="41"/>
        <v>0</v>
      </c>
      <c r="CR173" s="77">
        <f t="shared" si="42"/>
        <v>0</v>
      </c>
      <c r="CS173" s="7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660"/>
      <c r="B174" s="660" t="s">
        <v>117</v>
      </c>
      <c r="C174" s="660"/>
      <c r="D174" s="111">
        <f t="shared" si="47"/>
        <v>2</v>
      </c>
      <c r="E174" s="111">
        <f t="shared" si="48"/>
        <v>1</v>
      </c>
      <c r="F174" s="111">
        <f t="shared" si="48"/>
        <v>1</v>
      </c>
      <c r="G174" s="85"/>
      <c r="H174" s="85"/>
      <c r="I174" s="85"/>
      <c r="J174" s="85"/>
      <c r="K174" s="85"/>
      <c r="L174" s="85"/>
      <c r="M174" s="85"/>
      <c r="N174" s="85"/>
      <c r="O174" s="85"/>
      <c r="P174" s="85"/>
      <c r="Q174" s="85">
        <v>1</v>
      </c>
      <c r="R174" s="85">
        <v>1</v>
      </c>
      <c r="S174" s="85"/>
      <c r="T174" s="85"/>
      <c r="U174" s="85"/>
      <c r="V174" s="85"/>
      <c r="W174" s="85"/>
      <c r="X174" s="85"/>
      <c r="Y174" s="85"/>
      <c r="Z174" s="85"/>
      <c r="AA174" s="85"/>
      <c r="AB174" s="85"/>
      <c r="AC174" s="85"/>
      <c r="AD174" s="85"/>
      <c r="AE174" s="85"/>
      <c r="AF174" s="85"/>
      <c r="AG174" s="85"/>
      <c r="AH174" s="85"/>
      <c r="AI174" s="85"/>
      <c r="AJ174" s="85"/>
      <c r="AK174" s="85"/>
      <c r="AL174" s="85"/>
      <c r="AM174" s="85"/>
      <c r="AN174" s="129"/>
      <c r="AO174" s="135">
        <v>2</v>
      </c>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77">
        <f t="shared" si="40"/>
        <v>0</v>
      </c>
      <c r="CQ174" s="77">
        <f t="shared" si="41"/>
        <v>0</v>
      </c>
      <c r="CR174" s="77">
        <f t="shared" si="42"/>
        <v>0</v>
      </c>
      <c r="CS174" s="7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660"/>
      <c r="B175" s="660" t="s">
        <v>118</v>
      </c>
      <c r="C175" s="660"/>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77">
        <f t="shared" si="40"/>
        <v>0</v>
      </c>
      <c r="CQ175" s="77">
        <f t="shared" si="41"/>
        <v>0</v>
      </c>
      <c r="CR175" s="77">
        <f t="shared" si="42"/>
        <v>0</v>
      </c>
      <c r="CS175" s="7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660"/>
      <c r="B176" s="660" t="s">
        <v>119</v>
      </c>
      <c r="C176" s="660"/>
      <c r="D176" s="111">
        <f t="shared" si="47"/>
        <v>0</v>
      </c>
      <c r="E176" s="111">
        <f t="shared" ref="E176:F194" si="50">+G176+I176+K176+M176+O176+Q176+S176+U176+W176+Y176+AA176+AC176+AE176+AG176+AI176+AK176+AM176</f>
        <v>0</v>
      </c>
      <c r="F176" s="111">
        <f t="shared" si="50"/>
        <v>0</v>
      </c>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77">
        <f t="shared" si="40"/>
        <v>0</v>
      </c>
      <c r="CQ176" s="77">
        <f t="shared" si="41"/>
        <v>0</v>
      </c>
      <c r="CR176" s="77">
        <f t="shared" si="42"/>
        <v>0</v>
      </c>
      <c r="CS176" s="7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660"/>
      <c r="B177" s="669" t="s">
        <v>239</v>
      </c>
      <c r="C177" s="669"/>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77">
        <f t="shared" si="40"/>
        <v>0</v>
      </c>
      <c r="CQ177" s="77">
        <f t="shared" si="41"/>
        <v>0</v>
      </c>
      <c r="CR177" s="77">
        <f t="shared" si="42"/>
        <v>0</v>
      </c>
      <c r="CS177" s="77">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660"/>
      <c r="B178" s="669" t="s">
        <v>240</v>
      </c>
      <c r="C178" s="669"/>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77">
        <f t="shared" si="40"/>
        <v>0</v>
      </c>
      <c r="CQ178" s="77">
        <f t="shared" si="41"/>
        <v>0</v>
      </c>
      <c r="CR178" s="77">
        <f t="shared" si="42"/>
        <v>0</v>
      </c>
      <c r="CS178" s="7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663"/>
      <c r="B179" s="670" t="s">
        <v>241</v>
      </c>
      <c r="C179" s="670"/>
      <c r="D179" s="144">
        <f t="shared" si="47"/>
        <v>0</v>
      </c>
      <c r="E179" s="144">
        <f t="shared" si="50"/>
        <v>0</v>
      </c>
      <c r="F179" s="144">
        <f t="shared" si="50"/>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77">
        <f t="shared" si="40"/>
        <v>0</v>
      </c>
      <c r="CQ179" s="77">
        <f t="shared" si="41"/>
        <v>0</v>
      </c>
      <c r="CR179" s="77">
        <f t="shared" si="42"/>
        <v>0</v>
      </c>
      <c r="CS179" s="7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659" t="s">
        <v>120</v>
      </c>
      <c r="B180" s="645" t="s">
        <v>283</v>
      </c>
      <c r="C180" s="646"/>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77">
        <f t="shared" si="40"/>
        <v>0</v>
      </c>
      <c r="CQ180" s="77">
        <f t="shared" si="41"/>
        <v>0</v>
      </c>
      <c r="CR180" s="77">
        <f t="shared" si="42"/>
        <v>0</v>
      </c>
      <c r="CS180" s="7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660"/>
      <c r="B181" s="622" t="s">
        <v>284</v>
      </c>
      <c r="C181" s="623"/>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77">
        <f t="shared" si="40"/>
        <v>0</v>
      </c>
      <c r="CQ181" s="77">
        <f t="shared" si="41"/>
        <v>0</v>
      </c>
      <c r="CR181" s="77">
        <f t="shared" si="42"/>
        <v>0</v>
      </c>
      <c r="CS181" s="7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661"/>
      <c r="B182" s="662" t="s">
        <v>121</v>
      </c>
      <c r="C182" s="626"/>
      <c r="D182" s="112">
        <f t="shared" si="47"/>
        <v>0</v>
      </c>
      <c r="E182" s="112">
        <f t="shared" si="50"/>
        <v>0</v>
      </c>
      <c r="F182" s="112">
        <f t="shared" si="50"/>
        <v>0</v>
      </c>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77">
        <f t="shared" si="40"/>
        <v>0</v>
      </c>
      <c r="CQ182" s="77">
        <f t="shared" si="41"/>
        <v>0</v>
      </c>
      <c r="CR182" s="77">
        <f t="shared" si="42"/>
        <v>0</v>
      </c>
      <c r="CS182" s="7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659" t="s">
        <v>242</v>
      </c>
      <c r="B183" s="636" t="s">
        <v>243</v>
      </c>
      <c r="C183" s="637"/>
      <c r="D183" s="143">
        <f t="shared" si="47"/>
        <v>6</v>
      </c>
      <c r="E183" s="143">
        <f t="shared" ref="E183:F186" si="51">+G183+I183+K183+M183+O183</f>
        <v>6</v>
      </c>
      <c r="F183" s="143">
        <f t="shared" si="51"/>
        <v>0</v>
      </c>
      <c r="G183" s="84">
        <v>1</v>
      </c>
      <c r="H183" s="84"/>
      <c r="I183" s="84">
        <v>3</v>
      </c>
      <c r="J183" s="84"/>
      <c r="K183" s="84">
        <v>2</v>
      </c>
      <c r="L183" s="84"/>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v>3</v>
      </c>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77">
        <f t="shared" si="40"/>
        <v>0</v>
      </c>
      <c r="CQ183" s="77">
        <f t="shared" si="41"/>
        <v>0</v>
      </c>
      <c r="CR183" s="77">
        <f t="shared" si="42"/>
        <v>0</v>
      </c>
      <c r="CS183" s="7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660"/>
      <c r="B184" s="631" t="s">
        <v>244</v>
      </c>
      <c r="C184" s="623"/>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77">
        <f t="shared" si="40"/>
        <v>0</v>
      </c>
      <c r="CQ184" s="77">
        <f t="shared" si="41"/>
        <v>0</v>
      </c>
      <c r="CR184" s="77">
        <f t="shared" si="42"/>
        <v>0</v>
      </c>
      <c r="CS184" s="7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660"/>
      <c r="B185" s="631" t="s">
        <v>245</v>
      </c>
      <c r="C185" s="623"/>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77">
        <f t="shared" si="40"/>
        <v>0</v>
      </c>
      <c r="CQ185" s="77">
        <f t="shared" si="41"/>
        <v>0</v>
      </c>
      <c r="CR185" s="77">
        <f t="shared" si="42"/>
        <v>0</v>
      </c>
      <c r="CS185" s="7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663"/>
      <c r="B186" s="624" t="s">
        <v>246</v>
      </c>
      <c r="C186" s="625"/>
      <c r="D186" s="144">
        <f t="shared" si="47"/>
        <v>11</v>
      </c>
      <c r="E186" s="144">
        <f t="shared" si="51"/>
        <v>9</v>
      </c>
      <c r="F186" s="144">
        <f t="shared" si="51"/>
        <v>2</v>
      </c>
      <c r="G186" s="86"/>
      <c r="H186" s="86">
        <v>2</v>
      </c>
      <c r="I186" s="86">
        <v>8</v>
      </c>
      <c r="J186" s="86"/>
      <c r="K186" s="86">
        <v>1</v>
      </c>
      <c r="L186" s="86"/>
      <c r="M186" s="86"/>
      <c r="N186" s="86"/>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v>6</v>
      </c>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77">
        <f t="shared" si="40"/>
        <v>0</v>
      </c>
      <c r="CQ186" s="77">
        <f t="shared" si="41"/>
        <v>0</v>
      </c>
      <c r="CR186" s="77">
        <f t="shared" si="42"/>
        <v>0</v>
      </c>
      <c r="CS186" s="7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636" t="s">
        <v>122</v>
      </c>
      <c r="B187" s="636"/>
      <c r="C187" s="637"/>
      <c r="D187" s="143">
        <f t="shared" si="47"/>
        <v>5</v>
      </c>
      <c r="E187" s="143">
        <f t="shared" si="50"/>
        <v>1</v>
      </c>
      <c r="F187" s="143">
        <f t="shared" si="50"/>
        <v>4</v>
      </c>
      <c r="G187" s="84"/>
      <c r="H187" s="84"/>
      <c r="I187" s="84"/>
      <c r="J187" s="84"/>
      <c r="K187" s="84"/>
      <c r="L187" s="84">
        <v>1</v>
      </c>
      <c r="M187" s="84"/>
      <c r="N187" s="84"/>
      <c r="O187" s="84"/>
      <c r="P187" s="84"/>
      <c r="Q187" s="84"/>
      <c r="R187" s="84"/>
      <c r="S187" s="84"/>
      <c r="T187" s="84"/>
      <c r="U187" s="84"/>
      <c r="V187" s="84"/>
      <c r="W187" s="84"/>
      <c r="X187" s="84"/>
      <c r="Y187" s="84"/>
      <c r="Z187" s="84">
        <v>1</v>
      </c>
      <c r="AA187" s="84">
        <v>1</v>
      </c>
      <c r="AB187" s="84">
        <v>1</v>
      </c>
      <c r="AC187" s="84"/>
      <c r="AD187" s="84">
        <v>1</v>
      </c>
      <c r="AE187" s="84"/>
      <c r="AF187" s="84"/>
      <c r="AG187" s="84"/>
      <c r="AH187" s="84"/>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77">
        <f t="shared" si="40"/>
        <v>0</v>
      </c>
      <c r="CQ187" s="77">
        <f t="shared" si="41"/>
        <v>0</v>
      </c>
      <c r="CR187" s="77">
        <f t="shared" si="42"/>
        <v>0</v>
      </c>
      <c r="CS187" s="7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631" t="s">
        <v>123</v>
      </c>
      <c r="B188" s="631"/>
      <c r="C188" s="623"/>
      <c r="D188" s="111">
        <f t="shared" si="47"/>
        <v>0</v>
      </c>
      <c r="E188" s="111">
        <f t="shared" si="50"/>
        <v>0</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77">
        <f t="shared" si="40"/>
        <v>0</v>
      </c>
      <c r="CQ188" s="77">
        <f t="shared" si="41"/>
        <v>0</v>
      </c>
      <c r="CR188" s="77">
        <f t="shared" si="42"/>
        <v>0</v>
      </c>
      <c r="CS188" s="7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660" t="s">
        <v>124</v>
      </c>
      <c r="B189" s="660"/>
      <c r="C189" s="660"/>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77">
        <f t="shared" si="40"/>
        <v>0</v>
      </c>
      <c r="CQ189" s="77">
        <f t="shared" si="41"/>
        <v>0</v>
      </c>
      <c r="CR189" s="77">
        <f t="shared" si="42"/>
        <v>0</v>
      </c>
      <c r="CS189" s="7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631" t="s">
        <v>125</v>
      </c>
      <c r="B190" s="631"/>
      <c r="C190" s="631"/>
      <c r="D190" s="111">
        <f t="shared" si="47"/>
        <v>0</v>
      </c>
      <c r="E190" s="111">
        <f t="shared" si="50"/>
        <v>0</v>
      </c>
      <c r="F190" s="111">
        <f t="shared" si="50"/>
        <v>0</v>
      </c>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77">
        <f t="shared" si="40"/>
        <v>0</v>
      </c>
      <c r="CQ190" s="77">
        <f t="shared" si="41"/>
        <v>0</v>
      </c>
      <c r="CR190" s="77">
        <f t="shared" si="42"/>
        <v>0</v>
      </c>
      <c r="CS190" s="7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631" t="s">
        <v>126</v>
      </c>
      <c r="B191" s="631"/>
      <c r="C191" s="631"/>
      <c r="D191" s="111">
        <f t="shared" si="47"/>
        <v>3</v>
      </c>
      <c r="E191" s="111">
        <f t="shared" si="50"/>
        <v>0</v>
      </c>
      <c r="F191" s="111">
        <f t="shared" si="50"/>
        <v>3</v>
      </c>
      <c r="G191" s="85"/>
      <c r="H191" s="85"/>
      <c r="I191" s="85"/>
      <c r="J191" s="85"/>
      <c r="K191" s="85"/>
      <c r="L191" s="85"/>
      <c r="M191" s="85"/>
      <c r="N191" s="85"/>
      <c r="O191" s="85"/>
      <c r="P191" s="85">
        <v>1</v>
      </c>
      <c r="Q191" s="85"/>
      <c r="R191" s="85"/>
      <c r="S191" s="85"/>
      <c r="T191" s="85"/>
      <c r="U191" s="85"/>
      <c r="V191" s="85"/>
      <c r="W191" s="85"/>
      <c r="X191" s="85"/>
      <c r="Y191" s="85"/>
      <c r="Z191" s="85"/>
      <c r="AA191" s="85"/>
      <c r="AB191" s="85">
        <v>2</v>
      </c>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77">
        <f t="shared" si="40"/>
        <v>0</v>
      </c>
      <c r="CQ191" s="77">
        <f t="shared" si="41"/>
        <v>0</v>
      </c>
      <c r="CR191" s="77">
        <f t="shared" si="42"/>
        <v>0</v>
      </c>
      <c r="CS191" s="7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15">
      <c r="A192" s="631" t="s">
        <v>127</v>
      </c>
      <c r="B192" s="631"/>
      <c r="C192" s="631"/>
      <c r="D192" s="111">
        <f t="shared" si="47"/>
        <v>0</v>
      </c>
      <c r="E192" s="111">
        <f t="shared" si="50"/>
        <v>0</v>
      </c>
      <c r="F192" s="111">
        <f t="shared" si="50"/>
        <v>0</v>
      </c>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129"/>
      <c r="AO192" s="135"/>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77">
        <f t="shared" si="40"/>
        <v>0</v>
      </c>
      <c r="CQ192" s="77">
        <f t="shared" si="41"/>
        <v>0</v>
      </c>
      <c r="CR192" s="77">
        <f t="shared" si="42"/>
        <v>0</v>
      </c>
      <c r="CS192" s="77">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631" t="s">
        <v>128</v>
      </c>
      <c r="B193" s="631"/>
      <c r="C193" s="631"/>
      <c r="D193" s="111">
        <f t="shared" si="47"/>
        <v>1</v>
      </c>
      <c r="E193" s="111">
        <f t="shared" si="50"/>
        <v>0</v>
      </c>
      <c r="F193" s="111">
        <f t="shared" si="50"/>
        <v>1</v>
      </c>
      <c r="G193" s="85"/>
      <c r="H193" s="85"/>
      <c r="I193" s="85"/>
      <c r="J193" s="85"/>
      <c r="K193" s="85"/>
      <c r="L193" s="85"/>
      <c r="M193" s="85"/>
      <c r="N193" s="85"/>
      <c r="O193" s="85"/>
      <c r="P193" s="85"/>
      <c r="Q193" s="85"/>
      <c r="R193" s="85"/>
      <c r="S193" s="85"/>
      <c r="T193" s="85"/>
      <c r="U193" s="85"/>
      <c r="V193" s="85"/>
      <c r="W193" s="85"/>
      <c r="X193" s="85"/>
      <c r="Y193" s="85"/>
      <c r="Z193" s="85"/>
      <c r="AA193" s="85"/>
      <c r="AB193" s="85">
        <v>1</v>
      </c>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77">
        <f t="shared" si="40"/>
        <v>0</v>
      </c>
      <c r="CQ193" s="77">
        <f t="shared" si="41"/>
        <v>0</v>
      </c>
      <c r="CR193" s="77">
        <f t="shared" si="42"/>
        <v>0</v>
      </c>
      <c r="CS193" s="7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661" t="s">
        <v>129</v>
      </c>
      <c r="B194" s="661"/>
      <c r="C194" s="661"/>
      <c r="D194" s="123">
        <f t="shared" si="47"/>
        <v>1</v>
      </c>
      <c r="E194" s="123">
        <f t="shared" si="50"/>
        <v>1</v>
      </c>
      <c r="F194" s="123">
        <f t="shared" si="50"/>
        <v>0</v>
      </c>
      <c r="G194" s="87"/>
      <c r="H194" s="87"/>
      <c r="I194" s="87">
        <v>1</v>
      </c>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77">
        <f t="shared" si="40"/>
        <v>0</v>
      </c>
      <c r="CQ194" s="77">
        <f t="shared" si="41"/>
        <v>0</v>
      </c>
      <c r="CR194" s="77">
        <f t="shared" si="42"/>
        <v>0</v>
      </c>
      <c r="CS194" s="7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7"/>
      <c r="CQ195" s="27"/>
      <c r="CR195" s="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533" t="s">
        <v>39</v>
      </c>
      <c r="B196" s="534"/>
      <c r="C196" s="676" t="s">
        <v>40</v>
      </c>
      <c r="D196" s="676"/>
      <c r="E196" s="676"/>
      <c r="F196" s="547" t="s">
        <v>248</v>
      </c>
      <c r="G196" s="548"/>
      <c r="H196" s="547" t="s">
        <v>94</v>
      </c>
      <c r="I196" s="548"/>
      <c r="J196" s="547" t="s">
        <v>95</v>
      </c>
      <c r="K196" s="548"/>
      <c r="L196" s="547" t="s">
        <v>96</v>
      </c>
      <c r="M196" s="548"/>
      <c r="N196" s="547" t="s">
        <v>249</v>
      </c>
      <c r="O196" s="548"/>
      <c r="P196" s="547" t="s">
        <v>250</v>
      </c>
      <c r="Q196" s="548"/>
      <c r="R196" s="547" t="s">
        <v>251</v>
      </c>
      <c r="S196" s="548"/>
      <c r="T196" s="547" t="s">
        <v>252</v>
      </c>
      <c r="U196" s="548"/>
      <c r="V196" s="547" t="s">
        <v>253</v>
      </c>
      <c r="W196" s="548"/>
      <c r="X196" s="547" t="s">
        <v>254</v>
      </c>
      <c r="Y196" s="548"/>
      <c r="Z196" s="547" t="s">
        <v>255</v>
      </c>
      <c r="AA196" s="548"/>
      <c r="AB196" s="547" t="s">
        <v>256</v>
      </c>
      <c r="AC196" s="548"/>
      <c r="AD196" s="547" t="s">
        <v>257</v>
      </c>
      <c r="AE196" s="548"/>
      <c r="AF196" s="547" t="s">
        <v>258</v>
      </c>
      <c r="AG196" s="548"/>
      <c r="AH196" s="547" t="s">
        <v>259</v>
      </c>
      <c r="AI196" s="548"/>
      <c r="AJ196" s="547" t="s">
        <v>260</v>
      </c>
      <c r="AK196" s="548"/>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535"/>
      <c r="B197" s="536"/>
      <c r="C197" s="465" t="s">
        <v>133</v>
      </c>
      <c r="D197" s="465" t="s">
        <v>37</v>
      </c>
      <c r="E197" s="468" t="s">
        <v>58</v>
      </c>
      <c r="F197" s="464" t="s">
        <v>37</v>
      </c>
      <c r="G197" s="464" t="s">
        <v>58</v>
      </c>
      <c r="H197" s="464" t="s">
        <v>37</v>
      </c>
      <c r="I197" s="464" t="s">
        <v>58</v>
      </c>
      <c r="J197" s="464" t="s">
        <v>37</v>
      </c>
      <c r="K197" s="464" t="s">
        <v>58</v>
      </c>
      <c r="L197" s="464" t="s">
        <v>37</v>
      </c>
      <c r="M197" s="464" t="s">
        <v>58</v>
      </c>
      <c r="N197" s="464" t="s">
        <v>37</v>
      </c>
      <c r="O197" s="464" t="s">
        <v>58</v>
      </c>
      <c r="P197" s="464" t="s">
        <v>37</v>
      </c>
      <c r="Q197" s="464" t="s">
        <v>58</v>
      </c>
      <c r="R197" s="464" t="s">
        <v>37</v>
      </c>
      <c r="S197" s="464" t="s">
        <v>58</v>
      </c>
      <c r="T197" s="464" t="s">
        <v>37</v>
      </c>
      <c r="U197" s="464" t="s">
        <v>58</v>
      </c>
      <c r="V197" s="464" t="s">
        <v>37</v>
      </c>
      <c r="W197" s="464" t="s">
        <v>58</v>
      </c>
      <c r="X197" s="464" t="s">
        <v>37</v>
      </c>
      <c r="Y197" s="464" t="s">
        <v>58</v>
      </c>
      <c r="Z197" s="464" t="s">
        <v>37</v>
      </c>
      <c r="AA197" s="464" t="s">
        <v>58</v>
      </c>
      <c r="AB197" s="464" t="s">
        <v>37</v>
      </c>
      <c r="AC197" s="464" t="s">
        <v>58</v>
      </c>
      <c r="AD197" s="464" t="s">
        <v>37</v>
      </c>
      <c r="AE197" s="464" t="s">
        <v>58</v>
      </c>
      <c r="AF197" s="464" t="s">
        <v>37</v>
      </c>
      <c r="AG197" s="464" t="s">
        <v>58</v>
      </c>
      <c r="AH197" s="464" t="s">
        <v>37</v>
      </c>
      <c r="AI197" s="464" t="s">
        <v>58</v>
      </c>
      <c r="AJ197" s="464" t="s">
        <v>37</v>
      </c>
      <c r="AK197" s="464"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674" t="s">
        <v>134</v>
      </c>
      <c r="B198" s="67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77">
        <f>IF($C198&lt;&gt;SUM($F198:$AK198),1,0)</f>
        <v>0</v>
      </c>
      <c r="CQ198" s="77">
        <f>IF($D198&lt;&gt;$F198+$H198+$J198+$L198+$N198+$P198+R198+T198+V198+X198+Z198+AB198+AD198+AF198+AH198+AJ198,1,0)</f>
        <v>0</v>
      </c>
      <c r="CR198" s="7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528" t="s">
        <v>135</v>
      </c>
      <c r="B199" s="528"/>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77">
        <f>IF($C199&lt;&gt;SUM($F199:$AK199),1,0)</f>
        <v>0</v>
      </c>
      <c r="CQ199" s="77">
        <f>IF($D199&lt;&gt;$F199+$H199+$J199+$L199+$N199+$P199+R199+T199+V199+X199+Z199+AB199+AD199+AF199+AH199+AJ199,1,0)</f>
        <v>0</v>
      </c>
      <c r="CR199" s="7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675" t="s">
        <v>136</v>
      </c>
      <c r="B200" s="675"/>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77">
        <f>IF($C200&lt;&gt;SUM($F200:$AK200),1,0)</f>
        <v>0</v>
      </c>
      <c r="CQ200" s="77">
        <f>IF($D200&lt;&gt;$F200+$H200+$J200+$L200+$N200+$P200+R200+T200+V200+X200+Z200+AB200+AD200+AF200+AH200+AJ200,1,0)</f>
        <v>0</v>
      </c>
      <c r="CR200" s="7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7"/>
      <c r="CQ201" s="27"/>
      <c r="CR201" s="27"/>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533" t="s">
        <v>39</v>
      </c>
      <c r="B202" s="534"/>
      <c r="C202" s="676" t="s">
        <v>40</v>
      </c>
      <c r="D202" s="676"/>
      <c r="E202" s="676"/>
      <c r="F202" s="547" t="s">
        <v>248</v>
      </c>
      <c r="G202" s="548"/>
      <c r="H202" s="547" t="s">
        <v>94</v>
      </c>
      <c r="I202" s="548"/>
      <c r="J202" s="547" t="s">
        <v>95</v>
      </c>
      <c r="K202" s="548"/>
      <c r="L202" s="547" t="s">
        <v>96</v>
      </c>
      <c r="M202" s="548"/>
      <c r="N202" s="547" t="s">
        <v>249</v>
      </c>
      <c r="O202" s="548"/>
      <c r="P202" s="547" t="s">
        <v>250</v>
      </c>
      <c r="Q202" s="548"/>
      <c r="R202" s="547" t="s">
        <v>251</v>
      </c>
      <c r="S202" s="548"/>
      <c r="T202" s="547" t="s">
        <v>252</v>
      </c>
      <c r="U202" s="548"/>
      <c r="V202" s="547" t="s">
        <v>253</v>
      </c>
      <c r="W202" s="548"/>
      <c r="X202" s="547" t="s">
        <v>254</v>
      </c>
      <c r="Y202" s="548"/>
      <c r="Z202" s="547" t="s">
        <v>255</v>
      </c>
      <c r="AA202" s="548"/>
      <c r="AB202" s="547" t="s">
        <v>256</v>
      </c>
      <c r="AC202" s="548"/>
      <c r="AD202" s="547" t="s">
        <v>257</v>
      </c>
      <c r="AE202" s="548"/>
      <c r="AF202" s="547" t="s">
        <v>258</v>
      </c>
      <c r="AG202" s="548"/>
      <c r="AH202" s="547" t="s">
        <v>259</v>
      </c>
      <c r="AI202" s="548"/>
      <c r="AJ202" s="547" t="s">
        <v>260</v>
      </c>
      <c r="AK202" s="548"/>
      <c r="AL202" s="71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535"/>
      <c r="B203" s="536"/>
      <c r="C203" s="465" t="s">
        <v>133</v>
      </c>
      <c r="D203" s="465" t="s">
        <v>37</v>
      </c>
      <c r="E203" s="468"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714"/>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7"/>
      <c r="CQ203" s="27"/>
      <c r="CR203" s="27"/>
      <c r="CS203" s="27"/>
      <c r="CT203" s="27"/>
      <c r="CU203" s="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674" t="s">
        <v>134</v>
      </c>
      <c r="B204" s="67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77">
        <f>IF($C204&lt;$AL204,1,0)</f>
        <v>0</v>
      </c>
      <c r="CQ204" s="77">
        <f>IF($D204&lt;&gt;$F204+$H204+$J204+$L204+$N204+$P204+R204+T204+W204+Y204+AA204+AC204+AE204+AG204+AI204+AK204,1,0)</f>
        <v>0</v>
      </c>
      <c r="CR204" s="77">
        <f>IF($E204&lt;&gt;$G204+$I204+$K204+$M204+$O204+$Q204+S204+U204+W204+Y204+AA204+AC204+AE204+AG204+AI204+AK204,1,0)</f>
        <v>0</v>
      </c>
      <c r="CS204" s="27"/>
      <c r="CT204" s="27"/>
      <c r="CU204" s="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528" t="s">
        <v>135</v>
      </c>
      <c r="B205" s="528"/>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390" t="s">
        <v>292</v>
      </c>
      <c r="AY205" s="27"/>
      <c r="AZ205" s="27"/>
      <c r="BA205" s="80"/>
      <c r="BB205" s="158"/>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77">
        <f>IF($C205&lt;$AL205,1,0)</f>
        <v>0</v>
      </c>
      <c r="CQ205" s="77">
        <f>IF($D205&lt;&gt;$F205+$H205+$J205+$L205+$N205+$P205+R205+T205+V205+X205+Z205+AB205+AD205+AF205+AH205+AJ205,1,0)</f>
        <v>0</v>
      </c>
      <c r="CR205" s="77">
        <f>IF($E205&lt;&gt;$G205+$I205+$K205+$M205+$O205+$Q205+S205+U205+W205+Y205+AA205+AC205+AE205+AG205+AI205+AK205,1,0)</f>
        <v>0</v>
      </c>
      <c r="CS205" s="27"/>
      <c r="CT205" s="27"/>
      <c r="CU205" s="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675" t="s">
        <v>136</v>
      </c>
      <c r="B206" s="675"/>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390" t="s">
        <v>292</v>
      </c>
      <c r="AY206" s="27"/>
      <c r="AZ206" s="27"/>
      <c r="BA206" s="80"/>
      <c r="BB206" s="158"/>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77">
        <f>IF($C206&lt;$AL206,1,0)</f>
        <v>0</v>
      </c>
      <c r="CQ206" s="77">
        <f>IF($D206&lt;&gt;$F206+$H206+$J206+$L206+$N206+$P206+R206+T206+V206+X206+Z206+AB206+AD206+AF206+AH206+AJ206,1,0)</f>
        <v>0</v>
      </c>
      <c r="CR206" s="77">
        <f>IF($E206&lt;&gt;$G206+$I206+$K206+$M206+$O206+$Q206+S206+U206+W206+Y206+AA206+AC206+AE206+AG206+AI206+AK206,1,0)</f>
        <v>0</v>
      </c>
      <c r="CS206" s="27"/>
      <c r="CT206" s="27"/>
      <c r="CU206" s="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27"/>
      <c r="CQ207" s="27"/>
      <c r="CR207" s="27"/>
      <c r="CS207" s="27"/>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715" t="s">
        <v>137</v>
      </c>
      <c r="B208" s="716" t="s">
        <v>138</v>
      </c>
      <c r="C208" s="509" t="s">
        <v>4</v>
      </c>
      <c r="D208" s="719" t="s">
        <v>139</v>
      </c>
      <c r="E208" s="720"/>
      <c r="F208" s="720"/>
      <c r="G208" s="720"/>
      <c r="H208" s="720"/>
      <c r="I208" s="720"/>
      <c r="J208" s="720"/>
      <c r="K208" s="720"/>
      <c r="L208" s="720"/>
      <c r="M208" s="720"/>
      <c r="N208" s="720"/>
      <c r="O208" s="720"/>
      <c r="P208" s="720"/>
      <c r="Q208" s="720"/>
      <c r="R208" s="720"/>
      <c r="S208" s="721"/>
      <c r="T208" s="719" t="s">
        <v>51</v>
      </c>
      <c r="U208" s="721"/>
      <c r="V208" s="555"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27"/>
      <c r="CQ208" s="27"/>
      <c r="CR208" s="27"/>
      <c r="CS208" s="27"/>
      <c r="CT208" s="27"/>
      <c r="CU208" s="27"/>
      <c r="CV208" s="27"/>
      <c r="CW208" s="11"/>
      <c r="CX208" s="11"/>
      <c r="CY208" s="11"/>
      <c r="CZ208" s="27"/>
      <c r="DA208" s="27"/>
      <c r="DG208" s="27"/>
      <c r="DH208" s="27"/>
      <c r="DI208" s="27"/>
      <c r="DJ208" s="27"/>
    </row>
    <row r="209" spans="1:118" s="76" customFormat="1" ht="24.75" customHeight="1" x14ac:dyDescent="0.15">
      <c r="A209" s="717"/>
      <c r="B209" s="718"/>
      <c r="C209" s="510"/>
      <c r="D209" s="279" t="s">
        <v>237</v>
      </c>
      <c r="E209" s="280" t="s">
        <v>140</v>
      </c>
      <c r="F209" s="280" t="s">
        <v>63</v>
      </c>
      <c r="G209" s="280" t="s">
        <v>8</v>
      </c>
      <c r="H209" s="464" t="s">
        <v>165</v>
      </c>
      <c r="I209" s="464" t="s">
        <v>166</v>
      </c>
      <c r="J209" s="464" t="s">
        <v>167</v>
      </c>
      <c r="K209" s="464" t="s">
        <v>168</v>
      </c>
      <c r="L209" s="464" t="s">
        <v>169</v>
      </c>
      <c r="M209" s="464" t="s">
        <v>170</v>
      </c>
      <c r="N209" s="464" t="s">
        <v>264</v>
      </c>
      <c r="O209" s="464" t="s">
        <v>265</v>
      </c>
      <c r="P209" s="464" t="s">
        <v>266</v>
      </c>
      <c r="Q209" s="464" t="s">
        <v>267</v>
      </c>
      <c r="R209" s="464" t="s">
        <v>268</v>
      </c>
      <c r="S209" s="464" t="s">
        <v>269</v>
      </c>
      <c r="T209" s="280" t="s">
        <v>141</v>
      </c>
      <c r="U209" s="280" t="s">
        <v>58</v>
      </c>
      <c r="V209" s="722"/>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27"/>
      <c r="CQ209" s="27"/>
      <c r="CR209" s="27"/>
      <c r="CS209" s="11"/>
      <c r="CT209" s="27"/>
      <c r="CU209" s="27"/>
      <c r="CV209" s="27"/>
      <c r="CW209" s="11"/>
      <c r="CX209" s="11"/>
      <c r="CY209" s="11"/>
      <c r="CZ209" s="27"/>
      <c r="DA209" s="27"/>
      <c r="DG209" s="27"/>
      <c r="DH209" s="27"/>
      <c r="DI209" s="27"/>
      <c r="DJ209" s="27"/>
    </row>
    <row r="210" spans="1:118" s="76" customFormat="1" ht="15.75" customHeight="1" x14ac:dyDescent="0.15">
      <c r="A210" s="671"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77" t="str">
        <f>IF($C210=0,"",IF($V210="",IF($C210=0,"",1),0))</f>
        <v/>
      </c>
      <c r="CR210" s="77">
        <f>IF($C210&lt;$V210,1,0)</f>
        <v>0</v>
      </c>
      <c r="CS210" s="27"/>
      <c r="CT210" s="391"/>
      <c r="CU210" s="391"/>
      <c r="CV210" s="391"/>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672"/>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77" t="str">
        <f>IF($C211=0,"",IF($V211="",IF($C211=0,"",1),0))</f>
        <v/>
      </c>
      <c r="CR211" s="77">
        <f>IF($C211&lt;$V211,1,0)</f>
        <v>0</v>
      </c>
      <c r="CS211" s="27"/>
      <c r="CT211" s="391"/>
      <c r="CU211" s="391"/>
      <c r="CV211" s="391"/>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673"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77" t="str">
        <f>IF($C212=0,"",IF($V212="",IF($C212=0,"",1),0))</f>
        <v/>
      </c>
      <c r="CR212" s="77">
        <f>IF($C212&lt;$V212,1,0)</f>
        <v>0</v>
      </c>
      <c r="CS212" s="27"/>
      <c r="CT212" s="391"/>
      <c r="CU212" s="391"/>
      <c r="CV212" s="391"/>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672"/>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77" t="str">
        <f>IF($C213=0,"",IF($V213="",IF($C213=0,"",1),0))</f>
        <v/>
      </c>
      <c r="CR213" s="77">
        <f>IF($C213&lt;$V213,1,0)</f>
        <v>0</v>
      </c>
      <c r="CS213" s="27"/>
      <c r="CT213" s="391"/>
      <c r="CU213" s="391"/>
      <c r="CV213" s="391"/>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533" t="s">
        <v>146</v>
      </c>
      <c r="B215" s="534"/>
      <c r="C215" s="543" t="s">
        <v>147</v>
      </c>
      <c r="D215" s="543"/>
      <c r="E215" s="543"/>
      <c r="F215" s="557" t="s">
        <v>148</v>
      </c>
      <c r="G215" s="558"/>
      <c r="H215" s="558"/>
      <c r="I215" s="558"/>
      <c r="J215" s="558"/>
      <c r="K215" s="558"/>
      <c r="L215" s="558"/>
      <c r="M215" s="558"/>
      <c r="N215" s="558"/>
      <c r="O215" s="558"/>
      <c r="P215" s="558"/>
      <c r="Q215" s="558"/>
      <c r="R215" s="558"/>
      <c r="S215" s="558"/>
      <c r="T215" s="558"/>
      <c r="U215" s="558"/>
      <c r="V215" s="558"/>
      <c r="W215" s="558"/>
      <c r="X215" s="558"/>
      <c r="Y215" s="558"/>
      <c r="Z215" s="558"/>
      <c r="AA215" s="558"/>
      <c r="AB215" s="558"/>
      <c r="AC215" s="558"/>
      <c r="AD215" s="558"/>
      <c r="AE215" s="558"/>
      <c r="AF215" s="558"/>
      <c r="AG215" s="558"/>
      <c r="AH215" s="558"/>
      <c r="AI215" s="558"/>
      <c r="AJ215" s="558"/>
      <c r="AK215" s="558"/>
      <c r="AL215" s="558"/>
      <c r="AM215" s="558"/>
      <c r="AN215" s="723" t="s">
        <v>149</v>
      </c>
      <c r="AO215" s="509" t="s">
        <v>84</v>
      </c>
      <c r="AP215" s="713" t="s">
        <v>150</v>
      </c>
      <c r="AQ215" s="509"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81"/>
      <c r="B216" s="582"/>
      <c r="C216" s="543"/>
      <c r="D216" s="543"/>
      <c r="E216" s="543"/>
      <c r="F216" s="560" t="s">
        <v>271</v>
      </c>
      <c r="G216" s="726"/>
      <c r="H216" s="727" t="s">
        <v>237</v>
      </c>
      <c r="I216" s="728"/>
      <c r="J216" s="560" t="s">
        <v>140</v>
      </c>
      <c r="K216" s="726"/>
      <c r="L216" s="560" t="s">
        <v>63</v>
      </c>
      <c r="M216" s="726"/>
      <c r="N216" s="560" t="s">
        <v>8</v>
      </c>
      <c r="O216" s="726"/>
      <c r="P216" s="579" t="s">
        <v>213</v>
      </c>
      <c r="Q216" s="580"/>
      <c r="R216" s="579" t="s">
        <v>214</v>
      </c>
      <c r="S216" s="580"/>
      <c r="T216" s="579" t="s">
        <v>215</v>
      </c>
      <c r="U216" s="580"/>
      <c r="V216" s="579" t="s">
        <v>216</v>
      </c>
      <c r="W216" s="580"/>
      <c r="X216" s="579" t="s">
        <v>217</v>
      </c>
      <c r="Y216" s="580"/>
      <c r="Z216" s="579" t="s">
        <v>218</v>
      </c>
      <c r="AA216" s="580"/>
      <c r="AB216" s="579" t="s">
        <v>219</v>
      </c>
      <c r="AC216" s="580"/>
      <c r="AD216" s="579" t="s">
        <v>220</v>
      </c>
      <c r="AE216" s="580"/>
      <c r="AF216" s="579" t="s">
        <v>221</v>
      </c>
      <c r="AG216" s="580"/>
      <c r="AH216" s="579" t="s">
        <v>222</v>
      </c>
      <c r="AI216" s="580"/>
      <c r="AJ216" s="579" t="s">
        <v>223</v>
      </c>
      <c r="AK216" s="580"/>
      <c r="AL216" s="579" t="s">
        <v>224</v>
      </c>
      <c r="AM216" s="612"/>
      <c r="AN216" s="724"/>
      <c r="AO216" s="684"/>
      <c r="AP216" s="584"/>
      <c r="AQ216" s="684"/>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535"/>
      <c r="B217" s="536"/>
      <c r="C217" s="465" t="s">
        <v>133</v>
      </c>
      <c r="D217" s="465" t="s">
        <v>37</v>
      </c>
      <c r="E217" s="459" t="s">
        <v>58</v>
      </c>
      <c r="F217" s="463" t="s">
        <v>141</v>
      </c>
      <c r="G217" s="463" t="s">
        <v>58</v>
      </c>
      <c r="H217" s="463" t="s">
        <v>141</v>
      </c>
      <c r="I217" s="463" t="s">
        <v>58</v>
      </c>
      <c r="J217" s="463" t="s">
        <v>141</v>
      </c>
      <c r="K217" s="463" t="s">
        <v>58</v>
      </c>
      <c r="L217" s="463" t="s">
        <v>141</v>
      </c>
      <c r="M217" s="463" t="s">
        <v>58</v>
      </c>
      <c r="N217" s="463" t="s">
        <v>141</v>
      </c>
      <c r="O217" s="463" t="s">
        <v>58</v>
      </c>
      <c r="P217" s="463" t="s">
        <v>141</v>
      </c>
      <c r="Q217" s="463" t="s">
        <v>58</v>
      </c>
      <c r="R217" s="463" t="s">
        <v>141</v>
      </c>
      <c r="S217" s="463" t="s">
        <v>58</v>
      </c>
      <c r="T217" s="463" t="s">
        <v>141</v>
      </c>
      <c r="U217" s="463" t="s">
        <v>58</v>
      </c>
      <c r="V217" s="463" t="s">
        <v>141</v>
      </c>
      <c r="W217" s="463" t="s">
        <v>58</v>
      </c>
      <c r="X217" s="463" t="s">
        <v>141</v>
      </c>
      <c r="Y217" s="463" t="s">
        <v>58</v>
      </c>
      <c r="Z217" s="463" t="s">
        <v>141</v>
      </c>
      <c r="AA217" s="463" t="s">
        <v>58</v>
      </c>
      <c r="AB217" s="463" t="s">
        <v>141</v>
      </c>
      <c r="AC217" s="463" t="s">
        <v>58</v>
      </c>
      <c r="AD217" s="463" t="s">
        <v>141</v>
      </c>
      <c r="AE217" s="463" t="s">
        <v>58</v>
      </c>
      <c r="AF217" s="463" t="s">
        <v>141</v>
      </c>
      <c r="AG217" s="463" t="s">
        <v>58</v>
      </c>
      <c r="AH217" s="463" t="s">
        <v>141</v>
      </c>
      <c r="AI217" s="463" t="s">
        <v>58</v>
      </c>
      <c r="AJ217" s="463" t="s">
        <v>141</v>
      </c>
      <c r="AK217" s="463" t="s">
        <v>58</v>
      </c>
      <c r="AL217" s="463" t="s">
        <v>141</v>
      </c>
      <c r="AM217" s="460" t="s">
        <v>58</v>
      </c>
      <c r="AN217" s="725"/>
      <c r="AO217" s="510"/>
      <c r="AP217" s="714"/>
      <c r="AQ217" s="510"/>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27"/>
      <c r="CQ217" s="27"/>
      <c r="CR217" s="27"/>
      <c r="CS217" s="11"/>
      <c r="CT217" s="27"/>
      <c r="CU217" s="27"/>
      <c r="CV217" s="27"/>
      <c r="CW217" s="11"/>
      <c r="CX217" s="11"/>
      <c r="CY217" s="11"/>
      <c r="CZ217" s="11"/>
      <c r="DA217" s="11"/>
      <c r="DB217" s="11"/>
      <c r="DC217" s="11"/>
      <c r="DD217" s="11"/>
      <c r="DE217" s="11"/>
    </row>
    <row r="218" spans="1:118" s="76" customFormat="1" ht="18" customHeight="1" x14ac:dyDescent="0.15">
      <c r="A218" s="752" t="s">
        <v>151</v>
      </c>
      <c r="B218" s="753"/>
      <c r="C218" s="287">
        <f>SUM(D218:E218)</f>
        <v>33</v>
      </c>
      <c r="D218" s="287">
        <f>+F218+H218+J218+L218+N218+P218+R218+T218+V218++X218+Z218+AB218+AD218+AF218+AH218+AJ218+AL218</f>
        <v>0</v>
      </c>
      <c r="E218" s="287">
        <f>+G218+I218+K218+M218+O218+Q218+S218+U218+W218++Y218+AA218+AC218+AE218+AG218+AI218+AK218+AM218</f>
        <v>33</v>
      </c>
      <c r="F218" s="287">
        <f>SUM(F220:F228)</f>
        <v>0</v>
      </c>
      <c r="G218" s="287">
        <f t="shared" ref="G218:AM218" si="52">SUM(G220:G228)</f>
        <v>0</v>
      </c>
      <c r="H218" s="287">
        <f t="shared" si="52"/>
        <v>0</v>
      </c>
      <c r="I218" s="287">
        <f t="shared" si="52"/>
        <v>0</v>
      </c>
      <c r="J218" s="287">
        <f t="shared" si="52"/>
        <v>0</v>
      </c>
      <c r="K218" s="287">
        <f>SUM(K219:K228)</f>
        <v>0</v>
      </c>
      <c r="L218" s="287">
        <f t="shared" si="52"/>
        <v>0</v>
      </c>
      <c r="M218" s="287">
        <f>SUM(M219:M228)</f>
        <v>4</v>
      </c>
      <c r="N218" s="287">
        <f t="shared" si="52"/>
        <v>0</v>
      </c>
      <c r="O218" s="287">
        <f>SUM(O219:O228)</f>
        <v>1</v>
      </c>
      <c r="P218" s="287">
        <f t="shared" si="52"/>
        <v>0</v>
      </c>
      <c r="Q218" s="287">
        <f>SUM(Q219:Q228)</f>
        <v>4</v>
      </c>
      <c r="R218" s="287">
        <f t="shared" si="52"/>
        <v>0</v>
      </c>
      <c r="S218" s="287">
        <f>SUM(S219:S228)</f>
        <v>5</v>
      </c>
      <c r="T218" s="287">
        <f t="shared" si="52"/>
        <v>0</v>
      </c>
      <c r="U218" s="287">
        <f>SUM(U219:U228)</f>
        <v>7</v>
      </c>
      <c r="V218" s="287">
        <f t="shared" si="52"/>
        <v>0</v>
      </c>
      <c r="W218" s="287">
        <f>SUM(W219:W228)</f>
        <v>6</v>
      </c>
      <c r="X218" s="287">
        <f t="shared" si="52"/>
        <v>0</v>
      </c>
      <c r="Y218" s="287">
        <f>SUM(Y219:Y228)</f>
        <v>2</v>
      </c>
      <c r="Z218" s="287">
        <f t="shared" si="52"/>
        <v>0</v>
      </c>
      <c r="AA218" s="287">
        <f>SUM(AA219:AA228)</f>
        <v>2</v>
      </c>
      <c r="AB218" s="287">
        <f t="shared" si="52"/>
        <v>0</v>
      </c>
      <c r="AC218" s="287">
        <f>SUM(AC219:AC228)</f>
        <v>1</v>
      </c>
      <c r="AD218" s="287">
        <f t="shared" si="52"/>
        <v>0</v>
      </c>
      <c r="AE218" s="287">
        <f t="shared" si="52"/>
        <v>1</v>
      </c>
      <c r="AF218" s="287">
        <f t="shared" si="52"/>
        <v>0</v>
      </c>
      <c r="AG218" s="287">
        <f t="shared" si="52"/>
        <v>0</v>
      </c>
      <c r="AH218" s="287">
        <f t="shared" si="52"/>
        <v>0</v>
      </c>
      <c r="AI218" s="287">
        <f t="shared" si="52"/>
        <v>0</v>
      </c>
      <c r="AJ218" s="287">
        <f t="shared" si="52"/>
        <v>0</v>
      </c>
      <c r="AK218" s="287">
        <f t="shared" si="52"/>
        <v>0</v>
      </c>
      <c r="AL218" s="288">
        <f t="shared" si="52"/>
        <v>0</v>
      </c>
      <c r="AM218" s="289">
        <f t="shared" si="52"/>
        <v>0</v>
      </c>
      <c r="AN218" s="152">
        <f>SUM(AN219:AN228)</f>
        <v>0</v>
      </c>
      <c r="AO218" s="153">
        <f>SUM(AO219:AO228)</f>
        <v>5</v>
      </c>
      <c r="AP218" s="290">
        <f>SUM(AP219:AP228)</f>
        <v>5</v>
      </c>
      <c r="AQ218" s="290">
        <f>SUM(AQ219:AQ228)</f>
        <v>0</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7">
        <f>IF($AO218&lt;$AP218+$AQ218,1,0)</f>
        <v>0</v>
      </c>
      <c r="CQ218" s="27"/>
      <c r="CR218" s="27"/>
      <c r="CS218" s="11"/>
      <c r="CT218" s="27"/>
      <c r="CU218" s="27"/>
      <c r="CV218" s="27"/>
      <c r="CW218" s="11"/>
      <c r="CX218" s="11"/>
      <c r="CY218" s="11"/>
      <c r="CZ218" s="11"/>
      <c r="DA218" s="11"/>
      <c r="DB218" s="11"/>
      <c r="DC218" s="11"/>
      <c r="DD218" s="11"/>
      <c r="DE218" s="11"/>
    </row>
    <row r="219" spans="1:118" s="76" customFormat="1" ht="18" customHeight="1" x14ac:dyDescent="0.15">
      <c r="A219" s="664" t="s">
        <v>152</v>
      </c>
      <c r="B219" s="275" t="s">
        <v>97</v>
      </c>
      <c r="C219" s="291">
        <f>+E219</f>
        <v>1</v>
      </c>
      <c r="D219" s="292"/>
      <c r="E219" s="291">
        <f>+K219+M219+O219+Q219+S219+U219+W219++Y219+AA219+AC219</f>
        <v>1</v>
      </c>
      <c r="F219" s="258"/>
      <c r="G219" s="258"/>
      <c r="H219" s="258"/>
      <c r="I219" s="258"/>
      <c r="J219" s="258"/>
      <c r="K219" s="84"/>
      <c r="L219" s="258"/>
      <c r="M219" s="84"/>
      <c r="N219" s="258"/>
      <c r="O219" s="84">
        <v>1</v>
      </c>
      <c r="P219" s="258"/>
      <c r="Q219" s="84"/>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v>1</v>
      </c>
      <c r="AP219" s="84">
        <v>1</v>
      </c>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7">
        <f t="shared" ref="CP219:CP228" si="55">IF($AO219&lt;$AP219+$AQ219,1,0)</f>
        <v>0</v>
      </c>
      <c r="CQ219" s="27"/>
      <c r="CR219" s="27"/>
      <c r="CS219" s="11"/>
      <c r="CT219" s="27"/>
      <c r="CU219" s="27"/>
      <c r="CV219" s="27"/>
      <c r="CW219" s="11"/>
      <c r="CX219" s="11"/>
      <c r="CY219" s="11"/>
      <c r="CZ219" s="11"/>
      <c r="DA219" s="11"/>
      <c r="DB219" s="11"/>
      <c r="DC219" s="11"/>
      <c r="DD219" s="11"/>
      <c r="DE219" s="11"/>
    </row>
    <row r="220" spans="1:118" s="13" customFormat="1" ht="18.75" customHeight="1" x14ac:dyDescent="0.2">
      <c r="A220" s="665"/>
      <c r="B220" s="471" t="s">
        <v>153</v>
      </c>
      <c r="C220" s="95">
        <f t="shared" ref="C220:C228" si="56">SUM(D220:E220)</f>
        <v>0</v>
      </c>
      <c r="D220" s="95">
        <f t="shared" ref="D220:E228" si="57">+F220+H220+J220+L220+N220+P220+R220+T220+V220++X220+Z220+AB220+AD220+AF220+AH220+AJ220+AL220</f>
        <v>0</v>
      </c>
      <c r="E220" s="123">
        <f>+G220+I220+K220+M220+O220+Q220+S220+U220+W220++Y220+AA220+AC220+AE220+AG220+AI220+AK220+AM220</f>
        <v>0</v>
      </c>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7">
        <f t="shared" si="55"/>
        <v>0</v>
      </c>
      <c r="CQ220" s="27"/>
      <c r="CR220" s="27"/>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754" t="s">
        <v>154</v>
      </c>
      <c r="B221" s="754"/>
      <c r="C221" s="125">
        <f t="shared" si="56"/>
        <v>1</v>
      </c>
      <c r="D221" s="125">
        <f t="shared" si="57"/>
        <v>0</v>
      </c>
      <c r="E221" s="145">
        <f t="shared" si="57"/>
        <v>1</v>
      </c>
      <c r="F221" s="89"/>
      <c r="G221" s="89"/>
      <c r="H221" s="89"/>
      <c r="I221" s="89"/>
      <c r="J221" s="89"/>
      <c r="K221" s="89"/>
      <c r="L221" s="89"/>
      <c r="M221" s="89"/>
      <c r="N221" s="89"/>
      <c r="O221" s="89"/>
      <c r="P221" s="89"/>
      <c r="Q221" s="89">
        <v>1</v>
      </c>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7">
        <f t="shared" si="55"/>
        <v>0</v>
      </c>
      <c r="CQ221" s="27"/>
      <c r="CR221" s="27"/>
      <c r="CS221" s="11"/>
      <c r="CT221" s="27"/>
      <c r="CU221" s="27"/>
      <c r="CV221" s="27"/>
      <c r="CW221" s="11"/>
      <c r="CX221" s="11"/>
      <c r="CY221" s="11"/>
      <c r="CZ221" s="11"/>
      <c r="DA221" s="11"/>
      <c r="DB221" s="11"/>
      <c r="DC221" s="11"/>
      <c r="DD221" s="11"/>
      <c r="DE221" s="11"/>
    </row>
    <row r="222" spans="1:118" s="76" customFormat="1" ht="15" customHeight="1" x14ac:dyDescent="0.15">
      <c r="A222" s="755" t="s">
        <v>155</v>
      </c>
      <c r="B222" s="755"/>
      <c r="C222" s="94">
        <f t="shared" si="56"/>
        <v>5</v>
      </c>
      <c r="D222" s="94">
        <f t="shared" si="57"/>
        <v>0</v>
      </c>
      <c r="E222" s="122">
        <f t="shared" si="57"/>
        <v>5</v>
      </c>
      <c r="F222" s="85"/>
      <c r="G222" s="85"/>
      <c r="H222" s="85"/>
      <c r="I222" s="85"/>
      <c r="J222" s="85"/>
      <c r="K222" s="85"/>
      <c r="L222" s="85"/>
      <c r="M222" s="85">
        <v>2</v>
      </c>
      <c r="N222" s="85"/>
      <c r="O222" s="85"/>
      <c r="P222" s="85"/>
      <c r="Q222" s="85">
        <v>1</v>
      </c>
      <c r="R222" s="85"/>
      <c r="S222" s="85">
        <v>1</v>
      </c>
      <c r="T222" s="85"/>
      <c r="U222" s="85"/>
      <c r="V222" s="85"/>
      <c r="W222" s="85"/>
      <c r="X222" s="85"/>
      <c r="Y222" s="85"/>
      <c r="Z222" s="85"/>
      <c r="AA222" s="85"/>
      <c r="AB222" s="85"/>
      <c r="AC222" s="85"/>
      <c r="AD222" s="85"/>
      <c r="AE222" s="85">
        <v>1</v>
      </c>
      <c r="AF222" s="85"/>
      <c r="AG222" s="85"/>
      <c r="AH222" s="85"/>
      <c r="AI222" s="85"/>
      <c r="AJ222" s="85"/>
      <c r="AK222" s="85"/>
      <c r="AL222" s="85"/>
      <c r="AM222" s="129"/>
      <c r="AN222" s="135"/>
      <c r="AO222" s="97">
        <v>1</v>
      </c>
      <c r="AP222" s="85">
        <v>1</v>
      </c>
      <c r="AQ222" s="85"/>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7">
        <f t="shared" si="55"/>
        <v>0</v>
      </c>
      <c r="CQ222" s="27"/>
      <c r="CR222" s="27"/>
      <c r="CS222" s="11"/>
      <c r="CT222" s="27"/>
      <c r="CU222" s="27"/>
      <c r="CV222" s="27"/>
      <c r="CW222" s="11"/>
      <c r="CX222" s="11"/>
      <c r="CY222" s="11"/>
      <c r="CZ222" s="11"/>
      <c r="DA222" s="11"/>
      <c r="DB222" s="11"/>
      <c r="DC222" s="11"/>
      <c r="DD222" s="11"/>
      <c r="DE222" s="11"/>
    </row>
    <row r="223" spans="1:118" s="76" customFormat="1" ht="15" customHeight="1" x14ac:dyDescent="0.15">
      <c r="A223" s="755" t="s">
        <v>156</v>
      </c>
      <c r="B223" s="755"/>
      <c r="C223" s="94">
        <f t="shared" si="56"/>
        <v>2</v>
      </c>
      <c r="D223" s="94">
        <f t="shared" si="57"/>
        <v>0</v>
      </c>
      <c r="E223" s="122">
        <f t="shared" si="57"/>
        <v>2</v>
      </c>
      <c r="F223" s="85"/>
      <c r="G223" s="85"/>
      <c r="H223" s="85"/>
      <c r="I223" s="85"/>
      <c r="J223" s="85"/>
      <c r="K223" s="85"/>
      <c r="L223" s="85"/>
      <c r="M223" s="85"/>
      <c r="N223" s="85"/>
      <c r="O223" s="85"/>
      <c r="P223" s="85"/>
      <c r="Q223" s="85">
        <v>2</v>
      </c>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v>3</v>
      </c>
      <c r="AP223" s="85">
        <v>3</v>
      </c>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7">
        <f t="shared" si="55"/>
        <v>0</v>
      </c>
      <c r="CQ223" s="27"/>
      <c r="CR223" s="27"/>
      <c r="CS223" s="11"/>
      <c r="CT223" s="27"/>
      <c r="CU223" s="27"/>
      <c r="CV223" s="27"/>
      <c r="CW223" s="11"/>
      <c r="CX223" s="11"/>
      <c r="CY223" s="11"/>
      <c r="CZ223" s="11"/>
      <c r="DA223" s="11"/>
      <c r="DB223" s="11"/>
      <c r="DC223" s="11"/>
      <c r="DD223" s="11"/>
      <c r="DE223" s="11"/>
    </row>
    <row r="224" spans="1:118" s="76" customFormat="1" ht="15" customHeight="1" x14ac:dyDescent="0.15">
      <c r="A224" s="755" t="s">
        <v>157</v>
      </c>
      <c r="B224" s="755"/>
      <c r="C224" s="94">
        <f t="shared" si="56"/>
        <v>0</v>
      </c>
      <c r="D224" s="94">
        <f t="shared" si="57"/>
        <v>0</v>
      </c>
      <c r="E224" s="122">
        <f t="shared" si="57"/>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7">
        <f t="shared" si="55"/>
        <v>0</v>
      </c>
      <c r="CQ224" s="27"/>
      <c r="CR224" s="27"/>
      <c r="CS224" s="11"/>
      <c r="CT224" s="27"/>
      <c r="CU224" s="27"/>
      <c r="CV224" s="27"/>
      <c r="CW224" s="11"/>
      <c r="CX224" s="11"/>
      <c r="CY224" s="11"/>
      <c r="CZ224" s="11"/>
      <c r="DA224" s="11"/>
      <c r="DB224" s="11"/>
      <c r="DC224" s="11"/>
      <c r="DD224" s="11"/>
      <c r="DE224" s="11"/>
    </row>
    <row r="225" spans="1:127" s="76" customFormat="1" ht="15" customHeight="1" x14ac:dyDescent="0.15">
      <c r="A225" s="755" t="s">
        <v>158</v>
      </c>
      <c r="B225" s="755"/>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7">
        <f t="shared" si="55"/>
        <v>0</v>
      </c>
      <c r="CQ225" s="27"/>
      <c r="CR225" s="27"/>
      <c r="CS225" s="11"/>
      <c r="CT225" s="27"/>
      <c r="CU225" s="27"/>
      <c r="CV225" s="27"/>
      <c r="CW225" s="11"/>
      <c r="CX225" s="11"/>
      <c r="CY225" s="11"/>
      <c r="CZ225" s="11"/>
      <c r="DA225" s="11"/>
      <c r="DB225" s="11"/>
      <c r="DC225" s="11"/>
      <c r="DD225" s="11"/>
      <c r="DE225" s="11"/>
    </row>
    <row r="226" spans="1:127" s="76" customFormat="1" ht="15" customHeight="1" x14ac:dyDescent="0.15">
      <c r="A226" s="755" t="s">
        <v>159</v>
      </c>
      <c r="B226" s="755"/>
      <c r="C226" s="94">
        <f t="shared" si="56"/>
        <v>0</v>
      </c>
      <c r="D226" s="94">
        <f t="shared" si="57"/>
        <v>0</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7">
        <f t="shared" si="55"/>
        <v>0</v>
      </c>
      <c r="CQ226" s="27"/>
      <c r="CR226" s="27"/>
      <c r="CS226" s="11"/>
      <c r="CT226" s="27"/>
      <c r="CU226" s="27"/>
      <c r="CV226" s="27"/>
      <c r="CW226" s="11"/>
      <c r="CX226" s="11"/>
      <c r="CY226" s="11"/>
      <c r="CZ226" s="11"/>
      <c r="DA226" s="11"/>
      <c r="DB226" s="11"/>
      <c r="DC226" s="11"/>
      <c r="DD226" s="11"/>
      <c r="DE226" s="11"/>
    </row>
    <row r="227" spans="1:127" s="76" customFormat="1" ht="15" customHeight="1" x14ac:dyDescent="0.15">
      <c r="A227" s="755" t="s">
        <v>160</v>
      </c>
      <c r="B227" s="755"/>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7">
        <f t="shared" si="55"/>
        <v>0</v>
      </c>
      <c r="CQ227" s="27"/>
      <c r="CR227" s="27"/>
      <c r="CS227" s="11"/>
      <c r="CT227" s="27"/>
      <c r="CU227" s="27"/>
      <c r="CV227" s="27"/>
      <c r="CW227" s="11"/>
      <c r="CX227" s="11"/>
      <c r="CY227" s="11"/>
      <c r="CZ227" s="11"/>
      <c r="DA227" s="11"/>
      <c r="DB227" s="11"/>
      <c r="DC227" s="11"/>
      <c r="DD227" s="11"/>
      <c r="DE227" s="11"/>
    </row>
    <row r="228" spans="1:127" s="76" customFormat="1" ht="15" customHeight="1" x14ac:dyDescent="0.15">
      <c r="A228" s="745" t="s">
        <v>161</v>
      </c>
      <c r="B228" s="745"/>
      <c r="C228" s="95">
        <f t="shared" si="56"/>
        <v>24</v>
      </c>
      <c r="D228" s="95">
        <f t="shared" si="57"/>
        <v>0</v>
      </c>
      <c r="E228" s="123">
        <f t="shared" si="57"/>
        <v>24</v>
      </c>
      <c r="F228" s="87"/>
      <c r="G228" s="87"/>
      <c r="H228" s="87"/>
      <c r="I228" s="87"/>
      <c r="J228" s="87"/>
      <c r="K228" s="87"/>
      <c r="L228" s="87"/>
      <c r="M228" s="87">
        <v>2</v>
      </c>
      <c r="N228" s="87"/>
      <c r="O228" s="87"/>
      <c r="P228" s="87"/>
      <c r="Q228" s="87"/>
      <c r="R228" s="87"/>
      <c r="S228" s="87">
        <v>4</v>
      </c>
      <c r="T228" s="87"/>
      <c r="U228" s="87">
        <v>7</v>
      </c>
      <c r="V228" s="87"/>
      <c r="W228" s="87">
        <v>6</v>
      </c>
      <c r="X228" s="87"/>
      <c r="Y228" s="87">
        <v>2</v>
      </c>
      <c r="Z228" s="87"/>
      <c r="AA228" s="87">
        <v>2</v>
      </c>
      <c r="AB228" s="87"/>
      <c r="AC228" s="87">
        <v>1</v>
      </c>
      <c r="AD228" s="87"/>
      <c r="AE228" s="87"/>
      <c r="AF228" s="87"/>
      <c r="AG228" s="87"/>
      <c r="AH228" s="87"/>
      <c r="AI228" s="87"/>
      <c r="AJ228" s="87"/>
      <c r="AK228" s="87"/>
      <c r="AL228" s="87"/>
      <c r="AM228" s="113"/>
      <c r="AN228" s="137"/>
      <c r="AO228" s="110"/>
      <c r="AP228" s="87"/>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7">
        <f t="shared" si="55"/>
        <v>0</v>
      </c>
      <c r="CQ228" s="27"/>
      <c r="CR228" s="27"/>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27"/>
      <c r="CQ229" s="27"/>
      <c r="CR229" s="27"/>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533" t="s">
        <v>39</v>
      </c>
      <c r="B230" s="534"/>
      <c r="C230" s="746" t="s">
        <v>147</v>
      </c>
      <c r="D230" s="747"/>
      <c r="E230" s="748"/>
      <c r="F230" s="543" t="s">
        <v>162</v>
      </c>
      <c r="G230" s="543"/>
      <c r="H230" s="543"/>
      <c r="I230" s="543"/>
      <c r="J230" s="543"/>
      <c r="K230" s="543"/>
      <c r="L230" s="543"/>
      <c r="M230" s="543"/>
      <c r="N230" s="543"/>
      <c r="O230" s="543"/>
      <c r="P230" s="543"/>
      <c r="Q230" s="543"/>
      <c r="R230" s="543"/>
      <c r="S230" s="543"/>
      <c r="T230" s="543"/>
      <c r="U230" s="543"/>
      <c r="V230" s="543"/>
      <c r="W230" s="543"/>
      <c r="X230" s="543"/>
      <c r="Y230" s="543"/>
      <c r="Z230" s="543"/>
      <c r="AA230" s="543"/>
      <c r="AB230" s="543"/>
      <c r="AC230" s="543"/>
      <c r="AD230" s="543"/>
      <c r="AE230" s="543"/>
      <c r="AF230" s="543"/>
      <c r="AG230" s="543"/>
      <c r="AH230" s="543"/>
      <c r="AI230" s="543"/>
      <c r="AJ230" s="543"/>
      <c r="AK230" s="543"/>
      <c r="AL230" s="543"/>
      <c r="AM230" s="543"/>
      <c r="AN230" s="543"/>
      <c r="AO230" s="557"/>
      <c r="AP230" s="729" t="s">
        <v>97</v>
      </c>
      <c r="AQ230" s="73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27"/>
      <c r="CQ230" s="27"/>
      <c r="CR230" s="27"/>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81"/>
      <c r="B231" s="582"/>
      <c r="C231" s="749"/>
      <c r="D231" s="750"/>
      <c r="E231" s="751"/>
      <c r="F231" s="560" t="s">
        <v>163</v>
      </c>
      <c r="G231" s="726"/>
      <c r="H231" s="560" t="s">
        <v>164</v>
      </c>
      <c r="I231" s="726"/>
      <c r="J231" s="727" t="s">
        <v>273</v>
      </c>
      <c r="K231" s="728"/>
      <c r="L231" s="560" t="s">
        <v>140</v>
      </c>
      <c r="M231" s="726"/>
      <c r="N231" s="560" t="s">
        <v>63</v>
      </c>
      <c r="O231" s="726"/>
      <c r="P231" s="560" t="s">
        <v>8</v>
      </c>
      <c r="Q231" s="726"/>
      <c r="R231" s="579" t="s">
        <v>213</v>
      </c>
      <c r="S231" s="580"/>
      <c r="T231" s="579" t="s">
        <v>214</v>
      </c>
      <c r="U231" s="580"/>
      <c r="V231" s="579" t="s">
        <v>215</v>
      </c>
      <c r="W231" s="580"/>
      <c r="X231" s="579" t="s">
        <v>216</v>
      </c>
      <c r="Y231" s="580"/>
      <c r="Z231" s="579" t="s">
        <v>217</v>
      </c>
      <c r="AA231" s="580"/>
      <c r="AB231" s="579" t="s">
        <v>218</v>
      </c>
      <c r="AC231" s="580"/>
      <c r="AD231" s="579" t="s">
        <v>219</v>
      </c>
      <c r="AE231" s="580"/>
      <c r="AF231" s="579" t="s">
        <v>220</v>
      </c>
      <c r="AG231" s="580"/>
      <c r="AH231" s="579" t="s">
        <v>221</v>
      </c>
      <c r="AI231" s="580"/>
      <c r="AJ231" s="579" t="s">
        <v>222</v>
      </c>
      <c r="AK231" s="580"/>
      <c r="AL231" s="579" t="s">
        <v>223</v>
      </c>
      <c r="AM231" s="580"/>
      <c r="AN231" s="579" t="s">
        <v>224</v>
      </c>
      <c r="AO231" s="612"/>
      <c r="AP231" s="730"/>
      <c r="AQ231" s="73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27"/>
      <c r="CQ231" s="27"/>
      <c r="CR231" s="27"/>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535"/>
      <c r="B232" s="536"/>
      <c r="C232" s="465" t="s">
        <v>133</v>
      </c>
      <c r="D232" s="465" t="s">
        <v>37</v>
      </c>
      <c r="E232" s="459"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731"/>
      <c r="AQ232" s="73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27"/>
      <c r="CQ232" s="27"/>
      <c r="CR232" s="27"/>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674" t="s">
        <v>101</v>
      </c>
      <c r="B233" s="674"/>
      <c r="C233" s="93">
        <f t="shared" ref="C233:C239" si="58">SUM(D233:E233)</f>
        <v>1</v>
      </c>
      <c r="D233" s="93">
        <f t="shared" ref="D233:E239" si="59">+F233+H233+J233+L233+N233+P233+R233+T233+V233++X233+Z233+AB233+AD233+AF233+AH233+AJ233+AL233+AN233</f>
        <v>1</v>
      </c>
      <c r="E233" s="93">
        <f t="shared" si="59"/>
        <v>0</v>
      </c>
      <c r="F233" s="96"/>
      <c r="G233" s="96"/>
      <c r="H233" s="96"/>
      <c r="I233" s="96"/>
      <c r="J233" s="96"/>
      <c r="K233" s="96"/>
      <c r="L233" s="96"/>
      <c r="M233" s="96"/>
      <c r="N233" s="96"/>
      <c r="O233" s="96"/>
      <c r="P233" s="96"/>
      <c r="Q233" s="96"/>
      <c r="R233" s="96"/>
      <c r="S233" s="96"/>
      <c r="T233" s="96">
        <v>1</v>
      </c>
      <c r="U233" s="96"/>
      <c r="V233" s="96"/>
      <c r="W233" s="96"/>
      <c r="X233" s="96"/>
      <c r="Y233" s="96"/>
      <c r="Z233" s="96"/>
      <c r="AA233" s="96"/>
      <c r="AB233" s="96"/>
      <c r="AC233" s="96"/>
      <c r="AD233" s="96"/>
      <c r="AE233" s="96"/>
      <c r="AF233" s="96"/>
      <c r="AG233" s="96"/>
      <c r="AH233" s="96"/>
      <c r="AI233" s="96"/>
      <c r="AJ233" s="96"/>
      <c r="AK233" s="96"/>
      <c r="AL233" s="96"/>
      <c r="AM233" s="96"/>
      <c r="AN233" s="96"/>
      <c r="AO233" s="138"/>
      <c r="AP233" s="234"/>
      <c r="AQ233" s="84">
        <v>1</v>
      </c>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7">
        <f>IF($C233&lt;$AP233+$AQ233,1,0)</f>
        <v>0</v>
      </c>
      <c r="CQ233" s="77">
        <f>IF($E233&lt;$AP233,1,0)</f>
        <v>0</v>
      </c>
      <c r="CR233" s="27"/>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615" t="s">
        <v>84</v>
      </c>
      <c r="B234" s="615"/>
      <c r="C234" s="99">
        <f t="shared" si="58"/>
        <v>1</v>
      </c>
      <c r="D234" s="99">
        <f t="shared" si="59"/>
        <v>0</v>
      </c>
      <c r="E234" s="99">
        <f t="shared" si="59"/>
        <v>1</v>
      </c>
      <c r="F234" s="124"/>
      <c r="G234" s="124"/>
      <c r="H234" s="124"/>
      <c r="I234" s="124"/>
      <c r="J234" s="124"/>
      <c r="K234" s="124"/>
      <c r="L234" s="124"/>
      <c r="M234" s="124"/>
      <c r="N234" s="124"/>
      <c r="O234" s="124"/>
      <c r="P234" s="124"/>
      <c r="Q234" s="124"/>
      <c r="R234" s="124"/>
      <c r="S234" s="124"/>
      <c r="T234" s="124"/>
      <c r="U234" s="124">
        <v>1</v>
      </c>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v>1</v>
      </c>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7">
        <f t="shared" ref="CP234:CP239" si="63">IF($C234&lt;$AP234+$AQ234,1,0)</f>
        <v>0</v>
      </c>
      <c r="CQ234" s="77">
        <f t="shared" ref="CQ234:CQ239" si="64">IF($E234&lt;$AP234,1,0)</f>
        <v>0</v>
      </c>
      <c r="CR234" s="27"/>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739" t="s">
        <v>274</v>
      </c>
      <c r="B235" s="740"/>
      <c r="C235" s="147">
        <f t="shared" si="58"/>
        <v>0</v>
      </c>
      <c r="D235" s="147">
        <f t="shared" si="59"/>
        <v>0</v>
      </c>
      <c r="E235" s="147">
        <f t="shared" si="59"/>
        <v>0</v>
      </c>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7">
        <f t="shared" si="63"/>
        <v>0</v>
      </c>
      <c r="CQ235" s="77">
        <f t="shared" si="64"/>
        <v>0</v>
      </c>
      <c r="CR235" s="27"/>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741" t="s">
        <v>275</v>
      </c>
      <c r="B236" s="742"/>
      <c r="C236" s="304">
        <f t="shared" si="58"/>
        <v>0</v>
      </c>
      <c r="D236" s="304">
        <f>+F236+H236</f>
        <v>0</v>
      </c>
      <c r="E236" s="304">
        <f>+G236+I236</f>
        <v>0</v>
      </c>
      <c r="F236" s="305"/>
      <c r="G236" s="305"/>
      <c r="H236" s="305"/>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7">
        <f t="shared" si="63"/>
        <v>0</v>
      </c>
      <c r="CQ236" s="77">
        <f t="shared" si="64"/>
        <v>0</v>
      </c>
      <c r="CR236" s="27"/>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743" t="s">
        <v>276</v>
      </c>
      <c r="B237" s="125" t="s">
        <v>277</v>
      </c>
      <c r="C237" s="125">
        <f t="shared" si="58"/>
        <v>0</v>
      </c>
      <c r="D237" s="125">
        <f t="shared" si="59"/>
        <v>0</v>
      </c>
      <c r="E237" s="125">
        <f t="shared" si="59"/>
        <v>0</v>
      </c>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7">
        <f t="shared" si="63"/>
        <v>0</v>
      </c>
      <c r="CQ237" s="77">
        <f t="shared" si="64"/>
        <v>0</v>
      </c>
      <c r="CW237" s="11"/>
      <c r="CX237" s="11"/>
      <c r="CY237" s="11"/>
      <c r="CZ237" s="11"/>
      <c r="DA237" s="11"/>
      <c r="DB237" s="11"/>
      <c r="DC237" s="11"/>
      <c r="DD237" s="11"/>
      <c r="DE237" s="11"/>
      <c r="DF237" s="11"/>
      <c r="DG237" s="11"/>
      <c r="DH237" s="11"/>
    </row>
    <row r="238" spans="1:127" s="27" customFormat="1" ht="15.75" customHeight="1" x14ac:dyDescent="0.15">
      <c r="A238" s="743"/>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7">
        <f t="shared" si="63"/>
        <v>0</v>
      </c>
      <c r="CQ238" s="77">
        <f t="shared" si="64"/>
        <v>0</v>
      </c>
      <c r="CW238" s="11"/>
      <c r="CX238" s="11"/>
      <c r="CY238" s="11"/>
      <c r="CZ238" s="11"/>
      <c r="DA238" s="11"/>
      <c r="DB238" s="11"/>
      <c r="DC238" s="11"/>
      <c r="DD238" s="11"/>
      <c r="DE238" s="11"/>
      <c r="DF238" s="11"/>
      <c r="DG238" s="11"/>
      <c r="DH238" s="11"/>
    </row>
    <row r="239" spans="1:127" s="27" customFormat="1" ht="15.75" customHeight="1" x14ac:dyDescent="0.15">
      <c r="A239" s="744"/>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7">
        <f t="shared" si="63"/>
        <v>0</v>
      </c>
      <c r="CQ239" s="77">
        <f t="shared" si="64"/>
        <v>0</v>
      </c>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533" t="s">
        <v>39</v>
      </c>
      <c r="B241" s="534"/>
      <c r="C241" s="543" t="s">
        <v>147</v>
      </c>
      <c r="D241" s="543"/>
      <c r="E241" s="543"/>
      <c r="F241" s="557" t="s">
        <v>162</v>
      </c>
      <c r="G241" s="558"/>
      <c r="H241" s="558"/>
      <c r="I241" s="558"/>
      <c r="J241" s="558"/>
      <c r="K241" s="558"/>
      <c r="L241" s="558"/>
      <c r="M241" s="558"/>
      <c r="N241" s="558"/>
      <c r="O241" s="558"/>
      <c r="P241" s="558"/>
      <c r="Q241" s="558"/>
      <c r="R241" s="558"/>
      <c r="S241" s="558"/>
      <c r="T241" s="558"/>
      <c r="U241" s="558"/>
      <c r="V241" s="558"/>
      <c r="W241" s="558"/>
      <c r="X241" s="558"/>
      <c r="Y241" s="558"/>
      <c r="Z241" s="558"/>
      <c r="AA241" s="558"/>
      <c r="AB241" s="558"/>
      <c r="AC241" s="558"/>
      <c r="AD241" s="558"/>
      <c r="AE241" s="558"/>
      <c r="AF241" s="558"/>
      <c r="AG241" s="558"/>
      <c r="AH241" s="729"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27"/>
      <c r="CQ241" s="27"/>
      <c r="CR241" s="27"/>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81"/>
      <c r="B242" s="582"/>
      <c r="C242" s="543"/>
      <c r="D242" s="543"/>
      <c r="E242" s="543"/>
      <c r="F242" s="560" t="s">
        <v>63</v>
      </c>
      <c r="G242" s="726"/>
      <c r="H242" s="560" t="s">
        <v>8</v>
      </c>
      <c r="I242" s="726"/>
      <c r="J242" s="579" t="s">
        <v>213</v>
      </c>
      <c r="K242" s="580"/>
      <c r="L242" s="579" t="s">
        <v>214</v>
      </c>
      <c r="M242" s="580"/>
      <c r="N242" s="579" t="s">
        <v>215</v>
      </c>
      <c r="O242" s="580"/>
      <c r="P242" s="579" t="s">
        <v>216</v>
      </c>
      <c r="Q242" s="580"/>
      <c r="R242" s="579" t="s">
        <v>217</v>
      </c>
      <c r="S242" s="580"/>
      <c r="T242" s="579" t="s">
        <v>218</v>
      </c>
      <c r="U242" s="580"/>
      <c r="V242" s="579" t="s">
        <v>219</v>
      </c>
      <c r="W242" s="580"/>
      <c r="X242" s="579" t="s">
        <v>220</v>
      </c>
      <c r="Y242" s="580"/>
      <c r="Z242" s="579" t="s">
        <v>221</v>
      </c>
      <c r="AA242" s="580"/>
      <c r="AB242" s="579" t="s">
        <v>222</v>
      </c>
      <c r="AC242" s="580"/>
      <c r="AD242" s="579" t="s">
        <v>223</v>
      </c>
      <c r="AE242" s="580"/>
      <c r="AF242" s="579" t="s">
        <v>224</v>
      </c>
      <c r="AG242" s="612"/>
      <c r="AH242" s="730"/>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27"/>
      <c r="CQ242" s="27"/>
      <c r="CR242" s="27"/>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535"/>
      <c r="B243" s="536"/>
      <c r="C243" s="465" t="s">
        <v>133</v>
      </c>
      <c r="D243" s="465" t="s">
        <v>37</v>
      </c>
      <c r="E243" s="459"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731"/>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27"/>
      <c r="CQ243" s="27"/>
      <c r="CR243" s="27"/>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735" t="s">
        <v>101</v>
      </c>
      <c r="B244" s="735"/>
      <c r="C244" s="107">
        <f>SUM(D244:E244)</f>
        <v>0</v>
      </c>
      <c r="D244" s="107">
        <f t="shared" ref="D244:E247" si="65">+F244+H244+J244+L244+N244+P244+R244+T244+V244++X244+Z244+AB244+AD244+AF244</f>
        <v>0</v>
      </c>
      <c r="E244" s="141">
        <f t="shared" si="65"/>
        <v>0</v>
      </c>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77">
        <f>IF($E244&lt;$AP244,1,0)</f>
        <v>0</v>
      </c>
      <c r="CR244" s="27"/>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736" t="s">
        <v>84</v>
      </c>
      <c r="B245" s="736"/>
      <c r="C245" s="311">
        <f>SUM(D245:E245)</f>
        <v>0</v>
      </c>
      <c r="D245" s="311">
        <f t="shared" si="65"/>
        <v>0</v>
      </c>
      <c r="E245" s="312">
        <f t="shared" si="65"/>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77">
        <f>IF($E245&lt;$AP245,1,0)</f>
        <v>0</v>
      </c>
      <c r="CR245" s="27"/>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737" t="s">
        <v>180</v>
      </c>
      <c r="B246" s="737"/>
      <c r="C246" s="224">
        <f>SUM(D246:E246)</f>
        <v>10</v>
      </c>
      <c r="D246" s="224">
        <f t="shared" si="65"/>
        <v>0</v>
      </c>
      <c r="E246" s="265">
        <f t="shared" si="65"/>
        <v>10</v>
      </c>
      <c r="F246" s="108"/>
      <c r="G246" s="108">
        <v>1</v>
      </c>
      <c r="H246" s="108"/>
      <c r="I246" s="108">
        <v>3</v>
      </c>
      <c r="J246" s="108"/>
      <c r="K246" s="108">
        <v>2</v>
      </c>
      <c r="L246" s="108"/>
      <c r="M246" s="108"/>
      <c r="N246" s="108"/>
      <c r="O246" s="108">
        <v>1</v>
      </c>
      <c r="P246" s="108"/>
      <c r="Q246" s="108"/>
      <c r="R246" s="108"/>
      <c r="S246" s="108">
        <v>2</v>
      </c>
      <c r="T246" s="108"/>
      <c r="U246" s="108">
        <v>1</v>
      </c>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77">
        <f>IF($E246&lt;$AP246,1,0)</f>
        <v>0</v>
      </c>
      <c r="CR246" s="27"/>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738" t="s">
        <v>281</v>
      </c>
      <c r="B247" s="738"/>
      <c r="C247" s="95">
        <f>SUM(D247:E247)</f>
        <v>51</v>
      </c>
      <c r="D247" s="95">
        <f t="shared" si="65"/>
        <v>2</v>
      </c>
      <c r="E247" s="112">
        <f t="shared" si="65"/>
        <v>49</v>
      </c>
      <c r="F247" s="116"/>
      <c r="G247" s="116">
        <v>2</v>
      </c>
      <c r="H247" s="116"/>
      <c r="I247" s="116">
        <v>18</v>
      </c>
      <c r="J247" s="116">
        <v>1</v>
      </c>
      <c r="K247" s="116">
        <v>8</v>
      </c>
      <c r="L247" s="116">
        <v>1</v>
      </c>
      <c r="M247" s="116">
        <v>9</v>
      </c>
      <c r="N247" s="116"/>
      <c r="O247" s="116">
        <v>4</v>
      </c>
      <c r="P247" s="116"/>
      <c r="Q247" s="116">
        <v>1</v>
      </c>
      <c r="R247" s="116"/>
      <c r="S247" s="116">
        <v>5</v>
      </c>
      <c r="T247" s="116"/>
      <c r="U247" s="116">
        <v>2</v>
      </c>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77">
        <f>IF($E247&lt;$AP247,1,0)</f>
        <v>0</v>
      </c>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1162</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1076</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25">
    <mergeCell ref="A244:B244"/>
    <mergeCell ref="A245:B245"/>
    <mergeCell ref="A246:B246"/>
    <mergeCell ref="A247:B247"/>
    <mergeCell ref="A233:B233"/>
    <mergeCell ref="A234:B234"/>
    <mergeCell ref="A235:B235"/>
    <mergeCell ref="A236:B236"/>
    <mergeCell ref="A237:A239"/>
    <mergeCell ref="A241:B243"/>
    <mergeCell ref="C241:E242"/>
    <mergeCell ref="F241:AG24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228:B228"/>
    <mergeCell ref="A230:B232"/>
    <mergeCell ref="C230:E231"/>
    <mergeCell ref="F230:AO230"/>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A218:B218"/>
    <mergeCell ref="A219:A220"/>
    <mergeCell ref="A221:B221"/>
    <mergeCell ref="A222:B222"/>
    <mergeCell ref="A223:B223"/>
    <mergeCell ref="A224:B224"/>
    <mergeCell ref="A225:B225"/>
    <mergeCell ref="A226:B226"/>
    <mergeCell ref="A227:B227"/>
    <mergeCell ref="AO215:AO217"/>
    <mergeCell ref="AP215:AP217"/>
    <mergeCell ref="A212:A213"/>
    <mergeCell ref="A215:B217"/>
    <mergeCell ref="C215:E216"/>
    <mergeCell ref="F215:AM215"/>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208:B209"/>
    <mergeCell ref="C208:C209"/>
    <mergeCell ref="D208:S208"/>
    <mergeCell ref="T208:U208"/>
    <mergeCell ref="V208:V209"/>
    <mergeCell ref="A210:A211"/>
    <mergeCell ref="AN215:AN217"/>
    <mergeCell ref="AL202:AL203"/>
    <mergeCell ref="A204:B204"/>
    <mergeCell ref="A205:B205"/>
    <mergeCell ref="N202:O202"/>
    <mergeCell ref="P202:Q202"/>
    <mergeCell ref="R202:S202"/>
    <mergeCell ref="T202:U202"/>
    <mergeCell ref="V202:W202"/>
    <mergeCell ref="X202:Y202"/>
    <mergeCell ref="Z202:AA202"/>
    <mergeCell ref="AB202:AC202"/>
    <mergeCell ref="AD202:AE202"/>
    <mergeCell ref="A202:B203"/>
    <mergeCell ref="A180:A182"/>
    <mergeCell ref="B180:C180"/>
    <mergeCell ref="B181:C181"/>
    <mergeCell ref="B182:C182"/>
    <mergeCell ref="A183:A186"/>
    <mergeCell ref="B183:C183"/>
    <mergeCell ref="B184:C184"/>
    <mergeCell ref="B185:C185"/>
    <mergeCell ref="B186:C186"/>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AK158:AL158"/>
    <mergeCell ref="AM158:AN158"/>
    <mergeCell ref="AO158:AO159"/>
    <mergeCell ref="AP158:AP159"/>
    <mergeCell ref="AQ158:AQ159"/>
    <mergeCell ref="AR158:AS158"/>
    <mergeCell ref="AZ158:BA158"/>
    <mergeCell ref="BB158:BC158"/>
    <mergeCell ref="BD158:BE158"/>
    <mergeCell ref="S158:T158"/>
    <mergeCell ref="U158:V158"/>
    <mergeCell ref="W158:X158"/>
    <mergeCell ref="Y158:Z158"/>
    <mergeCell ref="AA158:AB158"/>
    <mergeCell ref="AC158:AD158"/>
    <mergeCell ref="AE158:AF158"/>
    <mergeCell ref="AG158:AH158"/>
    <mergeCell ref="AI158:AJ158"/>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AE120:AF120"/>
    <mergeCell ref="AG120:AH120"/>
    <mergeCell ref="AI120:AJ120"/>
    <mergeCell ref="AK120:AL120"/>
    <mergeCell ref="AM120:AN120"/>
    <mergeCell ref="AO120:AO121"/>
    <mergeCell ref="AP120:AP121"/>
    <mergeCell ref="AQ120:AR120"/>
    <mergeCell ref="AZ120:BA120"/>
    <mergeCell ref="M120:N120"/>
    <mergeCell ref="O120:P120"/>
    <mergeCell ref="Q120:R120"/>
    <mergeCell ref="S120:T120"/>
    <mergeCell ref="U120:V120"/>
    <mergeCell ref="W120:X120"/>
    <mergeCell ref="Y120:Z120"/>
    <mergeCell ref="AA120:AB120"/>
    <mergeCell ref="AC120:AD120"/>
    <mergeCell ref="N107:N108"/>
    <mergeCell ref="A109:B109"/>
    <mergeCell ref="A110:B110"/>
    <mergeCell ref="A111:B111"/>
    <mergeCell ref="A112:B112"/>
    <mergeCell ref="A113:B113"/>
    <mergeCell ref="A114:B114"/>
    <mergeCell ref="A115:B115"/>
    <mergeCell ref="A116:B116"/>
    <mergeCell ref="F85:AG85"/>
    <mergeCell ref="AH85:AH87"/>
    <mergeCell ref="A90:A91"/>
    <mergeCell ref="A92:B92"/>
    <mergeCell ref="A94:B95"/>
    <mergeCell ref="C94:E94"/>
    <mergeCell ref="F94:G94"/>
    <mergeCell ref="A96:B96"/>
    <mergeCell ref="A97:B97"/>
    <mergeCell ref="A88:B88"/>
    <mergeCell ref="A89:B89"/>
    <mergeCell ref="F86:G86"/>
    <mergeCell ref="H86:I86"/>
    <mergeCell ref="J86:K86"/>
    <mergeCell ref="L86:M86"/>
    <mergeCell ref="N86:O86"/>
    <mergeCell ref="P86:Q86"/>
    <mergeCell ref="R86:S86"/>
    <mergeCell ref="T86:U86"/>
    <mergeCell ref="V86:W86"/>
    <mergeCell ref="X86:Y86"/>
    <mergeCell ref="Z86:AA86"/>
    <mergeCell ref="AB86:AC86"/>
    <mergeCell ref="AD86:AE86"/>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CX65:CY65"/>
    <mergeCell ref="CZ65:DA65"/>
    <mergeCell ref="DB65:DC65"/>
    <mergeCell ref="DD65:DE65"/>
    <mergeCell ref="DF65:DG65"/>
    <mergeCell ref="DH65:DI65"/>
    <mergeCell ref="DJ65:DK65"/>
    <mergeCell ref="DL65:DM65"/>
    <mergeCell ref="DN65:DO65"/>
    <mergeCell ref="BR65:BS65"/>
    <mergeCell ref="BT65:BU65"/>
    <mergeCell ref="BV65:BW65"/>
    <mergeCell ref="BX65:BY65"/>
    <mergeCell ref="BZ65:CA65"/>
    <mergeCell ref="CP65:CQ65"/>
    <mergeCell ref="CR65:CS65"/>
    <mergeCell ref="CT65:CU65"/>
    <mergeCell ref="CV65:CW65"/>
    <mergeCell ref="AZ65:BA65"/>
    <mergeCell ref="BB65:BC65"/>
    <mergeCell ref="BD65:BE65"/>
    <mergeCell ref="BF65:BG65"/>
    <mergeCell ref="BH65:BI65"/>
    <mergeCell ref="BJ65:BK65"/>
    <mergeCell ref="BL65:BM65"/>
    <mergeCell ref="BN65:BO65"/>
    <mergeCell ref="BP65:BQ65"/>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M42:S42"/>
    <mergeCell ref="A47:B47"/>
    <mergeCell ref="A48:B48"/>
    <mergeCell ref="A50:B51"/>
    <mergeCell ref="C50:C51"/>
    <mergeCell ref="D50:I50"/>
    <mergeCell ref="J50:K50"/>
    <mergeCell ref="A54:B54"/>
    <mergeCell ref="D57:F57"/>
    <mergeCell ref="G57:H57"/>
    <mergeCell ref="M34:S34"/>
    <mergeCell ref="A35:A39"/>
    <mergeCell ref="M35:S35"/>
    <mergeCell ref="M36:S36"/>
    <mergeCell ref="M37:S37"/>
    <mergeCell ref="M38:S38"/>
    <mergeCell ref="M39:S39"/>
    <mergeCell ref="A40:A41"/>
    <mergeCell ref="M40:S40"/>
    <mergeCell ref="M41:S41"/>
    <mergeCell ref="D20:J20"/>
    <mergeCell ref="D21:J21"/>
    <mergeCell ref="D22:J22"/>
    <mergeCell ref="D23:J23"/>
    <mergeCell ref="D24:J24"/>
    <mergeCell ref="D25:J25"/>
    <mergeCell ref="D26:J26"/>
    <mergeCell ref="D27:J27"/>
    <mergeCell ref="D28:J28"/>
    <mergeCell ref="A6:P6"/>
    <mergeCell ref="A8:B9"/>
    <mergeCell ref="C8:C9"/>
    <mergeCell ref="A10:B10"/>
    <mergeCell ref="A19:B19"/>
    <mergeCell ref="D8:L8"/>
    <mergeCell ref="A15:B15"/>
    <mergeCell ref="A17:B18"/>
    <mergeCell ref="C17:C18"/>
    <mergeCell ref="D19:J19"/>
    <mergeCell ref="A20:B20"/>
    <mergeCell ref="A21:B21"/>
    <mergeCell ref="A22:B22"/>
    <mergeCell ref="A23:B23"/>
    <mergeCell ref="A11:B11"/>
    <mergeCell ref="A12:B12"/>
    <mergeCell ref="A13:B13"/>
    <mergeCell ref="A14:B14"/>
    <mergeCell ref="A24:B24"/>
    <mergeCell ref="A25:B25"/>
    <mergeCell ref="A26:B26"/>
    <mergeCell ref="A27:B27"/>
    <mergeCell ref="A28:B28"/>
    <mergeCell ref="A29:B29"/>
    <mergeCell ref="D29:J29"/>
    <mergeCell ref="A31:B32"/>
    <mergeCell ref="C31:C32"/>
    <mergeCell ref="D31:L31"/>
    <mergeCell ref="A33:B33"/>
    <mergeCell ref="A52:B52"/>
    <mergeCell ref="A53:B53"/>
    <mergeCell ref="A55:B55"/>
    <mergeCell ref="A57:B58"/>
    <mergeCell ref="C57:C58"/>
    <mergeCell ref="A75:B75"/>
    <mergeCell ref="A76:A78"/>
    <mergeCell ref="A80:B82"/>
    <mergeCell ref="A42:B42"/>
    <mergeCell ref="A59:B59"/>
    <mergeCell ref="A60:B60"/>
    <mergeCell ref="A61:B61"/>
    <mergeCell ref="A62:B62"/>
    <mergeCell ref="A64:B66"/>
    <mergeCell ref="C64:E65"/>
    <mergeCell ref="A83:B83"/>
    <mergeCell ref="C80:D80"/>
    <mergeCell ref="E80:E82"/>
    <mergeCell ref="C81:C82"/>
    <mergeCell ref="D81:D82"/>
    <mergeCell ref="A85:B87"/>
    <mergeCell ref="C85:E86"/>
    <mergeCell ref="A98:B98"/>
    <mergeCell ref="A99:B99"/>
    <mergeCell ref="A100:B100"/>
    <mergeCell ref="A101:B101"/>
    <mergeCell ref="A102:B102"/>
    <mergeCell ref="A103:B103"/>
    <mergeCell ref="A104:B104"/>
    <mergeCell ref="A105:B105"/>
    <mergeCell ref="A107:B108"/>
    <mergeCell ref="C107:E107"/>
    <mergeCell ref="A117:B117"/>
    <mergeCell ref="A123:C123"/>
    <mergeCell ref="A118:B118"/>
    <mergeCell ref="A120:C121"/>
    <mergeCell ref="D120:F120"/>
    <mergeCell ref="G120:H120"/>
    <mergeCell ref="I120:J120"/>
    <mergeCell ref="K120:L120"/>
    <mergeCell ref="A126:C126"/>
    <mergeCell ref="A127:C127"/>
    <mergeCell ref="A132:C132"/>
    <mergeCell ref="A133:C133"/>
    <mergeCell ref="B135:C135"/>
    <mergeCell ref="B136:C136"/>
    <mergeCell ref="A128:C128"/>
    <mergeCell ref="B130:C130"/>
    <mergeCell ref="B131:C131"/>
    <mergeCell ref="A129:A130"/>
    <mergeCell ref="B129:C129"/>
    <mergeCell ref="A134:A141"/>
    <mergeCell ref="B134:C134"/>
    <mergeCell ref="B138:C138"/>
    <mergeCell ref="B139:C139"/>
    <mergeCell ref="B137:C137"/>
    <mergeCell ref="B140:C140"/>
    <mergeCell ref="B141:C141"/>
    <mergeCell ref="B142:C142"/>
    <mergeCell ref="B143:C143"/>
    <mergeCell ref="B144:C144"/>
    <mergeCell ref="A142:A144"/>
    <mergeCell ref="A151:C151"/>
    <mergeCell ref="A152:C152"/>
    <mergeCell ref="A153:C153"/>
    <mergeCell ref="A154:C154"/>
    <mergeCell ref="A155:C155"/>
    <mergeCell ref="A156:C156"/>
    <mergeCell ref="B146:C146"/>
    <mergeCell ref="B147:C147"/>
    <mergeCell ref="A149:C149"/>
    <mergeCell ref="A150:C150"/>
    <mergeCell ref="A145:A148"/>
    <mergeCell ref="B145:C145"/>
    <mergeCell ref="B148:C148"/>
    <mergeCell ref="A158:C159"/>
    <mergeCell ref="K158:L158"/>
    <mergeCell ref="M158:N158"/>
    <mergeCell ref="O158:P158"/>
    <mergeCell ref="Q158:R158"/>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B169:C169"/>
    <mergeCell ref="A170:C170"/>
    <mergeCell ref="A171:C171"/>
    <mergeCell ref="C202:E202"/>
    <mergeCell ref="F202:G202"/>
    <mergeCell ref="H202:I202"/>
    <mergeCell ref="J202:K202"/>
    <mergeCell ref="L202:M202"/>
    <mergeCell ref="AF202:AG202"/>
    <mergeCell ref="AH202:AI202"/>
    <mergeCell ref="AJ202:AK202"/>
    <mergeCell ref="P196:Q196"/>
    <mergeCell ref="R196:S196"/>
    <mergeCell ref="Z196:AA196"/>
    <mergeCell ref="AB196:AC196"/>
    <mergeCell ref="AD196:AE196"/>
    <mergeCell ref="AF196:AG196"/>
    <mergeCell ref="AH196:AI196"/>
    <mergeCell ref="AJ196:AK196"/>
    <mergeCell ref="A198:B198"/>
    <mergeCell ref="T196:U196"/>
    <mergeCell ref="F196:G196"/>
    <mergeCell ref="H196:I196"/>
    <mergeCell ref="J196:K196"/>
    <mergeCell ref="L196:M196"/>
    <mergeCell ref="N196:O196"/>
    <mergeCell ref="V196:W196"/>
    <mergeCell ref="X196:Y196"/>
    <mergeCell ref="AF86:AG86"/>
    <mergeCell ref="H94:I94"/>
    <mergeCell ref="J94:K94"/>
    <mergeCell ref="L94:M94"/>
    <mergeCell ref="F107:G107"/>
    <mergeCell ref="H107:I107"/>
    <mergeCell ref="J107:K107"/>
    <mergeCell ref="L107:M107"/>
    <mergeCell ref="A206:B206"/>
    <mergeCell ref="A187:C187"/>
    <mergeCell ref="A188:C188"/>
    <mergeCell ref="A189:C189"/>
    <mergeCell ref="A190:C190"/>
    <mergeCell ref="A191:C191"/>
    <mergeCell ref="A192:C192"/>
    <mergeCell ref="A193:C193"/>
    <mergeCell ref="A200:B200"/>
    <mergeCell ref="A194:C194"/>
    <mergeCell ref="A196:B197"/>
    <mergeCell ref="C196:E196"/>
    <mergeCell ref="A199:B199"/>
    <mergeCell ref="D158:F158"/>
    <mergeCell ref="G158:H158"/>
    <mergeCell ref="I158:J158"/>
  </mergeCells>
  <dataValidations count="2">
    <dataValidation allowBlank="1" showInputMessage="1" showErrorMessage="1" errorTitle="Error" error="Por favor ingrese números enteros" sqref="BB92 KX92 UT92 AEP92 AOL92 AYH92 BID92 BRZ92 CBV92 CLR92 CVN92 DFJ92 DPF92 DZB92 EIX92 EST92 FCP92 FML92 FWH92 GGD92 GPZ92 GZV92 HJR92 HTN92 IDJ92 INF92 IXB92 JGX92 JQT92 KAP92 KKL92 KUH92 LED92 LNZ92 LXV92 MHR92 MRN92 NBJ92 NLF92 NVB92 OEX92 OOT92 OYP92 PIL92 PSH92 QCD92 QLZ92 QVV92 RFR92 RPN92 RZJ92 SJF92 STB92 TCX92 TMT92 TWP92 UGL92 UQH92 VAD92 VJZ92 VTV92 WDR92 WNN92 WXJ92 BB65628 KX65628 UT65628 AEP65628 AOL65628 AYH65628 BID65628 BRZ65628 CBV65628 CLR65628 CVN65628 DFJ65628 DPF65628 DZB65628 EIX65628 EST65628 FCP65628 FML65628 FWH65628 GGD65628 GPZ65628 GZV65628 HJR65628 HTN65628 IDJ65628 INF65628 IXB65628 JGX65628 JQT65628 KAP65628 KKL65628 KUH65628 LED65628 LNZ65628 LXV65628 MHR65628 MRN65628 NBJ65628 NLF65628 NVB65628 OEX65628 OOT65628 OYP65628 PIL65628 PSH65628 QCD65628 QLZ65628 QVV65628 RFR65628 RPN65628 RZJ65628 SJF65628 STB65628 TCX65628 TMT65628 TWP65628 UGL65628 UQH65628 VAD65628 VJZ65628 VTV65628 WDR65628 WNN65628 WXJ65628 BB131164 KX131164 UT131164 AEP131164 AOL131164 AYH131164 BID131164 BRZ131164 CBV131164 CLR131164 CVN131164 DFJ131164 DPF131164 DZB131164 EIX131164 EST131164 FCP131164 FML131164 FWH131164 GGD131164 GPZ131164 GZV131164 HJR131164 HTN131164 IDJ131164 INF131164 IXB131164 JGX131164 JQT131164 KAP131164 KKL131164 KUH131164 LED131164 LNZ131164 LXV131164 MHR131164 MRN131164 NBJ131164 NLF131164 NVB131164 OEX131164 OOT131164 OYP131164 PIL131164 PSH131164 QCD131164 QLZ131164 QVV131164 RFR131164 RPN131164 RZJ131164 SJF131164 STB131164 TCX131164 TMT131164 TWP131164 UGL131164 UQH131164 VAD131164 VJZ131164 VTV131164 WDR131164 WNN131164 WXJ131164 BB196700 KX196700 UT196700 AEP196700 AOL196700 AYH196700 BID196700 BRZ196700 CBV196700 CLR196700 CVN196700 DFJ196700 DPF196700 DZB196700 EIX196700 EST196700 FCP196700 FML196700 FWH196700 GGD196700 GPZ196700 GZV196700 HJR196700 HTN196700 IDJ196700 INF196700 IXB196700 JGX196700 JQT196700 KAP196700 KKL196700 KUH196700 LED196700 LNZ196700 LXV196700 MHR196700 MRN196700 NBJ196700 NLF196700 NVB196700 OEX196700 OOT196700 OYP196700 PIL196700 PSH196700 QCD196700 QLZ196700 QVV196700 RFR196700 RPN196700 RZJ196700 SJF196700 STB196700 TCX196700 TMT196700 TWP196700 UGL196700 UQH196700 VAD196700 VJZ196700 VTV196700 WDR196700 WNN196700 WXJ196700 BB262236 KX262236 UT262236 AEP262236 AOL262236 AYH262236 BID262236 BRZ262236 CBV262236 CLR262236 CVN262236 DFJ262236 DPF262236 DZB262236 EIX262236 EST262236 FCP262236 FML262236 FWH262236 GGD262236 GPZ262236 GZV262236 HJR262236 HTN262236 IDJ262236 INF262236 IXB262236 JGX262236 JQT262236 KAP262236 KKL262236 KUH262236 LED262236 LNZ262236 LXV262236 MHR262236 MRN262236 NBJ262236 NLF262236 NVB262236 OEX262236 OOT262236 OYP262236 PIL262236 PSH262236 QCD262236 QLZ262236 QVV262236 RFR262236 RPN262236 RZJ262236 SJF262236 STB262236 TCX262236 TMT262236 TWP262236 UGL262236 UQH262236 VAD262236 VJZ262236 VTV262236 WDR262236 WNN262236 WXJ262236 BB327772 KX327772 UT327772 AEP327772 AOL327772 AYH327772 BID327772 BRZ327772 CBV327772 CLR327772 CVN327772 DFJ327772 DPF327772 DZB327772 EIX327772 EST327772 FCP327772 FML327772 FWH327772 GGD327772 GPZ327772 GZV327772 HJR327772 HTN327772 IDJ327772 INF327772 IXB327772 JGX327772 JQT327772 KAP327772 KKL327772 KUH327772 LED327772 LNZ327772 LXV327772 MHR327772 MRN327772 NBJ327772 NLF327772 NVB327772 OEX327772 OOT327772 OYP327772 PIL327772 PSH327772 QCD327772 QLZ327772 QVV327772 RFR327772 RPN327772 RZJ327772 SJF327772 STB327772 TCX327772 TMT327772 TWP327772 UGL327772 UQH327772 VAD327772 VJZ327772 VTV327772 WDR327772 WNN327772 WXJ327772 BB393308 KX393308 UT393308 AEP393308 AOL393308 AYH393308 BID393308 BRZ393308 CBV393308 CLR393308 CVN393308 DFJ393308 DPF393308 DZB393308 EIX393308 EST393308 FCP393308 FML393308 FWH393308 GGD393308 GPZ393308 GZV393308 HJR393308 HTN393308 IDJ393308 INF393308 IXB393308 JGX393308 JQT393308 KAP393308 KKL393308 KUH393308 LED393308 LNZ393308 LXV393308 MHR393308 MRN393308 NBJ393308 NLF393308 NVB393308 OEX393308 OOT393308 OYP393308 PIL393308 PSH393308 QCD393308 QLZ393308 QVV393308 RFR393308 RPN393308 RZJ393308 SJF393308 STB393308 TCX393308 TMT393308 TWP393308 UGL393308 UQH393308 VAD393308 VJZ393308 VTV393308 WDR393308 WNN393308 WXJ393308 BB458844 KX458844 UT458844 AEP458844 AOL458844 AYH458844 BID458844 BRZ458844 CBV458844 CLR458844 CVN458844 DFJ458844 DPF458844 DZB458844 EIX458844 EST458844 FCP458844 FML458844 FWH458844 GGD458844 GPZ458844 GZV458844 HJR458844 HTN458844 IDJ458844 INF458844 IXB458844 JGX458844 JQT458844 KAP458844 KKL458844 KUH458844 LED458844 LNZ458844 LXV458844 MHR458844 MRN458844 NBJ458844 NLF458844 NVB458844 OEX458844 OOT458844 OYP458844 PIL458844 PSH458844 QCD458844 QLZ458844 QVV458844 RFR458844 RPN458844 RZJ458844 SJF458844 STB458844 TCX458844 TMT458844 TWP458844 UGL458844 UQH458844 VAD458844 VJZ458844 VTV458844 WDR458844 WNN458844 WXJ458844 BB524380 KX524380 UT524380 AEP524380 AOL524380 AYH524380 BID524380 BRZ524380 CBV524380 CLR524380 CVN524380 DFJ524380 DPF524380 DZB524380 EIX524380 EST524380 FCP524380 FML524380 FWH524380 GGD524380 GPZ524380 GZV524380 HJR524380 HTN524380 IDJ524380 INF524380 IXB524380 JGX524380 JQT524380 KAP524380 KKL524380 KUH524380 LED524380 LNZ524380 LXV524380 MHR524380 MRN524380 NBJ524380 NLF524380 NVB524380 OEX524380 OOT524380 OYP524380 PIL524380 PSH524380 QCD524380 QLZ524380 QVV524380 RFR524380 RPN524380 RZJ524380 SJF524380 STB524380 TCX524380 TMT524380 TWP524380 UGL524380 UQH524380 VAD524380 VJZ524380 VTV524380 WDR524380 WNN524380 WXJ524380 BB589916 KX589916 UT589916 AEP589916 AOL589916 AYH589916 BID589916 BRZ589916 CBV589916 CLR589916 CVN589916 DFJ589916 DPF589916 DZB589916 EIX589916 EST589916 FCP589916 FML589916 FWH589916 GGD589916 GPZ589916 GZV589916 HJR589916 HTN589916 IDJ589916 INF589916 IXB589916 JGX589916 JQT589916 KAP589916 KKL589916 KUH589916 LED589916 LNZ589916 LXV589916 MHR589916 MRN589916 NBJ589916 NLF589916 NVB589916 OEX589916 OOT589916 OYP589916 PIL589916 PSH589916 QCD589916 QLZ589916 QVV589916 RFR589916 RPN589916 RZJ589916 SJF589916 STB589916 TCX589916 TMT589916 TWP589916 UGL589916 UQH589916 VAD589916 VJZ589916 VTV589916 WDR589916 WNN589916 WXJ589916 BB655452 KX655452 UT655452 AEP655452 AOL655452 AYH655452 BID655452 BRZ655452 CBV655452 CLR655452 CVN655452 DFJ655452 DPF655452 DZB655452 EIX655452 EST655452 FCP655452 FML655452 FWH655452 GGD655452 GPZ655452 GZV655452 HJR655452 HTN655452 IDJ655452 INF655452 IXB655452 JGX655452 JQT655452 KAP655452 KKL655452 KUH655452 LED655452 LNZ655452 LXV655452 MHR655452 MRN655452 NBJ655452 NLF655452 NVB655452 OEX655452 OOT655452 OYP655452 PIL655452 PSH655452 QCD655452 QLZ655452 QVV655452 RFR655452 RPN655452 RZJ655452 SJF655452 STB655452 TCX655452 TMT655452 TWP655452 UGL655452 UQH655452 VAD655452 VJZ655452 VTV655452 WDR655452 WNN655452 WXJ655452 BB720988 KX720988 UT720988 AEP720988 AOL720988 AYH720988 BID720988 BRZ720988 CBV720988 CLR720988 CVN720988 DFJ720988 DPF720988 DZB720988 EIX720988 EST720988 FCP720988 FML720988 FWH720988 GGD720988 GPZ720988 GZV720988 HJR720988 HTN720988 IDJ720988 INF720988 IXB720988 JGX720988 JQT720988 KAP720988 KKL720988 KUH720988 LED720988 LNZ720988 LXV720988 MHR720988 MRN720988 NBJ720988 NLF720988 NVB720988 OEX720988 OOT720988 OYP720988 PIL720988 PSH720988 QCD720988 QLZ720988 QVV720988 RFR720988 RPN720988 RZJ720988 SJF720988 STB720988 TCX720988 TMT720988 TWP720988 UGL720988 UQH720988 VAD720988 VJZ720988 VTV720988 WDR720988 WNN720988 WXJ720988 BB786524 KX786524 UT786524 AEP786524 AOL786524 AYH786524 BID786524 BRZ786524 CBV786524 CLR786524 CVN786524 DFJ786524 DPF786524 DZB786524 EIX786524 EST786524 FCP786524 FML786524 FWH786524 GGD786524 GPZ786524 GZV786524 HJR786524 HTN786524 IDJ786524 INF786524 IXB786524 JGX786524 JQT786524 KAP786524 KKL786524 KUH786524 LED786524 LNZ786524 LXV786524 MHR786524 MRN786524 NBJ786524 NLF786524 NVB786524 OEX786524 OOT786524 OYP786524 PIL786524 PSH786524 QCD786524 QLZ786524 QVV786524 RFR786524 RPN786524 RZJ786524 SJF786524 STB786524 TCX786524 TMT786524 TWP786524 UGL786524 UQH786524 VAD786524 VJZ786524 VTV786524 WDR786524 WNN786524 WXJ786524 BB852060 KX852060 UT852060 AEP852060 AOL852060 AYH852060 BID852060 BRZ852060 CBV852060 CLR852060 CVN852060 DFJ852060 DPF852060 DZB852060 EIX852060 EST852060 FCP852060 FML852060 FWH852060 GGD852060 GPZ852060 GZV852060 HJR852060 HTN852060 IDJ852060 INF852060 IXB852060 JGX852060 JQT852060 KAP852060 KKL852060 KUH852060 LED852060 LNZ852060 LXV852060 MHR852060 MRN852060 NBJ852060 NLF852060 NVB852060 OEX852060 OOT852060 OYP852060 PIL852060 PSH852060 QCD852060 QLZ852060 QVV852060 RFR852060 RPN852060 RZJ852060 SJF852060 STB852060 TCX852060 TMT852060 TWP852060 UGL852060 UQH852060 VAD852060 VJZ852060 VTV852060 WDR852060 WNN852060 WXJ852060 BB917596 KX917596 UT917596 AEP917596 AOL917596 AYH917596 BID917596 BRZ917596 CBV917596 CLR917596 CVN917596 DFJ917596 DPF917596 DZB917596 EIX917596 EST917596 FCP917596 FML917596 FWH917596 GGD917596 GPZ917596 GZV917596 HJR917596 HTN917596 IDJ917596 INF917596 IXB917596 JGX917596 JQT917596 KAP917596 KKL917596 KUH917596 LED917596 LNZ917596 LXV917596 MHR917596 MRN917596 NBJ917596 NLF917596 NVB917596 OEX917596 OOT917596 OYP917596 PIL917596 PSH917596 QCD917596 QLZ917596 QVV917596 RFR917596 RPN917596 RZJ917596 SJF917596 STB917596 TCX917596 TMT917596 TWP917596 UGL917596 UQH917596 VAD917596 VJZ917596 VTV917596 WDR917596 WNN917596 WXJ917596 BB983132 KX983132 UT983132 AEP983132 AOL983132 AYH983132 BID983132 BRZ983132 CBV983132 CLR983132 CVN983132 DFJ983132 DPF983132 DZB983132 EIX983132 EST983132 FCP983132 FML983132 FWH983132 GGD983132 GPZ983132 GZV983132 HJR983132 HTN983132 IDJ983132 INF983132 IXB983132 JGX983132 JQT983132 KAP983132 KKL983132 KUH983132 LED983132 LNZ983132 LXV983132 MHR983132 MRN983132 NBJ983132 NLF983132 NVB983132 OEX983132 OOT983132 OYP983132 PIL983132 PSH983132 QCD983132 QLZ983132 QVV983132 RFR983132 RPN983132 RZJ983132 SJF983132 STB983132 TCX983132 TMT983132 TWP983132 UGL983132 UQH983132 VAD983132 VJZ983132 VTV983132 WDR983132 WNN983132 WXJ983132"/>
    <dataValidation type="whole" allowBlank="1" showInputMessage="1" showErrorMessage="1" errorTitle="Error" error="Por favor ingrese números enteros" sqref="A1:BA1048576 BC1:KW1048576 KY1:US1048576 UU1:AEO1048576 AEQ1:AOK1048576 AOM1:AYG1048576 AYI1:BIC1048576 BIE1:BRY1048576 BSA1:CBU1048576 CBW1:CLQ1048576 CLS1:CVM1048576 CVO1:DFI1048576 DFK1:DPE1048576 DPG1:DZA1048576 DZC1:EIW1048576 EIY1:ESS1048576 ESU1:FCO1048576 FCQ1:FMK1048576 FMM1:FWG1048576 FWI1:GGC1048576 GGE1:GPY1048576 GQA1:GZU1048576 GZW1:HJQ1048576 HJS1:HTM1048576 HTO1:IDI1048576 IDK1:INE1048576 ING1:IXA1048576 IXC1:JGW1048576 JGY1:JQS1048576 JQU1:KAO1048576 KAQ1:KKK1048576 KKM1:KUG1048576 KUI1:LEC1048576 LEE1:LNY1048576 LOA1:LXU1048576 LXW1:MHQ1048576 MHS1:MRM1048576 MRO1:NBI1048576 NBK1:NLE1048576 NLG1:NVA1048576 NVC1:OEW1048576 OEY1:OOS1048576 OOU1:OYO1048576 OYQ1:PIK1048576 PIM1:PSG1048576 PSI1:QCC1048576 QCE1:QLY1048576 QMA1:QVU1048576 QVW1:RFQ1048576 RFS1:RPM1048576 RPO1:RZI1048576 RZK1:SJE1048576 SJG1:STA1048576 STC1:TCW1048576 TCY1:TMS1048576 TMU1:TWO1048576 TWQ1:UGK1048576 UGM1:UQG1048576 UQI1:VAC1048576 VAE1:VJY1048576 VKA1:VTU1048576 VTW1:WDQ1048576 WDS1:WNM1048576 WNO1:WXI1048576 WXK1:XFD1048576 BB1:BB91 KX1:KX91 UT1:UT91 AEP1:AEP91 AOL1:AOL91 AYH1:AYH91 BID1:BID91 BRZ1:BRZ91 CBV1:CBV91 CLR1:CLR91 CVN1:CVN91 DFJ1:DFJ91 DPF1:DPF91 DZB1:DZB91 EIX1:EIX91 EST1:EST91 FCP1:FCP91 FML1:FML91 FWH1:FWH91 GGD1:GGD91 GPZ1:GPZ91 GZV1:GZV91 HJR1:HJR91 HTN1:HTN91 IDJ1:IDJ91 INF1:INF91 IXB1:IXB91 JGX1:JGX91 JQT1:JQT91 KAP1:KAP91 KKL1:KKL91 KUH1:KUH91 LED1:LED91 LNZ1:LNZ91 LXV1:LXV91 MHR1:MHR91 MRN1:MRN91 NBJ1:NBJ91 NLF1:NLF91 NVB1:NVB91 OEX1:OEX91 OOT1:OOT91 OYP1:OYP91 PIL1:PIL91 PSH1:PSH91 QCD1:QCD91 QLZ1:QLZ91 QVV1:QVV91 RFR1:RFR91 RPN1:RPN91 RZJ1:RZJ91 SJF1:SJF91 STB1:STB91 TCX1:TCX91 TMT1:TMT91 TWP1:TWP91 UGL1:UGL91 UQH1:UQH91 VAD1:VAD91 VJZ1:VJZ91 VTV1:VTV91 WDR1:WDR91 WNN1:WNN91 WXJ1:WXJ91 BB93:BB65627 KX93:KX65627 UT93:UT65627 AEP93:AEP65627 AOL93:AOL65627 AYH93:AYH65627 BID93:BID65627 BRZ93:BRZ65627 CBV93:CBV65627 CLR93:CLR65627 CVN93:CVN65627 DFJ93:DFJ65627 DPF93:DPF65627 DZB93:DZB65627 EIX93:EIX65627 EST93:EST65627 FCP93:FCP65627 FML93:FML65627 FWH93:FWH65627 GGD93:GGD65627 GPZ93:GPZ65627 GZV93:GZV65627 HJR93:HJR65627 HTN93:HTN65627 IDJ93:IDJ65627 INF93:INF65627 IXB93:IXB65627 JGX93:JGX65627 JQT93:JQT65627 KAP93:KAP65627 KKL93:KKL65627 KUH93:KUH65627 LED93:LED65627 LNZ93:LNZ65627 LXV93:LXV65627 MHR93:MHR65627 MRN93:MRN65627 NBJ93:NBJ65627 NLF93:NLF65627 NVB93:NVB65627 OEX93:OEX65627 OOT93:OOT65627 OYP93:OYP65627 PIL93:PIL65627 PSH93:PSH65627 QCD93:QCD65627 QLZ93:QLZ65627 QVV93:QVV65627 RFR93:RFR65627 RPN93:RPN65627 RZJ93:RZJ65627 SJF93:SJF65627 STB93:STB65627 TCX93:TCX65627 TMT93:TMT65627 TWP93:TWP65627 UGL93:UGL65627 UQH93:UQH65627 VAD93:VAD65627 VJZ93:VJZ65627 VTV93:VTV65627 WDR93:WDR65627 WNN93:WNN65627 WXJ93:WXJ65627 BB65629:BB131163 KX65629:KX131163 UT65629:UT131163 AEP65629:AEP131163 AOL65629:AOL131163 AYH65629:AYH131163 BID65629:BID131163 BRZ65629:BRZ131163 CBV65629:CBV131163 CLR65629:CLR131163 CVN65629:CVN131163 DFJ65629:DFJ131163 DPF65629:DPF131163 DZB65629:DZB131163 EIX65629:EIX131163 EST65629:EST131163 FCP65629:FCP131163 FML65629:FML131163 FWH65629:FWH131163 GGD65629:GGD131163 GPZ65629:GPZ131163 GZV65629:GZV131163 HJR65629:HJR131163 HTN65629:HTN131163 IDJ65629:IDJ131163 INF65629:INF131163 IXB65629:IXB131163 JGX65629:JGX131163 JQT65629:JQT131163 KAP65629:KAP131163 KKL65629:KKL131163 KUH65629:KUH131163 LED65629:LED131163 LNZ65629:LNZ131163 LXV65629:LXV131163 MHR65629:MHR131163 MRN65629:MRN131163 NBJ65629:NBJ131163 NLF65629:NLF131163 NVB65629:NVB131163 OEX65629:OEX131163 OOT65629:OOT131163 OYP65629:OYP131163 PIL65629:PIL131163 PSH65629:PSH131163 QCD65629:QCD131163 QLZ65629:QLZ131163 QVV65629:QVV131163 RFR65629:RFR131163 RPN65629:RPN131163 RZJ65629:RZJ131163 SJF65629:SJF131163 STB65629:STB131163 TCX65629:TCX131163 TMT65629:TMT131163 TWP65629:TWP131163 UGL65629:UGL131163 UQH65629:UQH131163 VAD65629:VAD131163 VJZ65629:VJZ131163 VTV65629:VTV131163 WDR65629:WDR131163 WNN65629:WNN131163 WXJ65629:WXJ131163 BB131165:BB196699 KX131165:KX196699 UT131165:UT196699 AEP131165:AEP196699 AOL131165:AOL196699 AYH131165:AYH196699 BID131165:BID196699 BRZ131165:BRZ196699 CBV131165:CBV196699 CLR131165:CLR196699 CVN131165:CVN196699 DFJ131165:DFJ196699 DPF131165:DPF196699 DZB131165:DZB196699 EIX131165:EIX196699 EST131165:EST196699 FCP131165:FCP196699 FML131165:FML196699 FWH131165:FWH196699 GGD131165:GGD196699 GPZ131165:GPZ196699 GZV131165:GZV196699 HJR131165:HJR196699 HTN131165:HTN196699 IDJ131165:IDJ196699 INF131165:INF196699 IXB131165:IXB196699 JGX131165:JGX196699 JQT131165:JQT196699 KAP131165:KAP196699 KKL131165:KKL196699 KUH131165:KUH196699 LED131165:LED196699 LNZ131165:LNZ196699 LXV131165:LXV196699 MHR131165:MHR196699 MRN131165:MRN196699 NBJ131165:NBJ196699 NLF131165:NLF196699 NVB131165:NVB196699 OEX131165:OEX196699 OOT131165:OOT196699 OYP131165:OYP196699 PIL131165:PIL196699 PSH131165:PSH196699 QCD131165:QCD196699 QLZ131165:QLZ196699 QVV131165:QVV196699 RFR131165:RFR196699 RPN131165:RPN196699 RZJ131165:RZJ196699 SJF131165:SJF196699 STB131165:STB196699 TCX131165:TCX196699 TMT131165:TMT196699 TWP131165:TWP196699 UGL131165:UGL196699 UQH131165:UQH196699 VAD131165:VAD196699 VJZ131165:VJZ196699 VTV131165:VTV196699 WDR131165:WDR196699 WNN131165:WNN196699 WXJ131165:WXJ196699 BB196701:BB262235 KX196701:KX262235 UT196701:UT262235 AEP196701:AEP262235 AOL196701:AOL262235 AYH196701:AYH262235 BID196701:BID262235 BRZ196701:BRZ262235 CBV196701:CBV262235 CLR196701:CLR262235 CVN196701:CVN262235 DFJ196701:DFJ262235 DPF196701:DPF262235 DZB196701:DZB262235 EIX196701:EIX262235 EST196701:EST262235 FCP196701:FCP262235 FML196701:FML262235 FWH196701:FWH262235 GGD196701:GGD262235 GPZ196701:GPZ262235 GZV196701:GZV262235 HJR196701:HJR262235 HTN196701:HTN262235 IDJ196701:IDJ262235 INF196701:INF262235 IXB196701:IXB262235 JGX196701:JGX262235 JQT196701:JQT262235 KAP196701:KAP262235 KKL196701:KKL262235 KUH196701:KUH262235 LED196701:LED262235 LNZ196701:LNZ262235 LXV196701:LXV262235 MHR196701:MHR262235 MRN196701:MRN262235 NBJ196701:NBJ262235 NLF196701:NLF262235 NVB196701:NVB262235 OEX196701:OEX262235 OOT196701:OOT262235 OYP196701:OYP262235 PIL196701:PIL262235 PSH196701:PSH262235 QCD196701:QCD262235 QLZ196701:QLZ262235 QVV196701:QVV262235 RFR196701:RFR262235 RPN196701:RPN262235 RZJ196701:RZJ262235 SJF196701:SJF262235 STB196701:STB262235 TCX196701:TCX262235 TMT196701:TMT262235 TWP196701:TWP262235 UGL196701:UGL262235 UQH196701:UQH262235 VAD196701:VAD262235 VJZ196701:VJZ262235 VTV196701:VTV262235 WDR196701:WDR262235 WNN196701:WNN262235 WXJ196701:WXJ262235 BB262237:BB327771 KX262237:KX327771 UT262237:UT327771 AEP262237:AEP327771 AOL262237:AOL327771 AYH262237:AYH327771 BID262237:BID327771 BRZ262237:BRZ327771 CBV262237:CBV327771 CLR262237:CLR327771 CVN262237:CVN327771 DFJ262237:DFJ327771 DPF262237:DPF327771 DZB262237:DZB327771 EIX262237:EIX327771 EST262237:EST327771 FCP262237:FCP327771 FML262237:FML327771 FWH262237:FWH327771 GGD262237:GGD327771 GPZ262237:GPZ327771 GZV262237:GZV327771 HJR262237:HJR327771 HTN262237:HTN327771 IDJ262237:IDJ327771 INF262237:INF327771 IXB262237:IXB327771 JGX262237:JGX327771 JQT262237:JQT327771 KAP262237:KAP327771 KKL262237:KKL327771 KUH262237:KUH327771 LED262237:LED327771 LNZ262237:LNZ327771 LXV262237:LXV327771 MHR262237:MHR327771 MRN262237:MRN327771 NBJ262237:NBJ327771 NLF262237:NLF327771 NVB262237:NVB327771 OEX262237:OEX327771 OOT262237:OOT327771 OYP262237:OYP327771 PIL262237:PIL327771 PSH262237:PSH327771 QCD262237:QCD327771 QLZ262237:QLZ327771 QVV262237:QVV327771 RFR262237:RFR327771 RPN262237:RPN327771 RZJ262237:RZJ327771 SJF262237:SJF327771 STB262237:STB327771 TCX262237:TCX327771 TMT262237:TMT327771 TWP262237:TWP327771 UGL262237:UGL327771 UQH262237:UQH327771 VAD262237:VAD327771 VJZ262237:VJZ327771 VTV262237:VTV327771 WDR262237:WDR327771 WNN262237:WNN327771 WXJ262237:WXJ327771 BB327773:BB393307 KX327773:KX393307 UT327773:UT393307 AEP327773:AEP393307 AOL327773:AOL393307 AYH327773:AYH393307 BID327773:BID393307 BRZ327773:BRZ393307 CBV327773:CBV393307 CLR327773:CLR393307 CVN327773:CVN393307 DFJ327773:DFJ393307 DPF327773:DPF393307 DZB327773:DZB393307 EIX327773:EIX393307 EST327773:EST393307 FCP327773:FCP393307 FML327773:FML393307 FWH327773:FWH393307 GGD327773:GGD393307 GPZ327773:GPZ393307 GZV327773:GZV393307 HJR327773:HJR393307 HTN327773:HTN393307 IDJ327773:IDJ393307 INF327773:INF393307 IXB327773:IXB393307 JGX327773:JGX393307 JQT327773:JQT393307 KAP327773:KAP393307 KKL327773:KKL393307 KUH327773:KUH393307 LED327773:LED393307 LNZ327773:LNZ393307 LXV327773:LXV393307 MHR327773:MHR393307 MRN327773:MRN393307 NBJ327773:NBJ393307 NLF327773:NLF393307 NVB327773:NVB393307 OEX327773:OEX393307 OOT327773:OOT393307 OYP327773:OYP393307 PIL327773:PIL393307 PSH327773:PSH393307 QCD327773:QCD393307 QLZ327773:QLZ393307 QVV327773:QVV393307 RFR327773:RFR393307 RPN327773:RPN393307 RZJ327773:RZJ393307 SJF327773:SJF393307 STB327773:STB393307 TCX327773:TCX393307 TMT327773:TMT393307 TWP327773:TWP393307 UGL327773:UGL393307 UQH327773:UQH393307 VAD327773:VAD393307 VJZ327773:VJZ393307 VTV327773:VTV393307 WDR327773:WDR393307 WNN327773:WNN393307 WXJ327773:WXJ393307 BB393309:BB458843 KX393309:KX458843 UT393309:UT458843 AEP393309:AEP458843 AOL393309:AOL458843 AYH393309:AYH458843 BID393309:BID458843 BRZ393309:BRZ458843 CBV393309:CBV458843 CLR393309:CLR458843 CVN393309:CVN458843 DFJ393309:DFJ458843 DPF393309:DPF458843 DZB393309:DZB458843 EIX393309:EIX458843 EST393309:EST458843 FCP393309:FCP458843 FML393309:FML458843 FWH393309:FWH458843 GGD393309:GGD458843 GPZ393309:GPZ458843 GZV393309:GZV458843 HJR393309:HJR458843 HTN393309:HTN458843 IDJ393309:IDJ458843 INF393309:INF458843 IXB393309:IXB458843 JGX393309:JGX458843 JQT393309:JQT458843 KAP393309:KAP458843 KKL393309:KKL458843 KUH393309:KUH458843 LED393309:LED458843 LNZ393309:LNZ458843 LXV393309:LXV458843 MHR393309:MHR458843 MRN393309:MRN458843 NBJ393309:NBJ458843 NLF393309:NLF458843 NVB393309:NVB458843 OEX393309:OEX458843 OOT393309:OOT458843 OYP393309:OYP458843 PIL393309:PIL458843 PSH393309:PSH458843 QCD393309:QCD458843 QLZ393309:QLZ458843 QVV393309:QVV458843 RFR393309:RFR458843 RPN393309:RPN458843 RZJ393309:RZJ458843 SJF393309:SJF458843 STB393309:STB458843 TCX393309:TCX458843 TMT393309:TMT458843 TWP393309:TWP458843 UGL393309:UGL458843 UQH393309:UQH458843 VAD393309:VAD458843 VJZ393309:VJZ458843 VTV393309:VTV458843 WDR393309:WDR458843 WNN393309:WNN458843 WXJ393309:WXJ458843 BB458845:BB524379 KX458845:KX524379 UT458845:UT524379 AEP458845:AEP524379 AOL458845:AOL524379 AYH458845:AYH524379 BID458845:BID524379 BRZ458845:BRZ524379 CBV458845:CBV524379 CLR458845:CLR524379 CVN458845:CVN524379 DFJ458845:DFJ524379 DPF458845:DPF524379 DZB458845:DZB524379 EIX458845:EIX524379 EST458845:EST524379 FCP458845:FCP524379 FML458845:FML524379 FWH458845:FWH524379 GGD458845:GGD524379 GPZ458845:GPZ524379 GZV458845:GZV524379 HJR458845:HJR524379 HTN458845:HTN524379 IDJ458845:IDJ524379 INF458845:INF524379 IXB458845:IXB524379 JGX458845:JGX524379 JQT458845:JQT524379 KAP458845:KAP524379 KKL458845:KKL524379 KUH458845:KUH524379 LED458845:LED524379 LNZ458845:LNZ524379 LXV458845:LXV524379 MHR458845:MHR524379 MRN458845:MRN524379 NBJ458845:NBJ524379 NLF458845:NLF524379 NVB458845:NVB524379 OEX458845:OEX524379 OOT458845:OOT524379 OYP458845:OYP524379 PIL458845:PIL524379 PSH458845:PSH524379 QCD458845:QCD524379 QLZ458845:QLZ524379 QVV458845:QVV524379 RFR458845:RFR524379 RPN458845:RPN524379 RZJ458845:RZJ524379 SJF458845:SJF524379 STB458845:STB524379 TCX458845:TCX524379 TMT458845:TMT524379 TWP458845:TWP524379 UGL458845:UGL524379 UQH458845:UQH524379 VAD458845:VAD524379 VJZ458845:VJZ524379 VTV458845:VTV524379 WDR458845:WDR524379 WNN458845:WNN524379 WXJ458845:WXJ524379 BB524381:BB589915 KX524381:KX589915 UT524381:UT589915 AEP524381:AEP589915 AOL524381:AOL589915 AYH524381:AYH589915 BID524381:BID589915 BRZ524381:BRZ589915 CBV524381:CBV589915 CLR524381:CLR589915 CVN524381:CVN589915 DFJ524381:DFJ589915 DPF524381:DPF589915 DZB524381:DZB589915 EIX524381:EIX589915 EST524381:EST589915 FCP524381:FCP589915 FML524381:FML589915 FWH524381:FWH589915 GGD524381:GGD589915 GPZ524381:GPZ589915 GZV524381:GZV589915 HJR524381:HJR589915 HTN524381:HTN589915 IDJ524381:IDJ589915 INF524381:INF589915 IXB524381:IXB589915 JGX524381:JGX589915 JQT524381:JQT589915 KAP524381:KAP589915 KKL524381:KKL589915 KUH524381:KUH589915 LED524381:LED589915 LNZ524381:LNZ589915 LXV524381:LXV589915 MHR524381:MHR589915 MRN524381:MRN589915 NBJ524381:NBJ589915 NLF524381:NLF589915 NVB524381:NVB589915 OEX524381:OEX589915 OOT524381:OOT589915 OYP524381:OYP589915 PIL524381:PIL589915 PSH524381:PSH589915 QCD524381:QCD589915 QLZ524381:QLZ589915 QVV524381:QVV589915 RFR524381:RFR589915 RPN524381:RPN589915 RZJ524381:RZJ589915 SJF524381:SJF589915 STB524381:STB589915 TCX524381:TCX589915 TMT524381:TMT589915 TWP524381:TWP589915 UGL524381:UGL589915 UQH524381:UQH589915 VAD524381:VAD589915 VJZ524381:VJZ589915 VTV524381:VTV589915 WDR524381:WDR589915 WNN524381:WNN589915 WXJ524381:WXJ589915 BB589917:BB655451 KX589917:KX655451 UT589917:UT655451 AEP589917:AEP655451 AOL589917:AOL655451 AYH589917:AYH655451 BID589917:BID655451 BRZ589917:BRZ655451 CBV589917:CBV655451 CLR589917:CLR655451 CVN589917:CVN655451 DFJ589917:DFJ655451 DPF589917:DPF655451 DZB589917:DZB655451 EIX589917:EIX655451 EST589917:EST655451 FCP589917:FCP655451 FML589917:FML655451 FWH589917:FWH655451 GGD589917:GGD655451 GPZ589917:GPZ655451 GZV589917:GZV655451 HJR589917:HJR655451 HTN589917:HTN655451 IDJ589917:IDJ655451 INF589917:INF655451 IXB589917:IXB655451 JGX589917:JGX655451 JQT589917:JQT655451 KAP589917:KAP655451 KKL589917:KKL655451 KUH589917:KUH655451 LED589917:LED655451 LNZ589917:LNZ655451 LXV589917:LXV655451 MHR589917:MHR655451 MRN589917:MRN655451 NBJ589917:NBJ655451 NLF589917:NLF655451 NVB589917:NVB655451 OEX589917:OEX655451 OOT589917:OOT655451 OYP589917:OYP655451 PIL589917:PIL655451 PSH589917:PSH655451 QCD589917:QCD655451 QLZ589917:QLZ655451 QVV589917:QVV655451 RFR589917:RFR655451 RPN589917:RPN655451 RZJ589917:RZJ655451 SJF589917:SJF655451 STB589917:STB655451 TCX589917:TCX655451 TMT589917:TMT655451 TWP589917:TWP655451 UGL589917:UGL655451 UQH589917:UQH655451 VAD589917:VAD655451 VJZ589917:VJZ655451 VTV589917:VTV655451 WDR589917:WDR655451 WNN589917:WNN655451 WXJ589917:WXJ655451 BB655453:BB720987 KX655453:KX720987 UT655453:UT720987 AEP655453:AEP720987 AOL655453:AOL720987 AYH655453:AYH720987 BID655453:BID720987 BRZ655453:BRZ720987 CBV655453:CBV720987 CLR655453:CLR720987 CVN655453:CVN720987 DFJ655453:DFJ720987 DPF655453:DPF720987 DZB655453:DZB720987 EIX655453:EIX720987 EST655453:EST720987 FCP655453:FCP720987 FML655453:FML720987 FWH655453:FWH720987 GGD655453:GGD720987 GPZ655453:GPZ720987 GZV655453:GZV720987 HJR655453:HJR720987 HTN655453:HTN720987 IDJ655453:IDJ720987 INF655453:INF720987 IXB655453:IXB720987 JGX655453:JGX720987 JQT655453:JQT720987 KAP655453:KAP720987 KKL655453:KKL720987 KUH655453:KUH720987 LED655453:LED720987 LNZ655453:LNZ720987 LXV655453:LXV720987 MHR655453:MHR720987 MRN655453:MRN720987 NBJ655453:NBJ720987 NLF655453:NLF720987 NVB655453:NVB720987 OEX655453:OEX720987 OOT655453:OOT720987 OYP655453:OYP720987 PIL655453:PIL720987 PSH655453:PSH720987 QCD655453:QCD720987 QLZ655453:QLZ720987 QVV655453:QVV720987 RFR655453:RFR720987 RPN655453:RPN720987 RZJ655453:RZJ720987 SJF655453:SJF720987 STB655453:STB720987 TCX655453:TCX720987 TMT655453:TMT720987 TWP655453:TWP720987 UGL655453:UGL720987 UQH655453:UQH720987 VAD655453:VAD720987 VJZ655453:VJZ720987 VTV655453:VTV720987 WDR655453:WDR720987 WNN655453:WNN720987 WXJ655453:WXJ720987 BB720989:BB786523 KX720989:KX786523 UT720989:UT786523 AEP720989:AEP786523 AOL720989:AOL786523 AYH720989:AYH786523 BID720989:BID786523 BRZ720989:BRZ786523 CBV720989:CBV786523 CLR720989:CLR786523 CVN720989:CVN786523 DFJ720989:DFJ786523 DPF720989:DPF786523 DZB720989:DZB786523 EIX720989:EIX786523 EST720989:EST786523 FCP720989:FCP786523 FML720989:FML786523 FWH720989:FWH786523 GGD720989:GGD786523 GPZ720989:GPZ786523 GZV720989:GZV786523 HJR720989:HJR786523 HTN720989:HTN786523 IDJ720989:IDJ786523 INF720989:INF786523 IXB720989:IXB786523 JGX720989:JGX786523 JQT720989:JQT786523 KAP720989:KAP786523 KKL720989:KKL786523 KUH720989:KUH786523 LED720989:LED786523 LNZ720989:LNZ786523 LXV720989:LXV786523 MHR720989:MHR786523 MRN720989:MRN786523 NBJ720989:NBJ786523 NLF720989:NLF786523 NVB720989:NVB786523 OEX720989:OEX786523 OOT720989:OOT786523 OYP720989:OYP786523 PIL720989:PIL786523 PSH720989:PSH786523 QCD720989:QCD786523 QLZ720989:QLZ786523 QVV720989:QVV786523 RFR720989:RFR786523 RPN720989:RPN786523 RZJ720989:RZJ786523 SJF720989:SJF786523 STB720989:STB786523 TCX720989:TCX786523 TMT720989:TMT786523 TWP720989:TWP786523 UGL720989:UGL786523 UQH720989:UQH786523 VAD720989:VAD786523 VJZ720989:VJZ786523 VTV720989:VTV786523 WDR720989:WDR786523 WNN720989:WNN786523 WXJ720989:WXJ786523 BB786525:BB852059 KX786525:KX852059 UT786525:UT852059 AEP786525:AEP852059 AOL786525:AOL852059 AYH786525:AYH852059 BID786525:BID852059 BRZ786525:BRZ852059 CBV786525:CBV852059 CLR786525:CLR852059 CVN786525:CVN852059 DFJ786525:DFJ852059 DPF786525:DPF852059 DZB786525:DZB852059 EIX786525:EIX852059 EST786525:EST852059 FCP786525:FCP852059 FML786525:FML852059 FWH786525:FWH852059 GGD786525:GGD852059 GPZ786525:GPZ852059 GZV786525:GZV852059 HJR786525:HJR852059 HTN786525:HTN852059 IDJ786525:IDJ852059 INF786525:INF852059 IXB786525:IXB852059 JGX786525:JGX852059 JQT786525:JQT852059 KAP786525:KAP852059 KKL786525:KKL852059 KUH786525:KUH852059 LED786525:LED852059 LNZ786525:LNZ852059 LXV786525:LXV852059 MHR786525:MHR852059 MRN786525:MRN852059 NBJ786525:NBJ852059 NLF786525:NLF852059 NVB786525:NVB852059 OEX786525:OEX852059 OOT786525:OOT852059 OYP786525:OYP852059 PIL786525:PIL852059 PSH786525:PSH852059 QCD786525:QCD852059 QLZ786525:QLZ852059 QVV786525:QVV852059 RFR786525:RFR852059 RPN786525:RPN852059 RZJ786525:RZJ852059 SJF786525:SJF852059 STB786525:STB852059 TCX786525:TCX852059 TMT786525:TMT852059 TWP786525:TWP852059 UGL786525:UGL852059 UQH786525:UQH852059 VAD786525:VAD852059 VJZ786525:VJZ852059 VTV786525:VTV852059 WDR786525:WDR852059 WNN786525:WNN852059 WXJ786525:WXJ852059 BB852061:BB917595 KX852061:KX917595 UT852061:UT917595 AEP852061:AEP917595 AOL852061:AOL917595 AYH852061:AYH917595 BID852061:BID917595 BRZ852061:BRZ917595 CBV852061:CBV917595 CLR852061:CLR917595 CVN852061:CVN917595 DFJ852061:DFJ917595 DPF852061:DPF917595 DZB852061:DZB917595 EIX852061:EIX917595 EST852061:EST917595 FCP852061:FCP917595 FML852061:FML917595 FWH852061:FWH917595 GGD852061:GGD917595 GPZ852061:GPZ917595 GZV852061:GZV917595 HJR852061:HJR917595 HTN852061:HTN917595 IDJ852061:IDJ917595 INF852061:INF917595 IXB852061:IXB917595 JGX852061:JGX917595 JQT852061:JQT917595 KAP852061:KAP917595 KKL852061:KKL917595 KUH852061:KUH917595 LED852061:LED917595 LNZ852061:LNZ917595 LXV852061:LXV917595 MHR852061:MHR917595 MRN852061:MRN917595 NBJ852061:NBJ917595 NLF852061:NLF917595 NVB852061:NVB917595 OEX852061:OEX917595 OOT852061:OOT917595 OYP852061:OYP917595 PIL852061:PIL917595 PSH852061:PSH917595 QCD852061:QCD917595 QLZ852061:QLZ917595 QVV852061:QVV917595 RFR852061:RFR917595 RPN852061:RPN917595 RZJ852061:RZJ917595 SJF852061:SJF917595 STB852061:STB917595 TCX852061:TCX917595 TMT852061:TMT917595 TWP852061:TWP917595 UGL852061:UGL917595 UQH852061:UQH917595 VAD852061:VAD917595 VJZ852061:VJZ917595 VTV852061:VTV917595 WDR852061:WDR917595 WNN852061:WNN917595 WXJ852061:WXJ917595 BB917597:BB983131 KX917597:KX983131 UT917597:UT983131 AEP917597:AEP983131 AOL917597:AOL983131 AYH917597:AYH983131 BID917597:BID983131 BRZ917597:BRZ983131 CBV917597:CBV983131 CLR917597:CLR983131 CVN917597:CVN983131 DFJ917597:DFJ983131 DPF917597:DPF983131 DZB917597:DZB983131 EIX917597:EIX983131 EST917597:EST983131 FCP917597:FCP983131 FML917597:FML983131 FWH917597:FWH983131 GGD917597:GGD983131 GPZ917597:GPZ983131 GZV917597:GZV983131 HJR917597:HJR983131 HTN917597:HTN983131 IDJ917597:IDJ983131 INF917597:INF983131 IXB917597:IXB983131 JGX917597:JGX983131 JQT917597:JQT983131 KAP917597:KAP983131 KKL917597:KKL983131 KUH917597:KUH983131 LED917597:LED983131 LNZ917597:LNZ983131 LXV917597:LXV983131 MHR917597:MHR983131 MRN917597:MRN983131 NBJ917597:NBJ983131 NLF917597:NLF983131 NVB917597:NVB983131 OEX917597:OEX983131 OOT917597:OOT983131 OYP917597:OYP983131 PIL917597:PIL983131 PSH917597:PSH983131 QCD917597:QCD983131 QLZ917597:QLZ983131 QVV917597:QVV983131 RFR917597:RFR983131 RPN917597:RPN983131 RZJ917597:RZJ983131 SJF917597:SJF983131 STB917597:STB983131 TCX917597:TCX983131 TMT917597:TMT983131 TWP917597:TWP983131 UGL917597:UGL983131 UQH917597:UQH983131 VAD917597:VAD983131 VJZ917597:VJZ983131 VTV917597:VTV983131 WDR917597:WDR983131 WNN917597:WNN983131 WXJ917597:WXJ983131 BB983133:BB1048576 KX983133:KX1048576 UT983133:UT1048576 AEP983133:AEP1048576 AOL983133:AOL1048576 AYH983133:AYH1048576 BID983133:BID1048576 BRZ983133:BRZ1048576 CBV983133:CBV1048576 CLR983133:CLR1048576 CVN983133:CVN1048576 DFJ983133:DFJ1048576 DPF983133:DPF1048576 DZB983133:DZB1048576 EIX983133:EIX1048576 EST983133:EST1048576 FCP983133:FCP1048576 FML983133:FML1048576 FWH983133:FWH1048576 GGD983133:GGD1048576 GPZ983133:GPZ1048576 GZV983133:GZV1048576 HJR983133:HJR1048576 HTN983133:HTN1048576 IDJ983133:IDJ1048576 INF983133:INF1048576 IXB983133:IXB1048576 JGX983133:JGX1048576 JQT983133:JQT1048576 KAP983133:KAP1048576 KKL983133:KKL1048576 KUH983133:KUH1048576 LED983133:LED1048576 LNZ983133:LNZ1048576 LXV983133:LXV1048576 MHR983133:MHR1048576 MRN983133:MRN1048576 NBJ983133:NBJ1048576 NLF983133:NLF1048576 NVB983133:NVB1048576 OEX983133:OEX1048576 OOT983133:OOT1048576 OYP983133:OYP1048576 PIL983133:PIL1048576 PSH983133:PSH1048576 QCD983133:QCD1048576 QLZ983133:QLZ1048576 QVV983133:QVV1048576 RFR983133:RFR1048576 RPN983133:RPN1048576 RZJ983133:RZJ1048576 SJF983133:SJF1048576 STB983133:STB1048576 TCX983133:TCX1048576 TMT983133:TMT1048576 TWP983133:TWP1048576 UGL983133:UGL1048576 UQH983133:UQH1048576 VAD983133:VAD1048576 VJZ983133:VJZ1048576 VTV983133:VTV1048576 WDR983133:WDR1048576 WNN983133:WNN1048576 WXJ983133:WXJ1048576">
      <formula1>0</formula1>
      <formula2>10000000000</formula2>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workbookViewId="0">
      <selection activeCell="F18" sqref="F18"/>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4.8554687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42" width="5.140625" style="2" customWidth="1"/>
    <col min="143"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4.85546875" style="2" customWidth="1"/>
    <col min="305" max="397" width="0" style="2" hidden="1" customWidth="1"/>
    <col min="398" max="398" width="5.140625" style="2" customWidth="1"/>
    <col min="399"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4.85546875" style="2" customWidth="1"/>
    <col min="561" max="653" width="0" style="2" hidden="1" customWidth="1"/>
    <col min="654" max="654" width="5.140625" style="2" customWidth="1"/>
    <col min="655"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4.85546875" style="2" customWidth="1"/>
    <col min="817" max="909" width="0" style="2" hidden="1" customWidth="1"/>
    <col min="910" max="910" width="5.140625" style="2" customWidth="1"/>
    <col min="911"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4.85546875" style="2" customWidth="1"/>
    <col min="1073" max="1165" width="0" style="2" hidden="1" customWidth="1"/>
    <col min="1166" max="1166" width="5.140625" style="2" customWidth="1"/>
    <col min="1167"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4.85546875" style="2" customWidth="1"/>
    <col min="1329" max="1421" width="0" style="2" hidden="1" customWidth="1"/>
    <col min="1422" max="1422" width="5.140625" style="2" customWidth="1"/>
    <col min="1423"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4.85546875" style="2" customWidth="1"/>
    <col min="1585" max="1677" width="0" style="2" hidden="1" customWidth="1"/>
    <col min="1678" max="1678" width="5.140625" style="2" customWidth="1"/>
    <col min="1679"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4.85546875" style="2" customWidth="1"/>
    <col min="1841" max="1933" width="0" style="2" hidden="1" customWidth="1"/>
    <col min="1934" max="1934" width="5.140625" style="2" customWidth="1"/>
    <col min="1935"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4.85546875" style="2" customWidth="1"/>
    <col min="2097" max="2189" width="0" style="2" hidden="1" customWidth="1"/>
    <col min="2190" max="2190" width="5.140625" style="2" customWidth="1"/>
    <col min="2191"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4.85546875" style="2" customWidth="1"/>
    <col min="2353" max="2445" width="0" style="2" hidden="1" customWidth="1"/>
    <col min="2446" max="2446" width="5.140625" style="2" customWidth="1"/>
    <col min="2447"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4.85546875" style="2" customWidth="1"/>
    <col min="2609" max="2701" width="0" style="2" hidden="1" customWidth="1"/>
    <col min="2702" max="2702" width="5.140625" style="2" customWidth="1"/>
    <col min="2703"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4.85546875" style="2" customWidth="1"/>
    <col min="2865" max="2957" width="0" style="2" hidden="1" customWidth="1"/>
    <col min="2958" max="2958" width="5.140625" style="2" customWidth="1"/>
    <col min="2959"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4.85546875" style="2" customWidth="1"/>
    <col min="3121" max="3213" width="0" style="2" hidden="1" customWidth="1"/>
    <col min="3214" max="3214" width="5.140625" style="2" customWidth="1"/>
    <col min="3215"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4.85546875" style="2" customWidth="1"/>
    <col min="3377" max="3469" width="0" style="2" hidden="1" customWidth="1"/>
    <col min="3470" max="3470" width="5.140625" style="2" customWidth="1"/>
    <col min="3471"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4.85546875" style="2" customWidth="1"/>
    <col min="3633" max="3725" width="0" style="2" hidden="1" customWidth="1"/>
    <col min="3726" max="3726" width="5.140625" style="2" customWidth="1"/>
    <col min="3727"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4.85546875" style="2" customWidth="1"/>
    <col min="3889" max="3981" width="0" style="2" hidden="1" customWidth="1"/>
    <col min="3982" max="3982" width="5.140625" style="2" customWidth="1"/>
    <col min="3983"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4.85546875" style="2" customWidth="1"/>
    <col min="4145" max="4237" width="0" style="2" hidden="1" customWidth="1"/>
    <col min="4238" max="4238" width="5.140625" style="2" customWidth="1"/>
    <col min="4239"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4.85546875" style="2" customWidth="1"/>
    <col min="4401" max="4493" width="0" style="2" hidden="1" customWidth="1"/>
    <col min="4494" max="4494" width="5.140625" style="2" customWidth="1"/>
    <col min="4495"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4.85546875" style="2" customWidth="1"/>
    <col min="4657" max="4749" width="0" style="2" hidden="1" customWidth="1"/>
    <col min="4750" max="4750" width="5.140625" style="2" customWidth="1"/>
    <col min="4751"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4.85546875" style="2" customWidth="1"/>
    <col min="4913" max="5005" width="0" style="2" hidden="1" customWidth="1"/>
    <col min="5006" max="5006" width="5.140625" style="2" customWidth="1"/>
    <col min="5007"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4.85546875" style="2" customWidth="1"/>
    <col min="5169" max="5261" width="0" style="2" hidden="1" customWidth="1"/>
    <col min="5262" max="5262" width="5.140625" style="2" customWidth="1"/>
    <col min="5263"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4.85546875" style="2" customWidth="1"/>
    <col min="5425" max="5517" width="0" style="2" hidden="1" customWidth="1"/>
    <col min="5518" max="5518" width="5.140625" style="2" customWidth="1"/>
    <col min="5519"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4.85546875" style="2" customWidth="1"/>
    <col min="5681" max="5773" width="0" style="2" hidden="1" customWidth="1"/>
    <col min="5774" max="5774" width="5.140625" style="2" customWidth="1"/>
    <col min="5775"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4.85546875" style="2" customWidth="1"/>
    <col min="5937" max="6029" width="0" style="2" hidden="1" customWidth="1"/>
    <col min="6030" max="6030" width="5.140625" style="2" customWidth="1"/>
    <col min="6031"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4.85546875" style="2" customWidth="1"/>
    <col min="6193" max="6285" width="0" style="2" hidden="1" customWidth="1"/>
    <col min="6286" max="6286" width="5.140625" style="2" customWidth="1"/>
    <col min="6287"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4.85546875" style="2" customWidth="1"/>
    <col min="6449" max="6541" width="0" style="2" hidden="1" customWidth="1"/>
    <col min="6542" max="6542" width="5.140625" style="2" customWidth="1"/>
    <col min="6543"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4.85546875" style="2" customWidth="1"/>
    <col min="6705" max="6797" width="0" style="2" hidden="1" customWidth="1"/>
    <col min="6798" max="6798" width="5.140625" style="2" customWidth="1"/>
    <col min="6799"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4.85546875" style="2" customWidth="1"/>
    <col min="6961" max="7053" width="0" style="2" hidden="1" customWidth="1"/>
    <col min="7054" max="7054" width="5.140625" style="2" customWidth="1"/>
    <col min="7055"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4.85546875" style="2" customWidth="1"/>
    <col min="7217" max="7309" width="0" style="2" hidden="1" customWidth="1"/>
    <col min="7310" max="7310" width="5.140625" style="2" customWidth="1"/>
    <col min="7311"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4.85546875" style="2" customWidth="1"/>
    <col min="7473" max="7565" width="0" style="2" hidden="1" customWidth="1"/>
    <col min="7566" max="7566" width="5.140625" style="2" customWidth="1"/>
    <col min="7567"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4.85546875" style="2" customWidth="1"/>
    <col min="7729" max="7821" width="0" style="2" hidden="1" customWidth="1"/>
    <col min="7822" max="7822" width="5.140625" style="2" customWidth="1"/>
    <col min="7823"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4.85546875" style="2" customWidth="1"/>
    <col min="7985" max="8077" width="0" style="2" hidden="1" customWidth="1"/>
    <col min="8078" max="8078" width="5.140625" style="2" customWidth="1"/>
    <col min="8079"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4.85546875" style="2" customWidth="1"/>
    <col min="8241" max="8333" width="0" style="2" hidden="1" customWidth="1"/>
    <col min="8334" max="8334" width="5.140625" style="2" customWidth="1"/>
    <col min="8335"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4.85546875" style="2" customWidth="1"/>
    <col min="8497" max="8589" width="0" style="2" hidden="1" customWidth="1"/>
    <col min="8590" max="8590" width="5.140625" style="2" customWidth="1"/>
    <col min="8591"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4.85546875" style="2" customWidth="1"/>
    <col min="8753" max="8845" width="0" style="2" hidden="1" customWidth="1"/>
    <col min="8846" max="8846" width="5.140625" style="2" customWidth="1"/>
    <col min="8847"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4.85546875" style="2" customWidth="1"/>
    <col min="9009" max="9101" width="0" style="2" hidden="1" customWidth="1"/>
    <col min="9102" max="9102" width="5.140625" style="2" customWidth="1"/>
    <col min="9103"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4.85546875" style="2" customWidth="1"/>
    <col min="9265" max="9357" width="0" style="2" hidden="1" customWidth="1"/>
    <col min="9358" max="9358" width="5.140625" style="2" customWidth="1"/>
    <col min="9359"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4.85546875" style="2" customWidth="1"/>
    <col min="9521" max="9613" width="0" style="2" hidden="1" customWidth="1"/>
    <col min="9614" max="9614" width="5.140625" style="2" customWidth="1"/>
    <col min="9615"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4.85546875" style="2" customWidth="1"/>
    <col min="9777" max="9869" width="0" style="2" hidden="1" customWidth="1"/>
    <col min="9870" max="9870" width="5.140625" style="2" customWidth="1"/>
    <col min="9871"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4.85546875" style="2" customWidth="1"/>
    <col min="10033" max="10125" width="0" style="2" hidden="1" customWidth="1"/>
    <col min="10126" max="10126" width="5.140625" style="2" customWidth="1"/>
    <col min="10127"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4.85546875" style="2" customWidth="1"/>
    <col min="10289" max="10381" width="0" style="2" hidden="1" customWidth="1"/>
    <col min="10382" max="10382" width="5.140625" style="2" customWidth="1"/>
    <col min="10383"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4.85546875" style="2" customWidth="1"/>
    <col min="10545" max="10637" width="0" style="2" hidden="1" customWidth="1"/>
    <col min="10638" max="10638" width="5.140625" style="2" customWidth="1"/>
    <col min="10639"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4.85546875" style="2" customWidth="1"/>
    <col min="10801" max="10893" width="0" style="2" hidden="1" customWidth="1"/>
    <col min="10894" max="10894" width="5.140625" style="2" customWidth="1"/>
    <col min="10895"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4.85546875" style="2" customWidth="1"/>
    <col min="11057" max="11149" width="0" style="2" hidden="1" customWidth="1"/>
    <col min="11150" max="11150" width="5.140625" style="2" customWidth="1"/>
    <col min="11151"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4.85546875" style="2" customWidth="1"/>
    <col min="11313" max="11405" width="0" style="2" hidden="1" customWidth="1"/>
    <col min="11406" max="11406" width="5.140625" style="2" customWidth="1"/>
    <col min="11407"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4.85546875" style="2" customWidth="1"/>
    <col min="11569" max="11661" width="0" style="2" hidden="1" customWidth="1"/>
    <col min="11662" max="11662" width="5.140625" style="2" customWidth="1"/>
    <col min="11663"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4.85546875" style="2" customWidth="1"/>
    <col min="11825" max="11917" width="0" style="2" hidden="1" customWidth="1"/>
    <col min="11918" max="11918" width="5.140625" style="2" customWidth="1"/>
    <col min="11919"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4.85546875" style="2" customWidth="1"/>
    <col min="12081" max="12173" width="0" style="2" hidden="1" customWidth="1"/>
    <col min="12174" max="12174" width="5.140625" style="2" customWidth="1"/>
    <col min="12175"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4.85546875" style="2" customWidth="1"/>
    <col min="12337" max="12429" width="0" style="2" hidden="1" customWidth="1"/>
    <col min="12430" max="12430" width="5.140625" style="2" customWidth="1"/>
    <col min="12431"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4.85546875" style="2" customWidth="1"/>
    <col min="12593" max="12685" width="0" style="2" hidden="1" customWidth="1"/>
    <col min="12686" max="12686" width="5.140625" style="2" customWidth="1"/>
    <col min="12687"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4.85546875" style="2" customWidth="1"/>
    <col min="12849" max="12941" width="0" style="2" hidden="1" customWidth="1"/>
    <col min="12942" max="12942" width="5.140625" style="2" customWidth="1"/>
    <col min="12943"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4.85546875" style="2" customWidth="1"/>
    <col min="13105" max="13197" width="0" style="2" hidden="1" customWidth="1"/>
    <col min="13198" max="13198" width="5.140625" style="2" customWidth="1"/>
    <col min="13199"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4.85546875" style="2" customWidth="1"/>
    <col min="13361" max="13453" width="0" style="2" hidden="1" customWidth="1"/>
    <col min="13454" max="13454" width="5.140625" style="2" customWidth="1"/>
    <col min="13455"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4.85546875" style="2" customWidth="1"/>
    <col min="13617" max="13709" width="0" style="2" hidden="1" customWidth="1"/>
    <col min="13710" max="13710" width="5.140625" style="2" customWidth="1"/>
    <col min="13711"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4.85546875" style="2" customWidth="1"/>
    <col min="13873" max="13965" width="0" style="2" hidden="1" customWidth="1"/>
    <col min="13966" max="13966" width="5.140625" style="2" customWidth="1"/>
    <col min="13967"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4.85546875" style="2" customWidth="1"/>
    <col min="14129" max="14221" width="0" style="2" hidden="1" customWidth="1"/>
    <col min="14222" max="14222" width="5.140625" style="2" customWidth="1"/>
    <col min="14223"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4.85546875" style="2" customWidth="1"/>
    <col min="14385" max="14477" width="0" style="2" hidden="1" customWidth="1"/>
    <col min="14478" max="14478" width="5.140625" style="2" customWidth="1"/>
    <col min="14479"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4.85546875" style="2" customWidth="1"/>
    <col min="14641" max="14733" width="0" style="2" hidden="1" customWidth="1"/>
    <col min="14734" max="14734" width="5.140625" style="2" customWidth="1"/>
    <col min="14735"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4.85546875" style="2" customWidth="1"/>
    <col min="14897" max="14989" width="0" style="2" hidden="1" customWidth="1"/>
    <col min="14990" max="14990" width="5.140625" style="2" customWidth="1"/>
    <col min="14991"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4.85546875" style="2" customWidth="1"/>
    <col min="15153" max="15245" width="0" style="2" hidden="1" customWidth="1"/>
    <col min="15246" max="15246" width="5.140625" style="2" customWidth="1"/>
    <col min="15247"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4.85546875" style="2" customWidth="1"/>
    <col min="15409" max="15501" width="0" style="2" hidden="1" customWidth="1"/>
    <col min="15502" max="15502" width="5.140625" style="2" customWidth="1"/>
    <col min="15503"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4.85546875" style="2" customWidth="1"/>
    <col min="15665" max="15757" width="0" style="2" hidden="1" customWidth="1"/>
    <col min="15758" max="15758" width="5.140625" style="2" customWidth="1"/>
    <col min="15759"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4.85546875" style="2" customWidth="1"/>
    <col min="15921" max="16013" width="0" style="2" hidden="1" customWidth="1"/>
    <col min="16014" max="16014" width="5.140625" style="2" customWidth="1"/>
    <col min="16015"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4.85546875" style="2" customWidth="1"/>
    <col min="16177" max="16269" width="0" style="2" hidden="1" customWidth="1"/>
    <col min="16270" max="16270" width="5.140625" style="2" customWidth="1"/>
    <col min="16271"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",[11]NOMBRE!B2," - ","( ",[11]NOMBRE!C2,[11]NOMBRE!D2,[11]NOMBRE!E2,[11]NOMBRE!F2,[11]NOMBRE!G2," )")</f>
        <v>COMUNA: LINARES  - ( 07401 )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",[11]NOMBRE!B3," - ","( ",[11]NOMBRE!C3,[11]NOMBRE!D3,[11]NOMBRE!E3,[11]NOMBRE!F3,[11]NOMBRE!G3,[11]NOMBRE!H3," )")</f>
        <v>ESTABLECIMIENTO/ESTRATEGIA: HOSPITAL DE LINARES  - ( 116108 )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",[11]NOMBRE!B6," - ","( ",[11]NOMBRE!C6,[11]NOMBRE!D6," )")</f>
        <v>MES: OCTUBRE - ( 10 )</v>
      </c>
      <c r="B4" s="10"/>
      <c r="C4" s="10"/>
      <c r="D4" s="10"/>
      <c r="E4" s="10"/>
      <c r="F4" s="10"/>
      <c r="G4" s="10"/>
      <c r="H4" s="10"/>
      <c r="I4" s="10"/>
      <c r="J4" s="10"/>
      <c r="K4" s="10"/>
      <c r="M4" s="15"/>
      <c r="AY4" s="27"/>
      <c r="AZ4" s="27"/>
      <c r="CM4" s="185"/>
      <c r="CN4" s="27"/>
      <c r="CO4" s="27"/>
    </row>
    <row r="5" spans="1:112" s="11" customFormat="1" ht="12.75" customHeight="1" x14ac:dyDescent="0.2">
      <c r="A5" s="9" t="str">
        <f>CONCATENATE("AÑO: ",[11]NOMBRE!B7)</f>
        <v>AÑO: 2014</v>
      </c>
      <c r="B5" s="10"/>
      <c r="C5" s="10"/>
      <c r="D5" s="10"/>
      <c r="E5" s="10"/>
      <c r="F5" s="10"/>
      <c r="G5" s="10"/>
      <c r="H5" s="10"/>
      <c r="I5" s="10"/>
      <c r="J5" s="10"/>
      <c r="K5" s="10"/>
      <c r="M5" s="15"/>
      <c r="AY5" s="27"/>
      <c r="AZ5" s="27"/>
      <c r="CM5" s="185"/>
      <c r="CN5" s="27"/>
      <c r="CO5" s="27"/>
    </row>
    <row r="6" spans="1:112" s="13" customFormat="1" ht="39.75" customHeight="1" x14ac:dyDescent="0.2">
      <c r="A6" s="504" t="s">
        <v>1</v>
      </c>
      <c r="B6" s="504"/>
      <c r="C6" s="504"/>
      <c r="D6" s="504"/>
      <c r="E6" s="504"/>
      <c r="F6" s="504"/>
      <c r="G6" s="504"/>
      <c r="H6" s="504"/>
      <c r="I6" s="504"/>
      <c r="J6" s="504"/>
      <c r="K6" s="504"/>
      <c r="L6" s="504"/>
      <c r="M6" s="504"/>
      <c r="N6" s="504"/>
      <c r="O6" s="504"/>
      <c r="P6" s="504"/>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505" t="s">
        <v>3</v>
      </c>
      <c r="B8" s="506"/>
      <c r="C8" s="509" t="s">
        <v>4</v>
      </c>
      <c r="D8" s="515" t="s">
        <v>5</v>
      </c>
      <c r="E8" s="516"/>
      <c r="F8" s="516"/>
      <c r="G8" s="516"/>
      <c r="H8" s="516"/>
      <c r="I8" s="516"/>
      <c r="J8" s="516"/>
      <c r="K8" s="516"/>
      <c r="L8" s="51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507"/>
      <c r="B9" s="508"/>
      <c r="C9" s="510"/>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511" t="s">
        <v>9</v>
      </c>
      <c r="B10" s="512"/>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IF($C10&gt;=[11]A03!$C79,"","Total Gestantes Ingresadas debe ser MAYOR o IGUAL que el Total de Aplicaciones a Gestantes REM A03 Sección B3")</f>
        <v/>
      </c>
      <c r="BB10" s="77" t="str">
        <f>IF($C10&gt;=[11]A03!$C76,"","Total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IF($C10&gt;=[11]A03!$C79,0,1)</f>
        <v>0</v>
      </c>
      <c r="CQ10" s="154">
        <f>IF($C10&gt;=[11]A03!$C76,0,1)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528" t="s">
        <v>10</v>
      </c>
      <c r="B11" s="528"/>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524" t="s">
        <v>11</v>
      </c>
      <c r="B12" s="525"/>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524" t="s">
        <v>12</v>
      </c>
      <c r="B13" s="525"/>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529" t="s">
        <v>13</v>
      </c>
      <c r="B14" s="530"/>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531" t="s">
        <v>171</v>
      </c>
      <c r="B15" s="532"/>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533" t="s">
        <v>15</v>
      </c>
      <c r="B17" s="534"/>
      <c r="C17" s="518"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535"/>
      <c r="B18" s="536"/>
      <c r="C18" s="519"/>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513" t="s">
        <v>17</v>
      </c>
      <c r="B19" s="514"/>
      <c r="C19" s="84">
        <v>171</v>
      </c>
      <c r="D19" s="520" t="str">
        <f t="shared" ref="D19:D29" si="1">+BA19</f>
        <v/>
      </c>
      <c r="E19" s="521"/>
      <c r="F19" s="521"/>
      <c r="G19" s="521"/>
      <c r="H19" s="521"/>
      <c r="I19" s="521"/>
      <c r="J19" s="521"/>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522" t="s">
        <v>18</v>
      </c>
      <c r="B20" s="523"/>
      <c r="C20" s="85">
        <v>6</v>
      </c>
      <c r="D20" s="520" t="str">
        <f t="shared" si="1"/>
        <v/>
      </c>
      <c r="E20" s="521"/>
      <c r="F20" s="521"/>
      <c r="G20" s="521"/>
      <c r="H20" s="521"/>
      <c r="I20" s="521"/>
      <c r="J20" s="521"/>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524" t="s">
        <v>172</v>
      </c>
      <c r="B21" s="525"/>
      <c r="C21" s="85"/>
      <c r="D21" s="520" t="str">
        <f t="shared" si="1"/>
        <v/>
      </c>
      <c r="E21" s="521"/>
      <c r="F21" s="521"/>
      <c r="G21" s="521"/>
      <c r="H21" s="521"/>
      <c r="I21" s="521"/>
      <c r="J21" s="521"/>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524" t="s">
        <v>173</v>
      </c>
      <c r="B22" s="525"/>
      <c r="C22" s="85">
        <v>32</v>
      </c>
      <c r="D22" s="520" t="str">
        <f t="shared" si="1"/>
        <v/>
      </c>
      <c r="E22" s="521"/>
      <c r="F22" s="521"/>
      <c r="G22" s="521"/>
      <c r="H22" s="521"/>
      <c r="I22" s="521"/>
      <c r="J22" s="521"/>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526" t="s">
        <v>19</v>
      </c>
      <c r="B23" s="527"/>
      <c r="C23" s="85">
        <v>1</v>
      </c>
      <c r="D23" s="520" t="str">
        <f t="shared" si="1"/>
        <v/>
      </c>
      <c r="E23" s="521"/>
      <c r="F23" s="521"/>
      <c r="G23" s="521"/>
      <c r="H23" s="521"/>
      <c r="I23" s="521"/>
      <c r="J23" s="521"/>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526" t="s">
        <v>20</v>
      </c>
      <c r="B24" s="527"/>
      <c r="C24" s="85">
        <v>1</v>
      </c>
      <c r="D24" s="520" t="str">
        <f t="shared" si="1"/>
        <v/>
      </c>
      <c r="E24" s="521"/>
      <c r="F24" s="521"/>
      <c r="G24" s="521"/>
      <c r="H24" s="521"/>
      <c r="I24" s="521"/>
      <c r="J24" s="521"/>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526" t="s">
        <v>21</v>
      </c>
      <c r="B25" s="527"/>
      <c r="C25" s="85"/>
      <c r="D25" s="520" t="str">
        <f t="shared" si="1"/>
        <v/>
      </c>
      <c r="E25" s="521"/>
      <c r="F25" s="521"/>
      <c r="G25" s="521"/>
      <c r="H25" s="521"/>
      <c r="I25" s="521"/>
      <c r="J25" s="521"/>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526" t="s">
        <v>22</v>
      </c>
      <c r="B26" s="527"/>
      <c r="C26" s="85">
        <v>18</v>
      </c>
      <c r="D26" s="520" t="str">
        <f t="shared" si="1"/>
        <v/>
      </c>
      <c r="E26" s="521"/>
      <c r="F26" s="521"/>
      <c r="G26" s="521"/>
      <c r="H26" s="521"/>
      <c r="I26" s="521"/>
      <c r="J26" s="521"/>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526" t="s">
        <v>23</v>
      </c>
      <c r="B27" s="527"/>
      <c r="C27" s="85">
        <v>15</v>
      </c>
      <c r="D27" s="520" t="str">
        <f t="shared" si="1"/>
        <v/>
      </c>
      <c r="E27" s="521"/>
      <c r="F27" s="521"/>
      <c r="G27" s="521"/>
      <c r="H27" s="521"/>
      <c r="I27" s="521"/>
      <c r="J27" s="521"/>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539" t="s">
        <v>24</v>
      </c>
      <c r="B28" s="540"/>
      <c r="C28" s="85">
        <v>3</v>
      </c>
      <c r="D28" s="520" t="str">
        <f t="shared" si="1"/>
        <v/>
      </c>
      <c r="E28" s="521"/>
      <c r="F28" s="521"/>
      <c r="G28" s="521"/>
      <c r="H28" s="521"/>
      <c r="I28" s="521"/>
      <c r="J28" s="521"/>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541" t="s">
        <v>174</v>
      </c>
      <c r="B29" s="542"/>
      <c r="C29" s="87">
        <v>95</v>
      </c>
      <c r="D29" s="520" t="str">
        <f t="shared" si="1"/>
        <v/>
      </c>
      <c r="E29" s="521"/>
      <c r="F29" s="521"/>
      <c r="G29" s="521"/>
      <c r="H29" s="521"/>
      <c r="I29" s="521"/>
      <c r="J29" s="521"/>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505" t="s">
        <v>26</v>
      </c>
      <c r="B31" s="506"/>
      <c r="C31" s="509" t="s">
        <v>4</v>
      </c>
      <c r="D31" s="515" t="s">
        <v>5</v>
      </c>
      <c r="E31" s="516"/>
      <c r="F31" s="516"/>
      <c r="G31" s="516"/>
      <c r="H31" s="516"/>
      <c r="I31" s="516"/>
      <c r="J31" s="516"/>
      <c r="K31" s="516"/>
      <c r="L31" s="51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507"/>
      <c r="B32" s="508"/>
      <c r="C32" s="510"/>
      <c r="D32" s="484" t="s">
        <v>6</v>
      </c>
      <c r="E32" s="480" t="s">
        <v>7</v>
      </c>
      <c r="F32" s="480" t="s">
        <v>8</v>
      </c>
      <c r="G32" s="480" t="s">
        <v>165</v>
      </c>
      <c r="H32" s="480" t="s">
        <v>166</v>
      </c>
      <c r="I32" s="480" t="s">
        <v>167</v>
      </c>
      <c r="J32" s="480" t="s">
        <v>168</v>
      </c>
      <c r="K32" s="480" t="s">
        <v>169</v>
      </c>
      <c r="L32" s="480"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543" t="s">
        <v>27</v>
      </c>
      <c r="B33" s="543"/>
      <c r="C33" s="105">
        <f t="shared" ref="C33:C42" si="3">SUM(D33:L33)</f>
        <v>0</v>
      </c>
      <c r="D33" s="105">
        <f t="shared" ref="D33:L33" si="4">SUM(D34:D41)</f>
        <v>0</v>
      </c>
      <c r="E33" s="105">
        <f t="shared" si="4"/>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677"/>
      <c r="N34" s="677"/>
      <c r="O34" s="677"/>
      <c r="P34" s="677"/>
      <c r="Q34" s="677"/>
      <c r="R34" s="677"/>
      <c r="S34" s="677"/>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544" t="s">
        <v>29</v>
      </c>
      <c r="B35" s="52" t="s">
        <v>30</v>
      </c>
      <c r="C35" s="93">
        <f t="shared" si="3"/>
        <v>0</v>
      </c>
      <c r="D35" s="84"/>
      <c r="E35" s="84"/>
      <c r="F35" s="84"/>
      <c r="G35" s="84"/>
      <c r="H35" s="84"/>
      <c r="I35" s="84"/>
      <c r="J35" s="84"/>
      <c r="K35" s="84"/>
      <c r="L35" s="84"/>
      <c r="M35" s="677"/>
      <c r="N35" s="677"/>
      <c r="O35" s="677"/>
      <c r="P35" s="677"/>
      <c r="Q35" s="677"/>
      <c r="R35" s="677"/>
      <c r="S35" s="677"/>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545"/>
      <c r="B36" s="51" t="s">
        <v>31</v>
      </c>
      <c r="C36" s="94">
        <f t="shared" si="3"/>
        <v>0</v>
      </c>
      <c r="D36" s="85"/>
      <c r="E36" s="85"/>
      <c r="F36" s="85"/>
      <c r="G36" s="85"/>
      <c r="H36" s="85"/>
      <c r="I36" s="85"/>
      <c r="J36" s="85"/>
      <c r="K36" s="85"/>
      <c r="L36" s="85"/>
      <c r="M36" s="677"/>
      <c r="N36" s="677"/>
      <c r="O36" s="677"/>
      <c r="P36" s="677"/>
      <c r="Q36" s="677"/>
      <c r="R36" s="677"/>
      <c r="S36" s="677"/>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545"/>
      <c r="B37" s="51" t="s">
        <v>32</v>
      </c>
      <c r="C37" s="94">
        <f t="shared" si="3"/>
        <v>0</v>
      </c>
      <c r="D37" s="85"/>
      <c r="E37" s="85"/>
      <c r="F37" s="85"/>
      <c r="G37" s="85"/>
      <c r="H37" s="85"/>
      <c r="I37" s="85"/>
      <c r="J37" s="85"/>
      <c r="K37" s="85"/>
      <c r="L37" s="85"/>
      <c r="M37" s="677"/>
      <c r="N37" s="677"/>
      <c r="O37" s="677"/>
      <c r="P37" s="677"/>
      <c r="Q37" s="677"/>
      <c r="R37" s="677"/>
      <c r="S37" s="677"/>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545"/>
      <c r="B38" s="51" t="s">
        <v>33</v>
      </c>
      <c r="C38" s="94">
        <f t="shared" si="3"/>
        <v>0</v>
      </c>
      <c r="D38" s="85"/>
      <c r="E38" s="85"/>
      <c r="F38" s="85"/>
      <c r="G38" s="85"/>
      <c r="H38" s="85"/>
      <c r="I38" s="85"/>
      <c r="J38" s="85"/>
      <c r="K38" s="85"/>
      <c r="L38" s="85"/>
      <c r="M38" s="677"/>
      <c r="N38" s="677"/>
      <c r="O38" s="677"/>
      <c r="P38" s="677"/>
      <c r="Q38" s="677"/>
      <c r="R38" s="677"/>
      <c r="S38" s="677"/>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546"/>
      <c r="B39" s="53" t="s">
        <v>34</v>
      </c>
      <c r="C39" s="95">
        <f t="shared" si="3"/>
        <v>0</v>
      </c>
      <c r="D39" s="87"/>
      <c r="E39" s="87"/>
      <c r="F39" s="87"/>
      <c r="G39" s="87"/>
      <c r="H39" s="87"/>
      <c r="I39" s="87"/>
      <c r="J39" s="87"/>
      <c r="K39" s="87"/>
      <c r="L39" s="87"/>
      <c r="M39" s="677"/>
      <c r="N39" s="677"/>
      <c r="O39" s="677"/>
      <c r="P39" s="677"/>
      <c r="Q39" s="677"/>
      <c r="R39" s="677"/>
      <c r="S39" s="677"/>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678" t="s">
        <v>35</v>
      </c>
      <c r="B40" s="50" t="s">
        <v>36</v>
      </c>
      <c r="C40" s="125">
        <f t="shared" si="3"/>
        <v>0</v>
      </c>
      <c r="D40" s="89"/>
      <c r="E40" s="89"/>
      <c r="F40" s="89"/>
      <c r="G40" s="89"/>
      <c r="H40" s="89"/>
      <c r="I40" s="89"/>
      <c r="J40" s="89"/>
      <c r="K40" s="89"/>
      <c r="L40" s="89"/>
      <c r="M40" s="677"/>
      <c r="N40" s="677"/>
      <c r="O40" s="677"/>
      <c r="P40" s="677"/>
      <c r="Q40" s="677"/>
      <c r="R40" s="677"/>
      <c r="S40" s="677"/>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thickBot="1" x14ac:dyDescent="0.25">
      <c r="A41" s="762"/>
      <c r="B41" s="386" t="s">
        <v>37</v>
      </c>
      <c r="C41" s="99">
        <f t="shared" si="3"/>
        <v>0</v>
      </c>
      <c r="D41" s="86"/>
      <c r="E41" s="86"/>
      <c r="F41" s="86"/>
      <c r="G41" s="86"/>
      <c r="H41" s="86"/>
      <c r="I41" s="86"/>
      <c r="J41" s="86"/>
      <c r="K41" s="86"/>
      <c r="L41" s="86"/>
      <c r="M41" s="677"/>
      <c r="N41" s="677"/>
      <c r="O41" s="677"/>
      <c r="P41" s="677"/>
      <c r="Q41" s="677"/>
      <c r="R41" s="677"/>
      <c r="S41" s="677"/>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thickTop="1" x14ac:dyDescent="0.2">
      <c r="A42" s="760" t="s">
        <v>175</v>
      </c>
      <c r="B42" s="761"/>
      <c r="C42" s="387">
        <f t="shared" si="3"/>
        <v>0</v>
      </c>
      <c r="D42" s="388"/>
      <c r="E42" s="388"/>
      <c r="F42" s="388"/>
      <c r="G42" s="388"/>
      <c r="H42" s="388"/>
      <c r="I42" s="388"/>
      <c r="J42" s="388"/>
      <c r="K42" s="388"/>
      <c r="L42" s="388"/>
      <c r="M42" s="677"/>
      <c r="N42" s="677"/>
      <c r="O42" s="677"/>
      <c r="P42" s="677"/>
      <c r="Q42" s="677"/>
      <c r="R42" s="677"/>
      <c r="S42" s="677"/>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478" t="s">
        <v>39</v>
      </c>
      <c r="B44" s="484"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547" t="s">
        <v>43</v>
      </c>
      <c r="B47" s="548"/>
      <c r="C47" s="484"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549" t="s">
        <v>46</v>
      </c>
      <c r="B48" s="550"/>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IF(AND(([11]A01!$C16+[11]A01!$C17+[11]A01!$C18+[11]A01!$C19+[11]A01!$D29+[11]A01!$D30+[11]A01!$D31)&lt;&gt;0,D48="",E48=""),"Observacion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IF(AND(([11]A01!$C16+[11]A01!$C17+[11]A01!$C18+[11]A01!$C19+[11]A01!$D29+[11]A01!$D30+[11]A01!$D31)&lt;&gt;0,D48="",E48=""),1,0)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551" t="s">
        <v>48</v>
      </c>
      <c r="B50" s="552"/>
      <c r="C50" s="555" t="s">
        <v>49</v>
      </c>
      <c r="D50" s="557" t="s">
        <v>50</v>
      </c>
      <c r="E50" s="558"/>
      <c r="F50" s="558"/>
      <c r="G50" s="558"/>
      <c r="H50" s="558"/>
      <c r="I50" s="559"/>
      <c r="J50" s="560" t="s">
        <v>51</v>
      </c>
      <c r="K50" s="561"/>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553"/>
      <c r="B51" s="554"/>
      <c r="C51" s="556"/>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564" t="s">
        <v>59</v>
      </c>
      <c r="B52" s="565"/>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562" t="s">
        <v>60</v>
      </c>
      <c r="B53" s="563"/>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562" t="s">
        <v>61</v>
      </c>
      <c r="B54" s="563"/>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537" t="s">
        <v>62</v>
      </c>
      <c r="B55" s="538"/>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551" t="s">
        <v>48</v>
      </c>
      <c r="B57" s="552"/>
      <c r="C57" s="555" t="s">
        <v>49</v>
      </c>
      <c r="D57" s="587" t="s">
        <v>177</v>
      </c>
      <c r="E57" s="587"/>
      <c r="F57" s="560"/>
      <c r="G57" s="560" t="s">
        <v>178</v>
      </c>
      <c r="H57" s="561"/>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553"/>
      <c r="B58" s="554"/>
      <c r="C58" s="556"/>
      <c r="D58" s="479" t="s">
        <v>179</v>
      </c>
      <c r="E58" s="479" t="s">
        <v>180</v>
      </c>
      <c r="F58" s="476" t="s">
        <v>181</v>
      </c>
      <c r="G58" s="476" t="s">
        <v>182</v>
      </c>
      <c r="H58" s="479"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570" t="s">
        <v>59</v>
      </c>
      <c r="B59" s="571"/>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572" t="s">
        <v>60</v>
      </c>
      <c r="B60" s="573"/>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572" t="s">
        <v>61</v>
      </c>
      <c r="B61" s="573"/>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574" t="s">
        <v>62</v>
      </c>
      <c r="B62" s="575"/>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533" t="s">
        <v>39</v>
      </c>
      <c r="B64" s="534"/>
      <c r="C64" s="533" t="s">
        <v>40</v>
      </c>
      <c r="D64" s="585"/>
      <c r="E64" s="534"/>
      <c r="F64" s="576" t="s">
        <v>41</v>
      </c>
      <c r="G64" s="577"/>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8"/>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81"/>
      <c r="B65" s="582"/>
      <c r="C65" s="581"/>
      <c r="D65" s="586"/>
      <c r="E65" s="582"/>
      <c r="F65" s="543" t="s">
        <v>63</v>
      </c>
      <c r="G65" s="543"/>
      <c r="H65" s="543" t="s">
        <v>64</v>
      </c>
      <c r="I65" s="543"/>
      <c r="J65" s="543" t="s">
        <v>213</v>
      </c>
      <c r="K65" s="543"/>
      <c r="L65" s="543" t="s">
        <v>214</v>
      </c>
      <c r="M65" s="543"/>
      <c r="N65" s="543" t="s">
        <v>215</v>
      </c>
      <c r="O65" s="543"/>
      <c r="P65" s="543" t="s">
        <v>216</v>
      </c>
      <c r="Q65" s="543"/>
      <c r="R65" s="543" t="s">
        <v>217</v>
      </c>
      <c r="S65" s="543"/>
      <c r="T65" s="543" t="s">
        <v>218</v>
      </c>
      <c r="U65" s="543"/>
      <c r="V65" s="543" t="s">
        <v>219</v>
      </c>
      <c r="W65" s="543"/>
      <c r="X65" s="543" t="s">
        <v>220</v>
      </c>
      <c r="Y65" s="543"/>
      <c r="Z65" s="579" t="s">
        <v>221</v>
      </c>
      <c r="AA65" s="580"/>
      <c r="AB65" s="579" t="s">
        <v>222</v>
      </c>
      <c r="AC65" s="580"/>
      <c r="AD65" s="579" t="s">
        <v>223</v>
      </c>
      <c r="AE65" s="580"/>
      <c r="AF65" s="579" t="s">
        <v>224</v>
      </c>
      <c r="AG65" s="580"/>
      <c r="AH65" s="62"/>
      <c r="AI65" s="11"/>
      <c r="AJ65" s="11"/>
      <c r="AK65" s="11"/>
      <c r="AL65" s="11"/>
      <c r="AM65" s="11"/>
      <c r="AN65" s="11"/>
      <c r="AO65" s="11"/>
      <c r="AP65" s="11"/>
      <c r="AQ65" s="11"/>
      <c r="AR65" s="11"/>
      <c r="AS65" s="11"/>
      <c r="AT65" s="11"/>
      <c r="AU65" s="11"/>
      <c r="AV65" s="11"/>
      <c r="AW65" s="11"/>
      <c r="AX65" s="11"/>
      <c r="AY65" s="11"/>
      <c r="AZ65" s="557" t="s">
        <v>63</v>
      </c>
      <c r="BA65" s="559"/>
      <c r="BB65" s="557" t="s">
        <v>64</v>
      </c>
      <c r="BC65" s="559"/>
      <c r="BD65" s="557" t="s">
        <v>213</v>
      </c>
      <c r="BE65" s="559"/>
      <c r="BF65" s="557" t="s">
        <v>214</v>
      </c>
      <c r="BG65" s="559"/>
      <c r="BH65" s="557" t="s">
        <v>215</v>
      </c>
      <c r="BI65" s="559"/>
      <c r="BJ65" s="557" t="s">
        <v>216</v>
      </c>
      <c r="BK65" s="559"/>
      <c r="BL65" s="557" t="s">
        <v>217</v>
      </c>
      <c r="BM65" s="559"/>
      <c r="BN65" s="557" t="s">
        <v>218</v>
      </c>
      <c r="BO65" s="559"/>
      <c r="BP65" s="557" t="s">
        <v>219</v>
      </c>
      <c r="BQ65" s="559"/>
      <c r="BR65" s="557" t="s">
        <v>220</v>
      </c>
      <c r="BS65" s="559"/>
      <c r="BT65" s="579" t="s">
        <v>221</v>
      </c>
      <c r="BU65" s="580"/>
      <c r="BV65" s="579" t="s">
        <v>222</v>
      </c>
      <c r="BW65" s="580"/>
      <c r="BX65" s="579" t="s">
        <v>223</v>
      </c>
      <c r="BY65" s="580"/>
      <c r="BZ65" s="579" t="s">
        <v>224</v>
      </c>
      <c r="CA65" s="580"/>
      <c r="CB65" s="11"/>
      <c r="CC65" s="11"/>
      <c r="CD65" s="11"/>
      <c r="CE65" s="11"/>
      <c r="CF65" s="11"/>
      <c r="CG65" s="11"/>
      <c r="CH65" s="11"/>
      <c r="CI65" s="11"/>
      <c r="CJ65" s="11"/>
      <c r="CK65" s="11"/>
      <c r="CL65" s="11"/>
      <c r="CM65" s="185"/>
      <c r="CN65" s="27"/>
      <c r="CO65" s="27"/>
      <c r="CP65" s="557"/>
      <c r="CQ65" s="559"/>
      <c r="CR65" s="557"/>
      <c r="CS65" s="559"/>
      <c r="CT65" s="557"/>
      <c r="CU65" s="559"/>
      <c r="CV65" s="557"/>
      <c r="CW65" s="559"/>
      <c r="CX65" s="557"/>
      <c r="CY65" s="559"/>
      <c r="CZ65" s="557"/>
      <c r="DA65" s="559"/>
      <c r="DB65" s="557"/>
      <c r="DC65" s="559"/>
      <c r="DD65" s="557"/>
      <c r="DE65" s="559"/>
      <c r="DF65" s="557"/>
      <c r="DG65" s="559"/>
      <c r="DH65" s="557"/>
      <c r="DI65" s="559"/>
      <c r="DJ65" s="579"/>
      <c r="DK65" s="580"/>
      <c r="DL65" s="579"/>
      <c r="DM65" s="580"/>
      <c r="DN65" s="579"/>
      <c r="DO65" s="580"/>
      <c r="DP65" s="579"/>
      <c r="DQ65" s="580"/>
    </row>
    <row r="66" spans="1:132" s="76" customFormat="1" ht="21" x14ac:dyDescent="0.15">
      <c r="A66" s="583"/>
      <c r="B66" s="584"/>
      <c r="C66" s="484" t="s">
        <v>65</v>
      </c>
      <c r="D66" s="484" t="s">
        <v>37</v>
      </c>
      <c r="E66" s="477"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549" t="s">
        <v>66</v>
      </c>
      <c r="B67" s="550"/>
      <c r="C67" s="105">
        <f>SUM(D67:E67)</f>
        <v>0</v>
      </c>
      <c r="D67" s="105">
        <f>+F67+H67+J67+L67+N67+P67+R67+T67+V67+X67+Z67+AB67+AD67+AF67</f>
        <v>0</v>
      </c>
      <c r="E67" s="106">
        <f t="shared" ref="D67:E70" si="6">+G67+I67+K67+M67+O67+Q67+S67+U67+W67+Y67+AA67+AC67+AE67+AG67</f>
        <v>0</v>
      </c>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84"/>
      <c r="AH67" s="149"/>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679" t="s">
        <v>67</v>
      </c>
      <c r="B68" s="482"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589"/>
      <c r="B69" s="474" t="s">
        <v>69</v>
      </c>
      <c r="C69" s="94">
        <f>SUM(D69:E69)</f>
        <v>4</v>
      </c>
      <c r="D69" s="94">
        <f t="shared" si="6"/>
        <v>0</v>
      </c>
      <c r="E69" s="126">
        <f t="shared" si="6"/>
        <v>4</v>
      </c>
      <c r="F69" s="91"/>
      <c r="G69" s="91"/>
      <c r="H69" s="91"/>
      <c r="I69" s="91">
        <v>1</v>
      </c>
      <c r="J69" s="91"/>
      <c r="K69" s="91"/>
      <c r="L69" s="91"/>
      <c r="M69" s="91">
        <v>1</v>
      </c>
      <c r="N69" s="91"/>
      <c r="O69" s="91"/>
      <c r="P69" s="91"/>
      <c r="Q69" s="91"/>
      <c r="R69" s="91"/>
      <c r="S69" s="91"/>
      <c r="T69" s="91"/>
      <c r="U69" s="91">
        <v>1</v>
      </c>
      <c r="V69" s="91"/>
      <c r="W69" s="91"/>
      <c r="X69" s="91"/>
      <c r="Y69" s="91"/>
      <c r="Z69" s="91"/>
      <c r="AA69" s="91"/>
      <c r="AB69" s="91"/>
      <c r="AC69" s="91">
        <v>1</v>
      </c>
      <c r="AD69" s="91"/>
      <c r="AE69" s="91"/>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590"/>
      <c r="B70" s="483"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533" t="s">
        <v>39</v>
      </c>
      <c r="B72" s="534"/>
      <c r="C72" s="555" t="s">
        <v>40</v>
      </c>
      <c r="D72" s="555"/>
      <c r="E72" s="555"/>
      <c r="F72" s="676" t="s">
        <v>71</v>
      </c>
      <c r="G72" s="676"/>
      <c r="H72" s="676"/>
      <c r="I72" s="676"/>
      <c r="J72" s="676"/>
      <c r="K72" s="676"/>
      <c r="L72" s="676"/>
      <c r="M72" s="676"/>
      <c r="N72" s="676"/>
      <c r="O72" s="676"/>
      <c r="P72" s="676"/>
      <c r="Q72" s="676"/>
      <c r="R72" s="676"/>
      <c r="S72" s="676"/>
      <c r="T72" s="676"/>
      <c r="U72" s="676"/>
      <c r="V72" s="676"/>
      <c r="W72" s="676"/>
      <c r="X72" s="676"/>
      <c r="Y72" s="676"/>
      <c r="Z72" s="676"/>
      <c r="AA72" s="676"/>
      <c r="AB72" s="676"/>
      <c r="AC72" s="676"/>
      <c r="AD72" s="676"/>
      <c r="AE72" s="676"/>
      <c r="AF72" s="676"/>
      <c r="AG72" s="676"/>
      <c r="AH72" s="681" t="s">
        <v>72</v>
      </c>
      <c r="AI72" s="681"/>
      <c r="AJ72" s="681"/>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81"/>
      <c r="B73" s="582"/>
      <c r="C73" s="680"/>
      <c r="D73" s="680"/>
      <c r="E73" s="680"/>
      <c r="F73" s="543" t="s">
        <v>63</v>
      </c>
      <c r="G73" s="543"/>
      <c r="H73" s="543" t="s">
        <v>64</v>
      </c>
      <c r="I73" s="543"/>
      <c r="J73" s="651" t="s">
        <v>213</v>
      </c>
      <c r="K73" s="651"/>
      <c r="L73" s="651" t="s">
        <v>214</v>
      </c>
      <c r="M73" s="651"/>
      <c r="N73" s="651" t="s">
        <v>215</v>
      </c>
      <c r="O73" s="651"/>
      <c r="P73" s="651" t="s">
        <v>216</v>
      </c>
      <c r="Q73" s="651"/>
      <c r="R73" s="543" t="s">
        <v>217</v>
      </c>
      <c r="S73" s="543"/>
      <c r="T73" s="651" t="s">
        <v>218</v>
      </c>
      <c r="U73" s="651"/>
      <c r="V73" s="651" t="s">
        <v>219</v>
      </c>
      <c r="W73" s="651"/>
      <c r="X73" s="651" t="s">
        <v>220</v>
      </c>
      <c r="Y73" s="651"/>
      <c r="Z73" s="651" t="s">
        <v>221</v>
      </c>
      <c r="AA73" s="651"/>
      <c r="AB73" s="651" t="s">
        <v>222</v>
      </c>
      <c r="AC73" s="651"/>
      <c r="AD73" s="651" t="s">
        <v>223</v>
      </c>
      <c r="AE73" s="651"/>
      <c r="AF73" s="651" t="s">
        <v>224</v>
      </c>
      <c r="AG73" s="651"/>
      <c r="AH73" s="682" t="s">
        <v>73</v>
      </c>
      <c r="AI73" s="682" t="s">
        <v>74</v>
      </c>
      <c r="AJ73" s="682"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583"/>
      <c r="B74" s="584"/>
      <c r="C74" s="484" t="s">
        <v>65</v>
      </c>
      <c r="D74" s="484" t="s">
        <v>37</v>
      </c>
      <c r="E74" s="484" t="s">
        <v>58</v>
      </c>
      <c r="F74" s="473" t="s">
        <v>37</v>
      </c>
      <c r="G74" s="473" t="s">
        <v>58</v>
      </c>
      <c r="H74" s="473" t="s">
        <v>37</v>
      </c>
      <c r="I74" s="473" t="s">
        <v>58</v>
      </c>
      <c r="J74" s="473" t="s">
        <v>37</v>
      </c>
      <c r="K74" s="473" t="s">
        <v>58</v>
      </c>
      <c r="L74" s="473" t="s">
        <v>37</v>
      </c>
      <c r="M74" s="473" t="s">
        <v>58</v>
      </c>
      <c r="N74" s="473" t="s">
        <v>37</v>
      </c>
      <c r="O74" s="473" t="s">
        <v>58</v>
      </c>
      <c r="P74" s="473" t="s">
        <v>37</v>
      </c>
      <c r="Q74" s="473" t="s">
        <v>58</v>
      </c>
      <c r="R74" s="473" t="s">
        <v>37</v>
      </c>
      <c r="S74" s="473" t="s">
        <v>58</v>
      </c>
      <c r="T74" s="473" t="s">
        <v>37</v>
      </c>
      <c r="U74" s="473" t="s">
        <v>58</v>
      </c>
      <c r="V74" s="473" t="s">
        <v>37</v>
      </c>
      <c r="W74" s="473" t="s">
        <v>58</v>
      </c>
      <c r="X74" s="473" t="s">
        <v>37</v>
      </c>
      <c r="Y74" s="473" t="s">
        <v>58</v>
      </c>
      <c r="Z74" s="473" t="s">
        <v>37</v>
      </c>
      <c r="AA74" s="473" t="s">
        <v>58</v>
      </c>
      <c r="AB74" s="473" t="s">
        <v>37</v>
      </c>
      <c r="AC74" s="473" t="s">
        <v>58</v>
      </c>
      <c r="AD74" s="473" t="s">
        <v>37</v>
      </c>
      <c r="AE74" s="473" t="s">
        <v>58</v>
      </c>
      <c r="AF74" s="473" t="s">
        <v>37</v>
      </c>
      <c r="AG74" s="473" t="s">
        <v>58</v>
      </c>
      <c r="AH74" s="683"/>
      <c r="AI74" s="683"/>
      <c r="AJ74" s="683"/>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549" t="s">
        <v>76</v>
      </c>
      <c r="B75" s="550"/>
      <c r="C75" s="105">
        <f>SUM(D75:E75)</f>
        <v>0</v>
      </c>
      <c r="D75" s="105">
        <f t="shared" ref="D75:E78" si="7">+F75+H75+J75+L75+N75+P75+R75+T75+V75+X75+Z75+AB75+AD75+AF75</f>
        <v>0</v>
      </c>
      <c r="E75" s="105">
        <f t="shared" si="7"/>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588" t="s">
        <v>67</v>
      </c>
      <c r="B76" s="482"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589"/>
      <c r="B77" s="474" t="s">
        <v>69</v>
      </c>
      <c r="C77" s="94">
        <f>SUM(D77:E77)</f>
        <v>1</v>
      </c>
      <c r="D77" s="94">
        <f t="shared" si="7"/>
        <v>0</v>
      </c>
      <c r="E77" s="94">
        <f t="shared" si="7"/>
        <v>1</v>
      </c>
      <c r="F77" s="85"/>
      <c r="G77" s="85"/>
      <c r="H77" s="85"/>
      <c r="I77" s="85"/>
      <c r="J77" s="85"/>
      <c r="K77" s="85"/>
      <c r="L77" s="85"/>
      <c r="M77" s="85"/>
      <c r="N77" s="85"/>
      <c r="O77" s="85">
        <v>1</v>
      </c>
      <c r="P77" s="85"/>
      <c r="Q77" s="85"/>
      <c r="R77" s="85"/>
      <c r="S77" s="85"/>
      <c r="T77" s="85"/>
      <c r="U77" s="85"/>
      <c r="V77" s="85"/>
      <c r="W77" s="85"/>
      <c r="X77" s="85"/>
      <c r="Y77" s="85"/>
      <c r="Z77" s="85"/>
      <c r="AA77" s="85"/>
      <c r="AB77" s="85"/>
      <c r="AC77" s="85"/>
      <c r="AD77" s="85"/>
      <c r="AE77" s="85"/>
      <c r="AF77" s="85"/>
      <c r="AG77" s="85"/>
      <c r="AH77" s="85"/>
      <c r="AI77" s="85"/>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590"/>
      <c r="B78" s="483"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591" t="s">
        <v>39</v>
      </c>
      <c r="B80" s="592"/>
      <c r="C80" s="597" t="s">
        <v>227</v>
      </c>
      <c r="D80" s="598"/>
      <c r="E80" s="599"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593"/>
      <c r="B81" s="594"/>
      <c r="C81" s="602" t="s">
        <v>229</v>
      </c>
      <c r="D81" s="604" t="s">
        <v>71</v>
      </c>
      <c r="E81" s="600"/>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595"/>
      <c r="B82" s="596"/>
      <c r="C82" s="603"/>
      <c r="D82" s="605"/>
      <c r="E82" s="601"/>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568" t="s">
        <v>230</v>
      </c>
      <c r="B83" s="569"/>
      <c r="C83" s="255"/>
      <c r="D83" s="255"/>
      <c r="E83" s="255"/>
      <c r="F83" s="220"/>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585" t="s">
        <v>39</v>
      </c>
      <c r="B85" s="585"/>
      <c r="C85" s="533" t="s">
        <v>40</v>
      </c>
      <c r="D85" s="585"/>
      <c r="E85" s="534"/>
      <c r="F85" s="576" t="s">
        <v>41</v>
      </c>
      <c r="G85" s="577"/>
      <c r="H85" s="577"/>
      <c r="I85" s="577"/>
      <c r="J85" s="577"/>
      <c r="K85" s="577"/>
      <c r="L85" s="577"/>
      <c r="M85" s="577"/>
      <c r="N85" s="577"/>
      <c r="O85" s="577"/>
      <c r="P85" s="577"/>
      <c r="Q85" s="577"/>
      <c r="R85" s="577"/>
      <c r="S85" s="577"/>
      <c r="T85" s="577"/>
      <c r="U85" s="577"/>
      <c r="V85" s="577"/>
      <c r="W85" s="577"/>
      <c r="X85" s="577"/>
      <c r="Y85" s="577"/>
      <c r="Z85" s="577"/>
      <c r="AA85" s="577"/>
      <c r="AB85" s="577"/>
      <c r="AC85" s="577"/>
      <c r="AD85" s="577"/>
      <c r="AE85" s="577"/>
      <c r="AF85" s="577"/>
      <c r="AG85" s="578"/>
      <c r="AH85" s="509"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586"/>
      <c r="B86" s="586"/>
      <c r="C86" s="581"/>
      <c r="D86" s="586"/>
      <c r="E86" s="582"/>
      <c r="F86" s="557" t="s">
        <v>291</v>
      </c>
      <c r="G86" s="559"/>
      <c r="H86" s="557" t="s">
        <v>64</v>
      </c>
      <c r="I86" s="559"/>
      <c r="J86" s="557" t="s">
        <v>213</v>
      </c>
      <c r="K86" s="559"/>
      <c r="L86" s="557" t="s">
        <v>214</v>
      </c>
      <c r="M86" s="559"/>
      <c r="N86" s="557" t="s">
        <v>215</v>
      </c>
      <c r="O86" s="559"/>
      <c r="P86" s="557" t="s">
        <v>216</v>
      </c>
      <c r="Q86" s="559"/>
      <c r="R86" s="557" t="s">
        <v>217</v>
      </c>
      <c r="S86" s="559"/>
      <c r="T86" s="557" t="s">
        <v>218</v>
      </c>
      <c r="U86" s="559"/>
      <c r="V86" s="557" t="s">
        <v>219</v>
      </c>
      <c r="W86" s="559"/>
      <c r="X86" s="557" t="s">
        <v>220</v>
      </c>
      <c r="Y86" s="559"/>
      <c r="Z86" s="579" t="s">
        <v>221</v>
      </c>
      <c r="AA86" s="580"/>
      <c r="AB86" s="579" t="s">
        <v>222</v>
      </c>
      <c r="AC86" s="580"/>
      <c r="AD86" s="579" t="s">
        <v>223</v>
      </c>
      <c r="AE86" s="580"/>
      <c r="AF86" s="579" t="s">
        <v>224</v>
      </c>
      <c r="AG86" s="580"/>
      <c r="AH86" s="684"/>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95"/>
      <c r="B87" s="695"/>
      <c r="C87" s="484" t="s">
        <v>65</v>
      </c>
      <c r="D87" s="484" t="s">
        <v>37</v>
      </c>
      <c r="E87" s="484" t="s">
        <v>58</v>
      </c>
      <c r="F87" s="473" t="s">
        <v>37</v>
      </c>
      <c r="G87" s="473" t="s">
        <v>58</v>
      </c>
      <c r="H87" s="473" t="s">
        <v>37</v>
      </c>
      <c r="I87" s="473" t="s">
        <v>58</v>
      </c>
      <c r="J87" s="473" t="s">
        <v>37</v>
      </c>
      <c r="K87" s="473" t="s">
        <v>58</v>
      </c>
      <c r="L87" s="473" t="s">
        <v>37</v>
      </c>
      <c r="M87" s="473" t="s">
        <v>58</v>
      </c>
      <c r="N87" s="473" t="s">
        <v>37</v>
      </c>
      <c r="O87" s="473" t="s">
        <v>58</v>
      </c>
      <c r="P87" s="473" t="s">
        <v>37</v>
      </c>
      <c r="Q87" s="473" t="s">
        <v>58</v>
      </c>
      <c r="R87" s="473" t="s">
        <v>37</v>
      </c>
      <c r="S87" s="473" t="s">
        <v>58</v>
      </c>
      <c r="T87" s="473" t="s">
        <v>37</v>
      </c>
      <c r="U87" s="473" t="s">
        <v>58</v>
      </c>
      <c r="V87" s="473" t="s">
        <v>37</v>
      </c>
      <c r="W87" s="473" t="s">
        <v>58</v>
      </c>
      <c r="X87" s="473" t="s">
        <v>37</v>
      </c>
      <c r="Y87" s="473" t="s">
        <v>58</v>
      </c>
      <c r="Z87" s="473" t="s">
        <v>37</v>
      </c>
      <c r="AA87" s="473" t="s">
        <v>58</v>
      </c>
      <c r="AB87" s="473" t="s">
        <v>37</v>
      </c>
      <c r="AC87" s="473" t="s">
        <v>58</v>
      </c>
      <c r="AD87" s="473" t="s">
        <v>37</v>
      </c>
      <c r="AE87" s="473" t="s">
        <v>58</v>
      </c>
      <c r="AF87" s="473" t="s">
        <v>37</v>
      </c>
      <c r="AG87" s="473" t="s">
        <v>58</v>
      </c>
      <c r="AH87" s="510"/>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687" t="s">
        <v>78</v>
      </c>
      <c r="B88" s="68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689" t="s">
        <v>79</v>
      </c>
      <c r="B89" s="69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9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9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93" t="s">
        <v>83</v>
      </c>
      <c r="B92" s="69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389" t="str">
        <f>$BB92</f>
        <v/>
      </c>
      <c r="AJ92" s="11"/>
      <c r="AK92" s="11"/>
      <c r="AL92" s="11"/>
      <c r="AM92" s="11"/>
      <c r="AN92" s="11"/>
      <c r="AO92" s="11"/>
      <c r="AP92" s="27"/>
      <c r="AQ92" s="27"/>
      <c r="AR92" s="11"/>
      <c r="AS92" s="11"/>
      <c r="AT92" s="11"/>
      <c r="AU92" s="11"/>
      <c r="AV92" s="11"/>
      <c r="AW92" s="11"/>
      <c r="AX92" s="11"/>
      <c r="AY92" s="11"/>
      <c r="AZ92" s="11"/>
      <c r="BA92" s="11"/>
      <c r="BB92" s="221" t="str">
        <f>IF(C92&gt;C90+C91,"Los Ingresos de pacientes dependientes severos con escaras DEBEN estar incluidos en los Ingresos de pacientes dependientes severos oncológicos o No oncológicos","")</f>
        <v/>
      </c>
      <c r="BC92" s="11"/>
      <c r="BD92" s="11"/>
      <c r="BE92" s="11"/>
      <c r="BF92" s="11"/>
      <c r="BG92" s="11"/>
      <c r="BH92" s="11"/>
      <c r="BI92" s="11"/>
      <c r="CM92" s="77">
        <f>IF(C92&gt;C90+C91,1,0)</f>
        <v>0</v>
      </c>
      <c r="CN92" s="27"/>
      <c r="CO92" s="27"/>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551" t="s">
        <v>3</v>
      </c>
      <c r="B94" s="552"/>
      <c r="C94" s="579" t="s">
        <v>40</v>
      </c>
      <c r="D94" s="612"/>
      <c r="E94" s="580"/>
      <c r="F94" s="579" t="s">
        <v>221</v>
      </c>
      <c r="G94" s="580"/>
      <c r="H94" s="579" t="s">
        <v>222</v>
      </c>
      <c r="I94" s="580"/>
      <c r="J94" s="579" t="s">
        <v>223</v>
      </c>
      <c r="K94" s="580"/>
      <c r="L94" s="579" t="s">
        <v>224</v>
      </c>
      <c r="M94" s="580"/>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553"/>
      <c r="B95" s="554"/>
      <c r="C95" s="484" t="s">
        <v>65</v>
      </c>
      <c r="D95" s="484" t="s">
        <v>37</v>
      </c>
      <c r="E95" s="484" t="s">
        <v>58</v>
      </c>
      <c r="F95" s="484" t="s">
        <v>37</v>
      </c>
      <c r="G95" s="484" t="s">
        <v>58</v>
      </c>
      <c r="H95" s="484" t="s">
        <v>37</v>
      </c>
      <c r="I95" s="484" t="s">
        <v>58</v>
      </c>
      <c r="J95" s="484" t="s">
        <v>37</v>
      </c>
      <c r="K95" s="484" t="s">
        <v>58</v>
      </c>
      <c r="L95" s="484" t="s">
        <v>37</v>
      </c>
      <c r="M95" s="484"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674" t="s">
        <v>233</v>
      </c>
      <c r="B96" s="674"/>
      <c r="C96" s="93">
        <f>SUM(D96:E96)</f>
        <v>0</v>
      </c>
      <c r="D96" s="93">
        <f t="shared" ref="D96:E98" si="9">+F96+H96+J96+L96</f>
        <v>0</v>
      </c>
      <c r="E96" s="93">
        <f t="shared" si="9"/>
        <v>0</v>
      </c>
      <c r="F96" s="89"/>
      <c r="G96" s="89"/>
      <c r="H96" s="89"/>
      <c r="I96" s="89"/>
      <c r="J96" s="89"/>
      <c r="K96" s="89"/>
      <c r="L96" s="89"/>
      <c r="M96" s="89"/>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528" t="s">
        <v>85</v>
      </c>
      <c r="B97" s="528"/>
      <c r="C97" s="94">
        <f>SUM(D97:E97)</f>
        <v>0</v>
      </c>
      <c r="D97" s="94">
        <f t="shared" si="9"/>
        <v>0</v>
      </c>
      <c r="E97" s="94">
        <f t="shared" si="9"/>
        <v>0</v>
      </c>
      <c r="F97" s="89"/>
      <c r="G97" s="89"/>
      <c r="H97" s="89"/>
      <c r="I97" s="89"/>
      <c r="J97" s="89"/>
      <c r="K97" s="89"/>
      <c r="L97" s="89"/>
      <c r="M97" s="89"/>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616" t="s">
        <v>86</v>
      </c>
      <c r="B98" s="616"/>
      <c r="C98" s="99">
        <f>SUM(D98:E98)</f>
        <v>0</v>
      </c>
      <c r="D98" s="99">
        <f t="shared" si="9"/>
        <v>0</v>
      </c>
      <c r="E98" s="99">
        <f t="shared" si="9"/>
        <v>0</v>
      </c>
      <c r="F98" s="89"/>
      <c r="G98" s="89"/>
      <c r="H98" s="89"/>
      <c r="I98" s="89"/>
      <c r="J98" s="89"/>
      <c r="K98" s="89"/>
      <c r="L98" s="89"/>
      <c r="M98" s="89"/>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613" t="s">
        <v>87</v>
      </c>
      <c r="B99" s="613"/>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614" t="s">
        <v>88</v>
      </c>
      <c r="B100" s="614"/>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528" t="s">
        <v>89</v>
      </c>
      <c r="B101" s="528"/>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528" t="s">
        <v>90</v>
      </c>
      <c r="B102" s="528"/>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615" t="s">
        <v>91</v>
      </c>
      <c r="B103" s="61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613" t="s">
        <v>87</v>
      </c>
      <c r="B104" s="613"/>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609" t="s">
        <v>92</v>
      </c>
      <c r="B105" s="609"/>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551" t="s">
        <v>3</v>
      </c>
      <c r="B107" s="552"/>
      <c r="C107" s="579" t="s">
        <v>40</v>
      </c>
      <c r="D107" s="612"/>
      <c r="E107" s="580"/>
      <c r="F107" s="579" t="s">
        <v>221</v>
      </c>
      <c r="G107" s="580"/>
      <c r="H107" s="579" t="s">
        <v>222</v>
      </c>
      <c r="I107" s="580"/>
      <c r="J107" s="579" t="s">
        <v>223</v>
      </c>
      <c r="K107" s="580"/>
      <c r="L107" s="579" t="s">
        <v>224</v>
      </c>
      <c r="M107" s="763"/>
      <c r="N107" s="685"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553"/>
      <c r="B108" s="554"/>
      <c r="C108" s="484" t="s">
        <v>65</v>
      </c>
      <c r="D108" s="484" t="s">
        <v>37</v>
      </c>
      <c r="E108" s="484" t="s">
        <v>58</v>
      </c>
      <c r="F108" s="484" t="s">
        <v>37</v>
      </c>
      <c r="G108" s="484" t="s">
        <v>58</v>
      </c>
      <c r="H108" s="484" t="s">
        <v>37</v>
      </c>
      <c r="I108" s="484" t="s">
        <v>58</v>
      </c>
      <c r="J108" s="484" t="s">
        <v>37</v>
      </c>
      <c r="K108" s="484" t="s">
        <v>58</v>
      </c>
      <c r="L108" s="484" t="s">
        <v>37</v>
      </c>
      <c r="M108" s="231" t="s">
        <v>58</v>
      </c>
      <c r="N108" s="686"/>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674" t="s">
        <v>233</v>
      </c>
      <c r="B109" s="67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528" t="s">
        <v>85</v>
      </c>
      <c r="B110" s="528"/>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616" t="s">
        <v>86</v>
      </c>
      <c r="B111" s="616"/>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613" t="s">
        <v>87</v>
      </c>
      <c r="B112" s="613"/>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614" t="s">
        <v>88</v>
      </c>
      <c r="B113" s="614"/>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528" t="s">
        <v>89</v>
      </c>
      <c r="B114" s="528"/>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528" t="s">
        <v>90</v>
      </c>
      <c r="B115" s="528"/>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615" t="s">
        <v>91</v>
      </c>
      <c r="B116" s="61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613" t="s">
        <v>87</v>
      </c>
      <c r="B117" s="613"/>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609" t="s">
        <v>92</v>
      </c>
      <c r="B118" s="609"/>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543" t="s">
        <v>93</v>
      </c>
      <c r="B120" s="543"/>
      <c r="C120" s="543"/>
      <c r="D120" s="543" t="s">
        <v>40</v>
      </c>
      <c r="E120" s="543"/>
      <c r="F120" s="543"/>
      <c r="G120" s="610" t="s">
        <v>236</v>
      </c>
      <c r="H120" s="610"/>
      <c r="I120" s="611" t="s">
        <v>237</v>
      </c>
      <c r="J120" s="611"/>
      <c r="K120" s="611" t="s">
        <v>140</v>
      </c>
      <c r="L120" s="611"/>
      <c r="M120" s="610" t="s">
        <v>63</v>
      </c>
      <c r="N120" s="610"/>
      <c r="O120" s="610" t="s">
        <v>8</v>
      </c>
      <c r="P120" s="610"/>
      <c r="Q120" s="651" t="s">
        <v>213</v>
      </c>
      <c r="R120" s="651"/>
      <c r="S120" s="651" t="s">
        <v>214</v>
      </c>
      <c r="T120" s="651"/>
      <c r="U120" s="651" t="s">
        <v>215</v>
      </c>
      <c r="V120" s="651"/>
      <c r="W120" s="651" t="s">
        <v>216</v>
      </c>
      <c r="X120" s="651"/>
      <c r="Y120" s="651" t="s">
        <v>217</v>
      </c>
      <c r="Z120" s="651"/>
      <c r="AA120" s="651" t="s">
        <v>218</v>
      </c>
      <c r="AB120" s="651"/>
      <c r="AC120" s="651" t="s">
        <v>219</v>
      </c>
      <c r="AD120" s="651"/>
      <c r="AE120" s="651" t="s">
        <v>220</v>
      </c>
      <c r="AF120" s="651"/>
      <c r="AG120" s="651" t="s">
        <v>221</v>
      </c>
      <c r="AH120" s="651"/>
      <c r="AI120" s="651" t="s">
        <v>222</v>
      </c>
      <c r="AJ120" s="651"/>
      <c r="AK120" s="651" t="s">
        <v>223</v>
      </c>
      <c r="AL120" s="651"/>
      <c r="AM120" s="651" t="s">
        <v>224</v>
      </c>
      <c r="AN120" s="579"/>
      <c r="AO120" s="696" t="s">
        <v>97</v>
      </c>
      <c r="AP120" s="698" t="s">
        <v>98</v>
      </c>
      <c r="AQ120" s="700" t="s">
        <v>99</v>
      </c>
      <c r="AR120" s="700"/>
      <c r="AY120" s="27"/>
      <c r="AZ120" s="547" t="s">
        <v>236</v>
      </c>
      <c r="BA120" s="548"/>
      <c r="BB120" s="701" t="s">
        <v>237</v>
      </c>
      <c r="BC120" s="702"/>
      <c r="BD120" s="701" t="s">
        <v>140</v>
      </c>
      <c r="BE120" s="702"/>
      <c r="BF120" s="547" t="s">
        <v>63</v>
      </c>
      <c r="BG120" s="548"/>
      <c r="BH120" s="547" t="s">
        <v>8</v>
      </c>
      <c r="BI120" s="548"/>
      <c r="BJ120" s="579" t="s">
        <v>213</v>
      </c>
      <c r="BK120" s="580"/>
      <c r="BL120" s="579" t="s">
        <v>214</v>
      </c>
      <c r="BM120" s="580"/>
      <c r="BN120" s="579" t="s">
        <v>215</v>
      </c>
      <c r="BO120" s="580"/>
      <c r="BP120" s="579" t="s">
        <v>216</v>
      </c>
      <c r="BQ120" s="580"/>
      <c r="BR120" s="579" t="s">
        <v>217</v>
      </c>
      <c r="BS120" s="580"/>
      <c r="BT120" s="579" t="s">
        <v>218</v>
      </c>
      <c r="BU120" s="580"/>
      <c r="BV120" s="579" t="s">
        <v>219</v>
      </c>
      <c r="BW120" s="580"/>
      <c r="BX120" s="579" t="s">
        <v>220</v>
      </c>
      <c r="BY120" s="580"/>
      <c r="BZ120" s="579" t="s">
        <v>221</v>
      </c>
      <c r="CA120" s="580"/>
      <c r="CB120" s="579" t="s">
        <v>222</v>
      </c>
      <c r="CC120" s="580"/>
      <c r="CD120" s="579" t="s">
        <v>223</v>
      </c>
      <c r="CE120" s="580"/>
      <c r="CF120" s="579" t="s">
        <v>224</v>
      </c>
      <c r="CG120" s="580"/>
      <c r="CH120" s="227"/>
      <c r="CI120" s="227"/>
      <c r="CJ120" s="227"/>
      <c r="CK120" s="227"/>
      <c r="CL120" s="227"/>
      <c r="CM120" s="226"/>
      <c r="CN120" s="227"/>
      <c r="CO120" s="227"/>
      <c r="CP120" s="547" t="s">
        <v>236</v>
      </c>
      <c r="CQ120" s="548"/>
      <c r="CR120" s="701" t="s">
        <v>237</v>
      </c>
      <c r="CS120" s="702"/>
      <c r="CT120" s="701" t="s">
        <v>140</v>
      </c>
      <c r="CU120" s="702"/>
      <c r="CV120" s="547" t="s">
        <v>63</v>
      </c>
      <c r="CW120" s="548"/>
      <c r="CX120" s="547" t="s">
        <v>8</v>
      </c>
      <c r="CY120" s="548"/>
      <c r="CZ120" s="579" t="s">
        <v>213</v>
      </c>
      <c r="DA120" s="580"/>
      <c r="DB120" s="579" t="s">
        <v>214</v>
      </c>
      <c r="DC120" s="580"/>
      <c r="DD120" s="579" t="s">
        <v>215</v>
      </c>
      <c r="DE120" s="580"/>
      <c r="DF120" s="579" t="s">
        <v>216</v>
      </c>
      <c r="DG120" s="580"/>
      <c r="DH120" s="579" t="s">
        <v>217</v>
      </c>
      <c r="DI120" s="580"/>
      <c r="DJ120" s="579" t="s">
        <v>218</v>
      </c>
      <c r="DK120" s="580"/>
      <c r="DL120" s="579" t="s">
        <v>219</v>
      </c>
      <c r="DM120" s="580"/>
      <c r="DN120" s="579" t="s">
        <v>220</v>
      </c>
      <c r="DO120" s="580"/>
      <c r="DP120" s="579" t="s">
        <v>221</v>
      </c>
      <c r="DQ120" s="580"/>
      <c r="DR120" s="579" t="s">
        <v>222</v>
      </c>
      <c r="DS120" s="580"/>
      <c r="DT120" s="579" t="s">
        <v>223</v>
      </c>
      <c r="DU120" s="580"/>
      <c r="DV120" s="579" t="s">
        <v>224</v>
      </c>
      <c r="DW120" s="580"/>
      <c r="DX120" s="227"/>
      <c r="DY120" s="227"/>
      <c r="DZ120" s="227"/>
    </row>
    <row r="121" spans="1:130" s="76" customFormat="1" ht="21" x14ac:dyDescent="0.15">
      <c r="A121" s="543"/>
      <c r="B121" s="543"/>
      <c r="C121" s="543"/>
      <c r="D121" s="486" t="s">
        <v>100</v>
      </c>
      <c r="E121" s="246" t="s">
        <v>37</v>
      </c>
      <c r="F121" s="246" t="s">
        <v>58</v>
      </c>
      <c r="G121" s="485" t="s">
        <v>37</v>
      </c>
      <c r="H121" s="485" t="s">
        <v>58</v>
      </c>
      <c r="I121" s="485" t="s">
        <v>37</v>
      </c>
      <c r="J121" s="485" t="s">
        <v>58</v>
      </c>
      <c r="K121" s="485" t="s">
        <v>37</v>
      </c>
      <c r="L121" s="485" t="s">
        <v>58</v>
      </c>
      <c r="M121" s="485" t="s">
        <v>37</v>
      </c>
      <c r="N121" s="485" t="s">
        <v>58</v>
      </c>
      <c r="O121" s="485" t="s">
        <v>37</v>
      </c>
      <c r="P121" s="485" t="s">
        <v>58</v>
      </c>
      <c r="Q121" s="485" t="s">
        <v>37</v>
      </c>
      <c r="R121" s="485" t="s">
        <v>58</v>
      </c>
      <c r="S121" s="485" t="s">
        <v>37</v>
      </c>
      <c r="T121" s="485" t="s">
        <v>58</v>
      </c>
      <c r="U121" s="485" t="s">
        <v>37</v>
      </c>
      <c r="V121" s="485" t="s">
        <v>58</v>
      </c>
      <c r="W121" s="485" t="s">
        <v>37</v>
      </c>
      <c r="X121" s="485" t="s">
        <v>58</v>
      </c>
      <c r="Y121" s="485" t="s">
        <v>37</v>
      </c>
      <c r="Z121" s="485" t="s">
        <v>58</v>
      </c>
      <c r="AA121" s="485" t="s">
        <v>37</v>
      </c>
      <c r="AB121" s="485" t="s">
        <v>58</v>
      </c>
      <c r="AC121" s="485" t="s">
        <v>37</v>
      </c>
      <c r="AD121" s="485" t="s">
        <v>58</v>
      </c>
      <c r="AE121" s="485" t="s">
        <v>37</v>
      </c>
      <c r="AF121" s="485" t="s">
        <v>58</v>
      </c>
      <c r="AG121" s="485" t="s">
        <v>37</v>
      </c>
      <c r="AH121" s="485" t="s">
        <v>58</v>
      </c>
      <c r="AI121" s="485" t="s">
        <v>37</v>
      </c>
      <c r="AJ121" s="485" t="s">
        <v>58</v>
      </c>
      <c r="AK121" s="485" t="s">
        <v>37</v>
      </c>
      <c r="AL121" s="485" t="s">
        <v>58</v>
      </c>
      <c r="AM121" s="485" t="s">
        <v>37</v>
      </c>
      <c r="AN121" s="472" t="s">
        <v>58</v>
      </c>
      <c r="AO121" s="697"/>
      <c r="AP121" s="699"/>
      <c r="AQ121" s="248" t="s">
        <v>37</v>
      </c>
      <c r="AR121" s="248" t="s">
        <v>58</v>
      </c>
      <c r="AY121" s="27"/>
      <c r="AZ121" s="485" t="s">
        <v>37</v>
      </c>
      <c r="BA121" s="485" t="s">
        <v>58</v>
      </c>
      <c r="BB121" s="485" t="s">
        <v>37</v>
      </c>
      <c r="BC121" s="485" t="s">
        <v>58</v>
      </c>
      <c r="BD121" s="485" t="s">
        <v>37</v>
      </c>
      <c r="BE121" s="485" t="s">
        <v>58</v>
      </c>
      <c r="BF121" s="485" t="s">
        <v>37</v>
      </c>
      <c r="BG121" s="485" t="s">
        <v>58</v>
      </c>
      <c r="BH121" s="485" t="s">
        <v>37</v>
      </c>
      <c r="BI121" s="485" t="s">
        <v>58</v>
      </c>
      <c r="BJ121" s="485" t="s">
        <v>37</v>
      </c>
      <c r="BK121" s="485" t="s">
        <v>58</v>
      </c>
      <c r="BL121" s="485" t="s">
        <v>37</v>
      </c>
      <c r="BM121" s="485" t="s">
        <v>58</v>
      </c>
      <c r="BN121" s="485" t="s">
        <v>37</v>
      </c>
      <c r="BO121" s="485" t="s">
        <v>58</v>
      </c>
      <c r="BP121" s="485" t="s">
        <v>37</v>
      </c>
      <c r="BQ121" s="485" t="s">
        <v>58</v>
      </c>
      <c r="BR121" s="485" t="s">
        <v>37</v>
      </c>
      <c r="BS121" s="485" t="s">
        <v>58</v>
      </c>
      <c r="BT121" s="485" t="s">
        <v>37</v>
      </c>
      <c r="BU121" s="485" t="s">
        <v>58</v>
      </c>
      <c r="BV121" s="485" t="s">
        <v>37</v>
      </c>
      <c r="BW121" s="485" t="s">
        <v>58</v>
      </c>
      <c r="BX121" s="485" t="s">
        <v>37</v>
      </c>
      <c r="BY121" s="485" t="s">
        <v>58</v>
      </c>
      <c r="BZ121" s="485" t="s">
        <v>37</v>
      </c>
      <c r="CA121" s="485" t="s">
        <v>58</v>
      </c>
      <c r="CB121" s="485" t="s">
        <v>37</v>
      </c>
      <c r="CC121" s="485" t="s">
        <v>58</v>
      </c>
      <c r="CD121" s="485" t="s">
        <v>37</v>
      </c>
      <c r="CE121" s="485" t="s">
        <v>58</v>
      </c>
      <c r="CF121" s="485" t="s">
        <v>37</v>
      </c>
      <c r="CG121" s="472" t="s">
        <v>58</v>
      </c>
      <c r="CH121" s="227"/>
      <c r="CI121" s="227"/>
      <c r="CJ121" s="227"/>
      <c r="CK121" s="227"/>
      <c r="CL121" s="227"/>
      <c r="CM121" s="226"/>
      <c r="CN121" s="227"/>
      <c r="CO121" s="227"/>
      <c r="CP121" s="485" t="s">
        <v>37</v>
      </c>
      <c r="CQ121" s="485" t="s">
        <v>58</v>
      </c>
      <c r="CR121" s="485" t="s">
        <v>37</v>
      </c>
      <c r="CS121" s="485" t="s">
        <v>58</v>
      </c>
      <c r="CT121" s="485" t="s">
        <v>37</v>
      </c>
      <c r="CU121" s="485" t="s">
        <v>58</v>
      </c>
      <c r="CV121" s="485" t="s">
        <v>37</v>
      </c>
      <c r="CW121" s="485" t="s">
        <v>58</v>
      </c>
      <c r="CX121" s="485" t="s">
        <v>37</v>
      </c>
      <c r="CY121" s="485" t="s">
        <v>58</v>
      </c>
      <c r="CZ121" s="485" t="s">
        <v>37</v>
      </c>
      <c r="DA121" s="485" t="s">
        <v>58</v>
      </c>
      <c r="DB121" s="485" t="s">
        <v>37</v>
      </c>
      <c r="DC121" s="485" t="s">
        <v>58</v>
      </c>
      <c r="DD121" s="485" t="s">
        <v>37</v>
      </c>
      <c r="DE121" s="485" t="s">
        <v>58</v>
      </c>
      <c r="DF121" s="485" t="s">
        <v>37</v>
      </c>
      <c r="DG121" s="485" t="s">
        <v>58</v>
      </c>
      <c r="DH121" s="485" t="s">
        <v>37</v>
      </c>
      <c r="DI121" s="485" t="s">
        <v>58</v>
      </c>
      <c r="DJ121" s="485" t="s">
        <v>37</v>
      </c>
      <c r="DK121" s="485" t="s">
        <v>58</v>
      </c>
      <c r="DL121" s="485" t="s">
        <v>37</v>
      </c>
      <c r="DM121" s="485" t="s">
        <v>58</v>
      </c>
      <c r="DN121" s="485" t="s">
        <v>37</v>
      </c>
      <c r="DO121" s="485" t="s">
        <v>58</v>
      </c>
      <c r="DP121" s="485" t="s">
        <v>37</v>
      </c>
      <c r="DQ121" s="485" t="s">
        <v>58</v>
      </c>
      <c r="DR121" s="485" t="s">
        <v>37</v>
      </c>
      <c r="DS121" s="485" t="s">
        <v>58</v>
      </c>
      <c r="DT121" s="485" t="s">
        <v>37</v>
      </c>
      <c r="DU121" s="485" t="s">
        <v>58</v>
      </c>
      <c r="DV121" s="485" t="s">
        <v>37</v>
      </c>
      <c r="DW121" s="472" t="s">
        <v>58</v>
      </c>
      <c r="DX121" s="227"/>
      <c r="DY121" s="227"/>
      <c r="DZ121" s="227"/>
    </row>
    <row r="122" spans="1:130" s="76" customFormat="1" ht="15.75" customHeight="1" x14ac:dyDescent="0.15">
      <c r="A122" s="249" t="s">
        <v>101</v>
      </c>
      <c r="B122" s="250"/>
      <c r="C122" s="251"/>
      <c r="D122" s="252">
        <f>SUM(E122:F122)</f>
        <v>49</v>
      </c>
      <c r="E122" s="252">
        <f>+G122+I122+K122+M122+O122+Q122+S122+U122+W122+Y122+AA122+AC122+AE122+AG122+AI122+AK122+AM122</f>
        <v>26</v>
      </c>
      <c r="F122" s="252">
        <f>+H122+J122+L122+N122+P122+R122+T122+V122+X122+Z122+AB122+AD122+AF122+AH122+AJ122+AL122+AN122</f>
        <v>23</v>
      </c>
      <c r="G122" s="197">
        <v>2</v>
      </c>
      <c r="H122" s="197"/>
      <c r="I122" s="197">
        <v>12</v>
      </c>
      <c r="J122" s="197">
        <v>8</v>
      </c>
      <c r="K122" s="197">
        <v>6</v>
      </c>
      <c r="L122" s="197"/>
      <c r="M122" s="197">
        <v>3</v>
      </c>
      <c r="N122" s="197">
        <v>3</v>
      </c>
      <c r="O122" s="197"/>
      <c r="P122" s="197">
        <v>4</v>
      </c>
      <c r="Q122" s="197">
        <v>1</v>
      </c>
      <c r="R122" s="197">
        <v>1</v>
      </c>
      <c r="S122" s="197"/>
      <c r="T122" s="197"/>
      <c r="U122" s="197"/>
      <c r="V122" s="197">
        <v>1</v>
      </c>
      <c r="W122" s="197"/>
      <c r="X122" s="197">
        <v>1</v>
      </c>
      <c r="Y122" s="197">
        <v>1</v>
      </c>
      <c r="Z122" s="197">
        <v>1</v>
      </c>
      <c r="AA122" s="197"/>
      <c r="AB122" s="197"/>
      <c r="AC122" s="197"/>
      <c r="AD122" s="197">
        <v>1</v>
      </c>
      <c r="AE122" s="197">
        <v>1</v>
      </c>
      <c r="AF122" s="197">
        <v>2</v>
      </c>
      <c r="AG122" s="197"/>
      <c r="AH122" s="197">
        <v>1</v>
      </c>
      <c r="AI122" s="197"/>
      <c r="AJ122" s="197"/>
      <c r="AK122" s="197"/>
      <c r="AL122" s="197">
        <v>0</v>
      </c>
      <c r="AM122" s="197"/>
      <c r="AN122" s="253"/>
      <c r="AO122" s="254"/>
      <c r="AP122" s="197">
        <v>1</v>
      </c>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606" t="s">
        <v>102</v>
      </c>
      <c r="B123" s="607"/>
      <c r="C123" s="608"/>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703" t="s">
        <v>103</v>
      </c>
      <c r="B124" s="639" t="s">
        <v>104</v>
      </c>
      <c r="C124" s="637"/>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656"/>
      <c r="B125" s="647" t="s">
        <v>105</v>
      </c>
      <c r="C125" s="626"/>
      <c r="D125" s="112">
        <f t="shared" si="22"/>
        <v>0</v>
      </c>
      <c r="E125" s="112">
        <f t="shared" si="23"/>
        <v>0</v>
      </c>
      <c r="F125" s="112">
        <f t="shared" si="23"/>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629" t="s">
        <v>106</v>
      </c>
      <c r="B126" s="629"/>
      <c r="C126" s="630"/>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631" t="s">
        <v>282</v>
      </c>
      <c r="B127" s="631"/>
      <c r="C127" s="623"/>
      <c r="D127" s="111">
        <f t="shared" si="22"/>
        <v>0</v>
      </c>
      <c r="E127" s="111">
        <f>+G127+I127+K127+M127</f>
        <v>0</v>
      </c>
      <c r="F127" s="111">
        <f>+H127+J127+L127+N127</f>
        <v>0</v>
      </c>
      <c r="G127" s="85"/>
      <c r="H127" s="85"/>
      <c r="I127" s="85"/>
      <c r="J127" s="85"/>
      <c r="K127" s="85"/>
      <c r="L127" s="85"/>
      <c r="M127" s="129"/>
      <c r="N127" s="85"/>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624" t="s">
        <v>107</v>
      </c>
      <c r="B128" s="624"/>
      <c r="C128" s="625"/>
      <c r="D128" s="144">
        <f t="shared" si="22"/>
        <v>0</v>
      </c>
      <c r="E128" s="144">
        <f t="shared" si="23"/>
        <v>0</v>
      </c>
      <c r="F128" s="144">
        <f t="shared" si="23"/>
        <v>0</v>
      </c>
      <c r="G128" s="86"/>
      <c r="H128" s="86"/>
      <c r="I128" s="86"/>
      <c r="J128" s="86"/>
      <c r="K128" s="86"/>
      <c r="L128" s="86"/>
      <c r="M128" s="113"/>
      <c r="N128" s="87"/>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632" t="s">
        <v>108</v>
      </c>
      <c r="B129" s="634" t="s">
        <v>238</v>
      </c>
      <c r="C129" s="635"/>
      <c r="D129" s="143">
        <f t="shared" si="22"/>
        <v>0</v>
      </c>
      <c r="E129" s="143">
        <f t="shared" si="23"/>
        <v>0</v>
      </c>
      <c r="F129" s="143">
        <f t="shared" si="23"/>
        <v>0</v>
      </c>
      <c r="G129" s="84"/>
      <c r="H129" s="84"/>
      <c r="I129" s="84"/>
      <c r="J129" s="84"/>
      <c r="K129" s="84"/>
      <c r="L129" s="84"/>
      <c r="M129" s="138"/>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633"/>
      <c r="B130" s="538" t="s">
        <v>109</v>
      </c>
      <c r="C130" s="626"/>
      <c r="D130" s="112">
        <f t="shared" si="22"/>
        <v>0</v>
      </c>
      <c r="E130" s="112">
        <f t="shared" si="23"/>
        <v>0</v>
      </c>
      <c r="F130" s="112">
        <f t="shared" si="23"/>
        <v>0</v>
      </c>
      <c r="G130" s="87"/>
      <c r="H130" s="87"/>
      <c r="I130" s="87"/>
      <c r="J130" s="87"/>
      <c r="K130" s="87"/>
      <c r="L130" s="87"/>
      <c r="M130" s="113"/>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627" t="s">
        <v>111</v>
      </c>
      <c r="C131" s="628"/>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617" t="s">
        <v>112</v>
      </c>
      <c r="B132" s="617"/>
      <c r="C132" s="61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619" t="s">
        <v>113</v>
      </c>
      <c r="B133" s="620"/>
      <c r="C133" s="621"/>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638" t="s">
        <v>114</v>
      </c>
      <c r="B134" s="648" t="s">
        <v>115</v>
      </c>
      <c r="C134" s="630"/>
      <c r="D134" s="142">
        <f t="shared" ref="D134:D155" si="33">SUM(E134:F134)</f>
        <v>0</v>
      </c>
      <c r="E134" s="142">
        <f t="shared" ref="E134:F155" si="34">+G134+I134+K134+M134+O134+Q134+S134+U134+W134+Y134+AA134+AC134+AE134+AG134+AI134+AK134+AM134</f>
        <v>0</v>
      </c>
      <c r="F134" s="142">
        <f t="shared" si="34"/>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638"/>
      <c r="B135" s="622" t="s">
        <v>116</v>
      </c>
      <c r="C135" s="623"/>
      <c r="D135" s="111">
        <f t="shared" si="33"/>
        <v>0</v>
      </c>
      <c r="E135" s="111">
        <f t="shared" si="34"/>
        <v>0</v>
      </c>
      <c r="F135" s="111">
        <f t="shared" si="34"/>
        <v>0</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638"/>
      <c r="B136" s="622" t="s">
        <v>117</v>
      </c>
      <c r="C136" s="623"/>
      <c r="D136" s="111">
        <f t="shared" si="33"/>
        <v>8</v>
      </c>
      <c r="E136" s="111">
        <f t="shared" si="34"/>
        <v>1</v>
      </c>
      <c r="F136" s="111">
        <f t="shared" si="34"/>
        <v>7</v>
      </c>
      <c r="G136" s="85"/>
      <c r="H136" s="85"/>
      <c r="I136" s="85"/>
      <c r="J136" s="85"/>
      <c r="K136" s="85"/>
      <c r="L136" s="85"/>
      <c r="M136" s="85"/>
      <c r="N136" s="85"/>
      <c r="O136" s="85"/>
      <c r="P136" s="85">
        <v>1</v>
      </c>
      <c r="Q136" s="85"/>
      <c r="R136" s="85">
        <v>1</v>
      </c>
      <c r="S136" s="85"/>
      <c r="T136" s="85"/>
      <c r="U136" s="85"/>
      <c r="V136" s="85">
        <v>1</v>
      </c>
      <c r="W136" s="85"/>
      <c r="X136" s="85">
        <v>1</v>
      </c>
      <c r="Y136" s="85"/>
      <c r="Z136" s="85"/>
      <c r="AA136" s="85"/>
      <c r="AB136" s="85"/>
      <c r="AC136" s="85"/>
      <c r="AD136" s="85">
        <v>1</v>
      </c>
      <c r="AE136" s="85">
        <v>1</v>
      </c>
      <c r="AF136" s="85">
        <v>1</v>
      </c>
      <c r="AG136" s="85"/>
      <c r="AH136" s="85">
        <v>1</v>
      </c>
      <c r="AI136" s="85"/>
      <c r="AJ136" s="85"/>
      <c r="AK136" s="85"/>
      <c r="AL136" s="85"/>
      <c r="AM136" s="85"/>
      <c r="AN136" s="129"/>
      <c r="AO136" s="133"/>
      <c r="AP136" s="85">
        <v>1</v>
      </c>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638"/>
      <c r="B137" s="622" t="s">
        <v>118</v>
      </c>
      <c r="C137" s="623"/>
      <c r="D137" s="111">
        <f>SUM(F137:F137)</f>
        <v>1</v>
      </c>
      <c r="E137" s="268"/>
      <c r="F137" s="111">
        <f>+J137+L137+N137+P137+R137+T137+V137+X137+Z137+AB137+AD137+AF137+AH137+AJ137+AL137+AN137</f>
        <v>1</v>
      </c>
      <c r="G137" s="102"/>
      <c r="H137" s="102"/>
      <c r="I137" s="102"/>
      <c r="J137" s="85"/>
      <c r="K137" s="102"/>
      <c r="L137" s="85"/>
      <c r="M137" s="102"/>
      <c r="N137" s="85"/>
      <c r="O137" s="102"/>
      <c r="P137" s="85">
        <v>1</v>
      </c>
      <c r="Q137" s="102"/>
      <c r="R137" s="85"/>
      <c r="S137" s="102"/>
      <c r="T137" s="85"/>
      <c r="U137" s="102"/>
      <c r="V137" s="85"/>
      <c r="W137" s="102"/>
      <c r="X137" s="85"/>
      <c r="Y137" s="102"/>
      <c r="Z137" s="85"/>
      <c r="AA137" s="102"/>
      <c r="AB137" s="85"/>
      <c r="AC137" s="102"/>
      <c r="AD137" s="85"/>
      <c r="AE137" s="102"/>
      <c r="AF137" s="85"/>
      <c r="AG137" s="102"/>
      <c r="AH137" s="102"/>
      <c r="AI137" s="102"/>
      <c r="AJ137" s="102"/>
      <c r="AK137" s="102"/>
      <c r="AL137" s="102"/>
      <c r="AM137" s="102"/>
      <c r="AN137" s="102"/>
      <c r="AO137" s="262"/>
      <c r="AP137" s="85"/>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638"/>
      <c r="B138" s="622" t="s">
        <v>119</v>
      </c>
      <c r="C138" s="623"/>
      <c r="D138" s="111">
        <f t="shared" si="33"/>
        <v>1</v>
      </c>
      <c r="E138" s="111">
        <f t="shared" si="34"/>
        <v>0</v>
      </c>
      <c r="F138" s="111">
        <f t="shared" si="34"/>
        <v>1</v>
      </c>
      <c r="G138" s="85"/>
      <c r="H138" s="85"/>
      <c r="I138" s="85"/>
      <c r="J138" s="85"/>
      <c r="K138" s="85"/>
      <c r="L138" s="85"/>
      <c r="M138" s="85"/>
      <c r="N138" s="85">
        <v>1</v>
      </c>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638"/>
      <c r="B139" s="649" t="s">
        <v>239</v>
      </c>
      <c r="C139" s="650"/>
      <c r="D139" s="111">
        <f t="shared" si="33"/>
        <v>1</v>
      </c>
      <c r="E139" s="111">
        <f t="shared" si="34"/>
        <v>0</v>
      </c>
      <c r="F139" s="111">
        <f t="shared" si="34"/>
        <v>1</v>
      </c>
      <c r="G139" s="85"/>
      <c r="H139" s="85"/>
      <c r="I139" s="85"/>
      <c r="J139" s="85"/>
      <c r="K139" s="85"/>
      <c r="L139" s="85"/>
      <c r="M139" s="85"/>
      <c r="N139" s="85">
        <v>1</v>
      </c>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638"/>
      <c r="B140" s="641" t="s">
        <v>240</v>
      </c>
      <c r="C140" s="642"/>
      <c r="D140" s="111">
        <f t="shared" si="33"/>
        <v>1</v>
      </c>
      <c r="E140" s="111">
        <f t="shared" si="34"/>
        <v>1</v>
      </c>
      <c r="F140" s="111">
        <f t="shared" si="34"/>
        <v>0</v>
      </c>
      <c r="G140" s="85"/>
      <c r="H140" s="85"/>
      <c r="I140" s="85"/>
      <c r="J140" s="85"/>
      <c r="K140" s="85"/>
      <c r="L140" s="85"/>
      <c r="M140" s="85"/>
      <c r="N140" s="85"/>
      <c r="O140" s="85"/>
      <c r="P140" s="85"/>
      <c r="Q140" s="85"/>
      <c r="R140" s="85"/>
      <c r="S140" s="85"/>
      <c r="T140" s="85"/>
      <c r="U140" s="85"/>
      <c r="V140" s="85"/>
      <c r="W140" s="85"/>
      <c r="X140" s="85"/>
      <c r="Y140" s="85">
        <v>1</v>
      </c>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638"/>
      <c r="B141" s="643" t="s">
        <v>241</v>
      </c>
      <c r="C141" s="644"/>
      <c r="D141" s="144">
        <f t="shared" si="33"/>
        <v>1</v>
      </c>
      <c r="E141" s="144">
        <f t="shared" si="34"/>
        <v>0</v>
      </c>
      <c r="F141" s="144">
        <f t="shared" si="34"/>
        <v>1</v>
      </c>
      <c r="G141" s="86"/>
      <c r="H141" s="86"/>
      <c r="I141" s="86"/>
      <c r="J141" s="86"/>
      <c r="K141" s="86"/>
      <c r="L141" s="86"/>
      <c r="M141" s="86"/>
      <c r="N141" s="86"/>
      <c r="O141" s="86"/>
      <c r="P141" s="86"/>
      <c r="Q141" s="86"/>
      <c r="R141" s="86"/>
      <c r="S141" s="86"/>
      <c r="T141" s="86"/>
      <c r="U141" s="86"/>
      <c r="V141" s="86"/>
      <c r="W141" s="86"/>
      <c r="X141" s="86"/>
      <c r="Y141" s="86"/>
      <c r="Z141" s="86">
        <v>1</v>
      </c>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632" t="s">
        <v>120</v>
      </c>
      <c r="B142" s="645" t="s">
        <v>283</v>
      </c>
      <c r="C142" s="646"/>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84"/>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638"/>
      <c r="B143" s="622" t="s">
        <v>284</v>
      </c>
      <c r="C143" s="623"/>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85"/>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633"/>
      <c r="B144" s="647" t="s">
        <v>121</v>
      </c>
      <c r="C144" s="626"/>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87"/>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632" t="s">
        <v>242</v>
      </c>
      <c r="B145" s="639" t="s">
        <v>243</v>
      </c>
      <c r="C145" s="637"/>
      <c r="D145" s="143">
        <f t="shared" si="33"/>
        <v>13</v>
      </c>
      <c r="E145" s="143">
        <f t="shared" ref="E145:F148" si="35">+G145+I145+K145+M145+O145</f>
        <v>10</v>
      </c>
      <c r="F145" s="143">
        <f t="shared" si="35"/>
        <v>3</v>
      </c>
      <c r="G145" s="84">
        <v>1</v>
      </c>
      <c r="H145" s="84"/>
      <c r="I145" s="84">
        <v>6</v>
      </c>
      <c r="J145" s="84">
        <v>3</v>
      </c>
      <c r="K145" s="84">
        <v>3</v>
      </c>
      <c r="L145" s="84"/>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638"/>
      <c r="B146" s="622" t="s">
        <v>244</v>
      </c>
      <c r="C146" s="623"/>
      <c r="D146" s="111">
        <f t="shared" si="33"/>
        <v>0</v>
      </c>
      <c r="E146" s="111">
        <f t="shared" si="35"/>
        <v>0</v>
      </c>
      <c r="F146" s="111">
        <f t="shared" si="35"/>
        <v>0</v>
      </c>
      <c r="G146" s="85"/>
      <c r="H146" s="85"/>
      <c r="I146" s="85"/>
      <c r="J146" s="85"/>
      <c r="K146" s="85"/>
      <c r="L146" s="85"/>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638"/>
      <c r="B147" s="622" t="s">
        <v>245</v>
      </c>
      <c r="C147" s="623"/>
      <c r="D147" s="111">
        <f t="shared" si="33"/>
        <v>0</v>
      </c>
      <c r="E147" s="111">
        <f t="shared" si="35"/>
        <v>0</v>
      </c>
      <c r="F147" s="111">
        <f t="shared" si="35"/>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638"/>
      <c r="B148" s="640" t="s">
        <v>246</v>
      </c>
      <c r="C148" s="625"/>
      <c r="D148" s="144">
        <f t="shared" si="33"/>
        <v>12</v>
      </c>
      <c r="E148" s="144">
        <f t="shared" si="35"/>
        <v>8</v>
      </c>
      <c r="F148" s="144">
        <f t="shared" si="35"/>
        <v>4</v>
      </c>
      <c r="G148" s="86"/>
      <c r="H148" s="86"/>
      <c r="I148" s="86">
        <v>5</v>
      </c>
      <c r="J148" s="86">
        <v>4</v>
      </c>
      <c r="K148" s="86">
        <v>2</v>
      </c>
      <c r="L148" s="86"/>
      <c r="M148" s="86">
        <v>1</v>
      </c>
      <c r="N148" s="86"/>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636" t="s">
        <v>122</v>
      </c>
      <c r="B149" s="636"/>
      <c r="C149" s="637"/>
      <c r="D149" s="143">
        <f t="shared" si="33"/>
        <v>8</v>
      </c>
      <c r="E149" s="143">
        <f t="shared" si="34"/>
        <v>4</v>
      </c>
      <c r="F149" s="143">
        <f t="shared" si="34"/>
        <v>4</v>
      </c>
      <c r="G149" s="84">
        <v>1</v>
      </c>
      <c r="H149" s="84"/>
      <c r="I149" s="84">
        <v>1</v>
      </c>
      <c r="J149" s="84">
        <v>1</v>
      </c>
      <c r="K149" s="84"/>
      <c r="L149" s="84"/>
      <c r="M149" s="84">
        <v>2</v>
      </c>
      <c r="N149" s="84">
        <v>1</v>
      </c>
      <c r="O149" s="84"/>
      <c r="P149" s="84">
        <v>1</v>
      </c>
      <c r="Q149" s="84"/>
      <c r="R149" s="84"/>
      <c r="S149" s="84"/>
      <c r="T149" s="84"/>
      <c r="U149" s="84"/>
      <c r="V149" s="84"/>
      <c r="W149" s="84"/>
      <c r="X149" s="84"/>
      <c r="Y149" s="84"/>
      <c r="Z149" s="84"/>
      <c r="AA149" s="84"/>
      <c r="AB149" s="84"/>
      <c r="AC149" s="84"/>
      <c r="AD149" s="84"/>
      <c r="AE149" s="84"/>
      <c r="AF149" s="84">
        <v>1</v>
      </c>
      <c r="AG149" s="84"/>
      <c r="AH149" s="84"/>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631" t="s">
        <v>123</v>
      </c>
      <c r="B150" s="631"/>
      <c r="C150" s="623"/>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652" t="s">
        <v>124</v>
      </c>
      <c r="B151" s="653"/>
      <c r="C151" s="654"/>
      <c r="D151" s="111">
        <f t="shared" si="33"/>
        <v>0</v>
      </c>
      <c r="E151" s="111">
        <f t="shared" si="34"/>
        <v>0</v>
      </c>
      <c r="F151" s="111">
        <f t="shared" si="34"/>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562" t="s">
        <v>125</v>
      </c>
      <c r="B152" s="655"/>
      <c r="C152" s="563"/>
      <c r="D152" s="111">
        <f t="shared" si="33"/>
        <v>2</v>
      </c>
      <c r="E152" s="111">
        <f t="shared" si="34"/>
        <v>1</v>
      </c>
      <c r="F152" s="111">
        <f t="shared" si="34"/>
        <v>1</v>
      </c>
      <c r="G152" s="85"/>
      <c r="H152" s="85"/>
      <c r="I152" s="85"/>
      <c r="J152" s="85"/>
      <c r="K152" s="85"/>
      <c r="L152" s="85"/>
      <c r="M152" s="85"/>
      <c r="N152" s="85"/>
      <c r="O152" s="85"/>
      <c r="P152" s="85">
        <v>1</v>
      </c>
      <c r="Q152" s="85">
        <v>1</v>
      </c>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562" t="s">
        <v>126</v>
      </c>
      <c r="B153" s="655"/>
      <c r="C153" s="563"/>
      <c r="D153" s="111">
        <f t="shared" si="33"/>
        <v>1</v>
      </c>
      <c r="E153" s="111">
        <f t="shared" si="34"/>
        <v>1</v>
      </c>
      <c r="F153" s="111">
        <f t="shared" si="34"/>
        <v>0</v>
      </c>
      <c r="G153" s="85"/>
      <c r="H153" s="85"/>
      <c r="I153" s="85"/>
      <c r="J153" s="85"/>
      <c r="K153" s="85">
        <v>1</v>
      </c>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562" t="s">
        <v>127</v>
      </c>
      <c r="B154" s="655"/>
      <c r="C154" s="563"/>
      <c r="D154" s="111">
        <f t="shared" si="33"/>
        <v>0</v>
      </c>
      <c r="E154" s="111">
        <f t="shared" si="34"/>
        <v>0</v>
      </c>
      <c r="F154" s="111">
        <f t="shared" si="34"/>
        <v>0</v>
      </c>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562" t="s">
        <v>128</v>
      </c>
      <c r="B155" s="655"/>
      <c r="C155" s="563"/>
      <c r="D155" s="111">
        <f t="shared" si="33"/>
        <v>0</v>
      </c>
      <c r="E155" s="111">
        <f t="shared" si="34"/>
        <v>0</v>
      </c>
      <c r="F155" s="111">
        <f t="shared" si="34"/>
        <v>0</v>
      </c>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656" t="s">
        <v>129</v>
      </c>
      <c r="B156" s="657"/>
      <c r="C156" s="658"/>
      <c r="D156" s="123">
        <f>SUM(E156:F156)</f>
        <v>0</v>
      </c>
      <c r="E156" s="123">
        <f>+G156+I156+K156+M156+O156+Q156+S156+U156+W156+Y156+AA156+AC156+AE156+AG156+AI156+AK156+AM156</f>
        <v>0</v>
      </c>
      <c r="F156" s="123">
        <f>+H156+J156+L156+N156+P156+R156+T156+V156+X156+Z156+AB156+AD156+AF156+AH156+AJ156+AL156+AN156</f>
        <v>0</v>
      </c>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664" t="s">
        <v>130</v>
      </c>
      <c r="B158" s="664"/>
      <c r="C158" s="664"/>
      <c r="D158" s="543" t="s">
        <v>40</v>
      </c>
      <c r="E158" s="543"/>
      <c r="F158" s="543"/>
      <c r="G158" s="610" t="s">
        <v>236</v>
      </c>
      <c r="H158" s="610"/>
      <c r="I158" s="611" t="s">
        <v>237</v>
      </c>
      <c r="J158" s="611"/>
      <c r="K158" s="611" t="s">
        <v>140</v>
      </c>
      <c r="L158" s="611"/>
      <c r="M158" s="610" t="s">
        <v>63</v>
      </c>
      <c r="N158" s="610"/>
      <c r="O158" s="610" t="s">
        <v>8</v>
      </c>
      <c r="P158" s="610"/>
      <c r="Q158" s="651" t="s">
        <v>213</v>
      </c>
      <c r="R158" s="651"/>
      <c r="S158" s="651" t="s">
        <v>214</v>
      </c>
      <c r="T158" s="651"/>
      <c r="U158" s="651" t="s">
        <v>215</v>
      </c>
      <c r="V158" s="651"/>
      <c r="W158" s="651" t="s">
        <v>216</v>
      </c>
      <c r="X158" s="651"/>
      <c r="Y158" s="651" t="s">
        <v>217</v>
      </c>
      <c r="Z158" s="651"/>
      <c r="AA158" s="651" t="s">
        <v>218</v>
      </c>
      <c r="AB158" s="651"/>
      <c r="AC158" s="651" t="s">
        <v>219</v>
      </c>
      <c r="AD158" s="651"/>
      <c r="AE158" s="651" t="s">
        <v>220</v>
      </c>
      <c r="AF158" s="651"/>
      <c r="AG158" s="651" t="s">
        <v>221</v>
      </c>
      <c r="AH158" s="651"/>
      <c r="AI158" s="651" t="s">
        <v>222</v>
      </c>
      <c r="AJ158" s="651"/>
      <c r="AK158" s="651" t="s">
        <v>223</v>
      </c>
      <c r="AL158" s="651"/>
      <c r="AM158" s="651" t="s">
        <v>224</v>
      </c>
      <c r="AN158" s="579"/>
      <c r="AO158" s="704" t="s">
        <v>131</v>
      </c>
      <c r="AP158" s="706" t="s">
        <v>97</v>
      </c>
      <c r="AQ158" s="698" t="s">
        <v>98</v>
      </c>
      <c r="AR158" s="708" t="s">
        <v>99</v>
      </c>
      <c r="AS158" s="708"/>
      <c r="AZ158" s="547" t="s">
        <v>236</v>
      </c>
      <c r="BA158" s="548"/>
      <c r="BB158" s="701" t="s">
        <v>237</v>
      </c>
      <c r="BC158" s="702"/>
      <c r="BD158" s="701" t="s">
        <v>140</v>
      </c>
      <c r="BE158" s="702"/>
      <c r="BF158" s="547" t="s">
        <v>63</v>
      </c>
      <c r="BG158" s="548"/>
      <c r="BH158" s="547" t="s">
        <v>8</v>
      </c>
      <c r="BI158" s="548"/>
      <c r="BJ158" s="579" t="s">
        <v>213</v>
      </c>
      <c r="BK158" s="580"/>
      <c r="BL158" s="579" t="s">
        <v>214</v>
      </c>
      <c r="BM158" s="580"/>
      <c r="BN158" s="579" t="s">
        <v>215</v>
      </c>
      <c r="BO158" s="580"/>
      <c r="BP158" s="579" t="s">
        <v>216</v>
      </c>
      <c r="BQ158" s="580"/>
      <c r="BR158" s="579" t="s">
        <v>217</v>
      </c>
      <c r="BS158" s="580"/>
      <c r="BT158" s="579" t="s">
        <v>218</v>
      </c>
      <c r="BU158" s="580"/>
      <c r="BV158" s="579" t="s">
        <v>219</v>
      </c>
      <c r="BW158" s="580"/>
      <c r="BX158" s="579" t="s">
        <v>220</v>
      </c>
      <c r="BY158" s="580"/>
      <c r="BZ158" s="579" t="s">
        <v>221</v>
      </c>
      <c r="CA158" s="580"/>
      <c r="CB158" s="579" t="s">
        <v>222</v>
      </c>
      <c r="CC158" s="580"/>
      <c r="CD158" s="579" t="s">
        <v>223</v>
      </c>
      <c r="CE158" s="580"/>
      <c r="CF158" s="579" t="s">
        <v>224</v>
      </c>
      <c r="CG158" s="580"/>
      <c r="CH158" s="5"/>
      <c r="CI158" s="5"/>
      <c r="CJ158" s="5"/>
      <c r="CK158" s="5"/>
      <c r="CL158" s="5"/>
      <c r="CM158" s="5"/>
      <c r="CN158" s="269"/>
      <c r="CO158" s="269"/>
      <c r="CP158" s="547" t="s">
        <v>236</v>
      </c>
      <c r="CQ158" s="548"/>
      <c r="CR158" s="701" t="s">
        <v>237</v>
      </c>
      <c r="CS158" s="702"/>
      <c r="CT158" s="701" t="s">
        <v>140</v>
      </c>
      <c r="CU158" s="702"/>
      <c r="CV158" s="547" t="s">
        <v>63</v>
      </c>
      <c r="CW158" s="548"/>
      <c r="CX158" s="547" t="s">
        <v>8</v>
      </c>
      <c r="CY158" s="548"/>
      <c r="CZ158" s="579" t="s">
        <v>213</v>
      </c>
      <c r="DA158" s="580"/>
      <c r="DB158" s="579" t="s">
        <v>214</v>
      </c>
      <c r="DC158" s="580"/>
      <c r="DD158" s="579" t="s">
        <v>215</v>
      </c>
      <c r="DE158" s="580"/>
      <c r="DF158" s="579" t="s">
        <v>216</v>
      </c>
      <c r="DG158" s="580"/>
      <c r="DH158" s="579" t="s">
        <v>217</v>
      </c>
      <c r="DI158" s="580"/>
      <c r="DJ158" s="579" t="s">
        <v>218</v>
      </c>
      <c r="DK158" s="580"/>
      <c r="DL158" s="579" t="s">
        <v>219</v>
      </c>
      <c r="DM158" s="580"/>
      <c r="DN158" s="579" t="s">
        <v>220</v>
      </c>
      <c r="DO158" s="580"/>
      <c r="DP158" s="579" t="s">
        <v>221</v>
      </c>
      <c r="DQ158" s="580"/>
      <c r="DR158" s="579" t="s">
        <v>222</v>
      </c>
      <c r="DS158" s="580"/>
      <c r="DT158" s="579" t="s">
        <v>223</v>
      </c>
      <c r="DU158" s="580"/>
      <c r="DV158" s="579" t="s">
        <v>224</v>
      </c>
      <c r="DW158" s="580"/>
      <c r="DX158" s="5"/>
      <c r="DY158" s="5"/>
      <c r="DZ158" s="5"/>
      <c r="EA158" s="5"/>
      <c r="EB158" s="5"/>
      <c r="EC158" s="5"/>
      <c r="ED158" s="5"/>
    </row>
    <row r="159" spans="1:143" s="76" customFormat="1" ht="26.25" customHeight="1" x14ac:dyDescent="0.25">
      <c r="A159" s="665"/>
      <c r="B159" s="665"/>
      <c r="C159" s="665"/>
      <c r="D159" s="486" t="s">
        <v>100</v>
      </c>
      <c r="E159" s="246" t="s">
        <v>37</v>
      </c>
      <c r="F159" s="246" t="s">
        <v>58</v>
      </c>
      <c r="G159" s="485" t="s">
        <v>37</v>
      </c>
      <c r="H159" s="485" t="s">
        <v>58</v>
      </c>
      <c r="I159" s="485" t="s">
        <v>37</v>
      </c>
      <c r="J159" s="485" t="s">
        <v>58</v>
      </c>
      <c r="K159" s="485" t="s">
        <v>37</v>
      </c>
      <c r="L159" s="485" t="s">
        <v>58</v>
      </c>
      <c r="M159" s="485" t="s">
        <v>37</v>
      </c>
      <c r="N159" s="485" t="s">
        <v>58</v>
      </c>
      <c r="O159" s="485" t="s">
        <v>37</v>
      </c>
      <c r="P159" s="485" t="s">
        <v>58</v>
      </c>
      <c r="Q159" s="485" t="s">
        <v>37</v>
      </c>
      <c r="R159" s="485" t="s">
        <v>58</v>
      </c>
      <c r="S159" s="485" t="s">
        <v>37</v>
      </c>
      <c r="T159" s="485" t="s">
        <v>58</v>
      </c>
      <c r="U159" s="485" t="s">
        <v>37</v>
      </c>
      <c r="V159" s="485" t="s">
        <v>58</v>
      </c>
      <c r="W159" s="485" t="s">
        <v>37</v>
      </c>
      <c r="X159" s="485" t="s">
        <v>58</v>
      </c>
      <c r="Y159" s="485" t="s">
        <v>37</v>
      </c>
      <c r="Z159" s="485" t="s">
        <v>58</v>
      </c>
      <c r="AA159" s="485" t="s">
        <v>37</v>
      </c>
      <c r="AB159" s="485" t="s">
        <v>58</v>
      </c>
      <c r="AC159" s="485" t="s">
        <v>37</v>
      </c>
      <c r="AD159" s="485" t="s">
        <v>58</v>
      </c>
      <c r="AE159" s="485" t="s">
        <v>37</v>
      </c>
      <c r="AF159" s="485" t="s">
        <v>58</v>
      </c>
      <c r="AG159" s="485" t="s">
        <v>37</v>
      </c>
      <c r="AH159" s="485" t="s">
        <v>58</v>
      </c>
      <c r="AI159" s="485" t="s">
        <v>37</v>
      </c>
      <c r="AJ159" s="485" t="s">
        <v>58</v>
      </c>
      <c r="AK159" s="485" t="s">
        <v>37</v>
      </c>
      <c r="AL159" s="485" t="s">
        <v>58</v>
      </c>
      <c r="AM159" s="485" t="s">
        <v>37</v>
      </c>
      <c r="AN159" s="472" t="s">
        <v>58</v>
      </c>
      <c r="AO159" s="705"/>
      <c r="AP159" s="707"/>
      <c r="AQ159" s="699"/>
      <c r="AR159" s="270" t="s">
        <v>37</v>
      </c>
      <c r="AS159" s="270" t="s">
        <v>58</v>
      </c>
      <c r="AZ159" s="485" t="s">
        <v>37</v>
      </c>
      <c r="BA159" s="485" t="s">
        <v>58</v>
      </c>
      <c r="BB159" s="485" t="s">
        <v>37</v>
      </c>
      <c r="BC159" s="485" t="s">
        <v>58</v>
      </c>
      <c r="BD159" s="485" t="s">
        <v>37</v>
      </c>
      <c r="BE159" s="485" t="s">
        <v>58</v>
      </c>
      <c r="BF159" s="485" t="s">
        <v>37</v>
      </c>
      <c r="BG159" s="485" t="s">
        <v>58</v>
      </c>
      <c r="BH159" s="485" t="s">
        <v>37</v>
      </c>
      <c r="BI159" s="485" t="s">
        <v>58</v>
      </c>
      <c r="BJ159" s="485" t="s">
        <v>37</v>
      </c>
      <c r="BK159" s="485" t="s">
        <v>58</v>
      </c>
      <c r="BL159" s="485" t="s">
        <v>37</v>
      </c>
      <c r="BM159" s="485" t="s">
        <v>58</v>
      </c>
      <c r="BN159" s="485" t="s">
        <v>37</v>
      </c>
      <c r="BO159" s="485" t="s">
        <v>58</v>
      </c>
      <c r="BP159" s="485" t="s">
        <v>37</v>
      </c>
      <c r="BQ159" s="485" t="s">
        <v>58</v>
      </c>
      <c r="BR159" s="485" t="s">
        <v>37</v>
      </c>
      <c r="BS159" s="485" t="s">
        <v>58</v>
      </c>
      <c r="BT159" s="485" t="s">
        <v>37</v>
      </c>
      <c r="BU159" s="485" t="s">
        <v>58</v>
      </c>
      <c r="BV159" s="485" t="s">
        <v>37</v>
      </c>
      <c r="BW159" s="485" t="s">
        <v>58</v>
      </c>
      <c r="BX159" s="485" t="s">
        <v>37</v>
      </c>
      <c r="BY159" s="485" t="s">
        <v>58</v>
      </c>
      <c r="BZ159" s="485" t="s">
        <v>37</v>
      </c>
      <c r="CA159" s="485" t="s">
        <v>58</v>
      </c>
      <c r="CB159" s="485" t="s">
        <v>37</v>
      </c>
      <c r="CC159" s="485" t="s">
        <v>58</v>
      </c>
      <c r="CD159" s="485" t="s">
        <v>37</v>
      </c>
      <c r="CE159" s="485" t="s">
        <v>58</v>
      </c>
      <c r="CF159" s="485" t="s">
        <v>37</v>
      </c>
      <c r="CG159" s="472" t="s">
        <v>58</v>
      </c>
      <c r="CH159" s="269"/>
      <c r="CI159" s="269"/>
      <c r="CJ159" s="269"/>
      <c r="CK159" s="269"/>
      <c r="CL159" s="269"/>
      <c r="CM159" s="269"/>
      <c r="CN159" s="269"/>
      <c r="CO159" s="269"/>
      <c r="CP159" s="485" t="s">
        <v>37</v>
      </c>
      <c r="CQ159" s="485" t="s">
        <v>58</v>
      </c>
      <c r="CR159" s="485" t="s">
        <v>37</v>
      </c>
      <c r="CS159" s="485" t="s">
        <v>58</v>
      </c>
      <c r="CT159" s="485" t="s">
        <v>37</v>
      </c>
      <c r="CU159" s="485" t="s">
        <v>58</v>
      </c>
      <c r="CV159" s="485" t="s">
        <v>37</v>
      </c>
      <c r="CW159" s="485" t="s">
        <v>58</v>
      </c>
      <c r="CX159" s="485" t="s">
        <v>37</v>
      </c>
      <c r="CY159" s="485" t="s">
        <v>58</v>
      </c>
      <c r="CZ159" s="485" t="s">
        <v>37</v>
      </c>
      <c r="DA159" s="485" t="s">
        <v>58</v>
      </c>
      <c r="DB159" s="485" t="s">
        <v>37</v>
      </c>
      <c r="DC159" s="485" t="s">
        <v>58</v>
      </c>
      <c r="DD159" s="485" t="s">
        <v>37</v>
      </c>
      <c r="DE159" s="485" t="s">
        <v>58</v>
      </c>
      <c r="DF159" s="485" t="s">
        <v>37</v>
      </c>
      <c r="DG159" s="485" t="s">
        <v>58</v>
      </c>
      <c r="DH159" s="485" t="s">
        <v>37</v>
      </c>
      <c r="DI159" s="485" t="s">
        <v>58</v>
      </c>
      <c r="DJ159" s="485" t="s">
        <v>37</v>
      </c>
      <c r="DK159" s="485" t="s">
        <v>58</v>
      </c>
      <c r="DL159" s="485" t="s">
        <v>37</v>
      </c>
      <c r="DM159" s="485" t="s">
        <v>58</v>
      </c>
      <c r="DN159" s="485" t="s">
        <v>37</v>
      </c>
      <c r="DO159" s="485" t="s">
        <v>58</v>
      </c>
      <c r="DP159" s="485" t="s">
        <v>37</v>
      </c>
      <c r="DQ159" s="485" t="s">
        <v>58</v>
      </c>
      <c r="DR159" s="485" t="s">
        <v>37</v>
      </c>
      <c r="DS159" s="485" t="s">
        <v>58</v>
      </c>
      <c r="DT159" s="485" t="s">
        <v>37</v>
      </c>
      <c r="DU159" s="485" t="s">
        <v>58</v>
      </c>
      <c r="DV159" s="485" t="s">
        <v>37</v>
      </c>
      <c r="DW159" s="472" t="s">
        <v>58</v>
      </c>
      <c r="DX159" s="5"/>
      <c r="DY159" s="5"/>
      <c r="DZ159" s="5"/>
      <c r="EA159" s="5"/>
      <c r="EB159" s="5"/>
      <c r="EC159" s="5"/>
      <c r="ED159" s="5"/>
    </row>
    <row r="160" spans="1:143" s="13" customFormat="1" ht="15.75" customHeight="1" x14ac:dyDescent="0.25">
      <c r="A160" s="709" t="s">
        <v>132</v>
      </c>
      <c r="B160" s="709"/>
      <c r="C160" s="709"/>
      <c r="D160" s="252">
        <f>SUM(E160:F160)</f>
        <v>11</v>
      </c>
      <c r="E160" s="252">
        <f>+G160+I160+K160+M160+O160+Q160+S160+U160+W160+Y160+AA160+AC160+AE160+AG160+AI160+AK160+AM160</f>
        <v>5</v>
      </c>
      <c r="F160" s="252">
        <f>+H160+J160+L160+N160+P160+R160+T160+V160+X160+Z160+AB160+AD160+AF160+AH160+AJ160+AL160+AN160</f>
        <v>6</v>
      </c>
      <c r="G160" s="117"/>
      <c r="H160" s="117"/>
      <c r="I160" s="117">
        <v>3</v>
      </c>
      <c r="J160" s="117">
        <v>1</v>
      </c>
      <c r="K160" s="117">
        <v>1</v>
      </c>
      <c r="L160" s="117"/>
      <c r="M160" s="117"/>
      <c r="N160" s="117"/>
      <c r="O160" s="117"/>
      <c r="P160" s="117"/>
      <c r="Q160" s="117"/>
      <c r="R160" s="117"/>
      <c r="S160" s="117"/>
      <c r="T160" s="117"/>
      <c r="U160" s="117"/>
      <c r="V160" s="117">
        <v>1</v>
      </c>
      <c r="W160" s="117"/>
      <c r="X160" s="117"/>
      <c r="Y160" s="117"/>
      <c r="Z160" s="117">
        <v>1</v>
      </c>
      <c r="AA160" s="117">
        <v>1</v>
      </c>
      <c r="AB160" s="117">
        <v>2</v>
      </c>
      <c r="AC160" s="117"/>
      <c r="AD160" s="117">
        <v>1</v>
      </c>
      <c r="AE160" s="117"/>
      <c r="AF160" s="117"/>
      <c r="AG160" s="117"/>
      <c r="AH160" s="117"/>
      <c r="AI160" s="117"/>
      <c r="AJ160" s="117"/>
      <c r="AK160" s="117"/>
      <c r="AL160" s="117"/>
      <c r="AM160" s="117"/>
      <c r="AN160" s="271"/>
      <c r="AO160" s="137"/>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710" t="s">
        <v>102</v>
      </c>
      <c r="B161" s="711"/>
      <c r="C161" s="711"/>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77">
        <f>IF($AP160&lt;=$F160,0,1)</f>
        <v>0</v>
      </c>
      <c r="CQ161" s="77">
        <f>IF($AQ160&lt;=$F160,0,1)</f>
        <v>0</v>
      </c>
      <c r="CR161" s="77">
        <f>IF(($AR160)&lt;=$E160,0,1)</f>
        <v>0</v>
      </c>
      <c r="CS161" s="7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659" t="s">
        <v>103</v>
      </c>
      <c r="B162" s="636" t="s">
        <v>104</v>
      </c>
      <c r="C162" s="637"/>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77">
        <f t="shared" ref="CP162:CP194" si="40">IF($AP162&lt;=$F162,0,1)</f>
        <v>0</v>
      </c>
      <c r="CQ162" s="77">
        <f t="shared" ref="CQ162:CQ194" si="41">IF($AQ162&lt;=$F162,0,1)</f>
        <v>0</v>
      </c>
      <c r="CR162" s="77">
        <f t="shared" ref="CR162:CR194" si="42">IF(($AR162)&lt;=$E162,0,1)</f>
        <v>0</v>
      </c>
      <c r="CS162" s="7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661"/>
      <c r="B163" s="662" t="s">
        <v>105</v>
      </c>
      <c r="C163" s="626"/>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77">
        <f t="shared" si="40"/>
        <v>0</v>
      </c>
      <c r="CQ163" s="77">
        <f t="shared" si="41"/>
        <v>0</v>
      </c>
      <c r="CR163" s="77">
        <f t="shared" si="42"/>
        <v>0</v>
      </c>
      <c r="CS163" s="7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629" t="s">
        <v>106</v>
      </c>
      <c r="B164" s="629"/>
      <c r="C164" s="630"/>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77">
        <f t="shared" si="40"/>
        <v>0</v>
      </c>
      <c r="CQ164" s="77">
        <f t="shared" si="41"/>
        <v>0</v>
      </c>
      <c r="CR164" s="77">
        <f t="shared" si="42"/>
        <v>0</v>
      </c>
      <c r="CS164" s="77">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631" t="s">
        <v>282</v>
      </c>
      <c r="B165" s="631"/>
      <c r="C165" s="623"/>
      <c r="D165" s="111">
        <f t="shared" si="36"/>
        <v>0</v>
      </c>
      <c r="E165" s="111">
        <f>+G165+I165+K165+M165</f>
        <v>0</v>
      </c>
      <c r="F165" s="111">
        <f>+H165+J165+L165+N165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77">
        <f t="shared" si="40"/>
        <v>0</v>
      </c>
      <c r="CQ165" s="77">
        <f t="shared" si="41"/>
        <v>0</v>
      </c>
      <c r="CR165" s="77">
        <f t="shared" si="42"/>
        <v>0</v>
      </c>
      <c r="CS165" s="7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624" t="s">
        <v>107</v>
      </c>
      <c r="B166" s="624"/>
      <c r="C166" s="625"/>
      <c r="D166" s="144">
        <f t="shared" si="36"/>
        <v>0</v>
      </c>
      <c r="E166" s="144">
        <f t="shared" ref="E166:F170" si="46">+G166+I166+K166+M166+O166+Q166+S166+U166+W166+Y166+AA166+AC166+AE166+AG166+AI166+AK166+AM166</f>
        <v>0</v>
      </c>
      <c r="F166" s="144">
        <f t="shared" si="46"/>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77">
        <f t="shared" si="40"/>
        <v>0</v>
      </c>
      <c r="CQ166" s="77">
        <f t="shared" si="41"/>
        <v>0</v>
      </c>
      <c r="CR166" s="77">
        <f t="shared" si="42"/>
        <v>0</v>
      </c>
      <c r="CS166" s="7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659" t="s">
        <v>108</v>
      </c>
      <c r="B167" s="636" t="s">
        <v>238</v>
      </c>
      <c r="C167" s="637"/>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77">
        <f t="shared" si="40"/>
        <v>0</v>
      </c>
      <c r="CQ167" s="77">
        <f t="shared" si="41"/>
        <v>0</v>
      </c>
      <c r="CR167" s="77">
        <f t="shared" si="42"/>
        <v>0</v>
      </c>
      <c r="CS167" s="7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661"/>
      <c r="B168" s="662" t="s">
        <v>109</v>
      </c>
      <c r="C168" s="626"/>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77">
        <f t="shared" si="40"/>
        <v>0</v>
      </c>
      <c r="CQ168" s="77">
        <f t="shared" si="41"/>
        <v>0</v>
      </c>
      <c r="CR168" s="77">
        <f t="shared" si="42"/>
        <v>0</v>
      </c>
      <c r="CS168" s="7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712" t="s">
        <v>111</v>
      </c>
      <c r="C169" s="712"/>
      <c r="D169" s="265">
        <f t="shared" si="36"/>
        <v>0</v>
      </c>
      <c r="E169" s="265">
        <f t="shared" si="46"/>
        <v>0</v>
      </c>
      <c r="F169" s="265">
        <f t="shared" si="46"/>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77">
        <f t="shared" si="40"/>
        <v>0</v>
      </c>
      <c r="CQ169" s="77">
        <f t="shared" si="41"/>
        <v>0</v>
      </c>
      <c r="CR169" s="77">
        <f t="shared" si="42"/>
        <v>0</v>
      </c>
      <c r="CS169" s="7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617" t="s">
        <v>112</v>
      </c>
      <c r="B170" s="617"/>
      <c r="C170" s="61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77">
        <f t="shared" si="40"/>
        <v>0</v>
      </c>
      <c r="CQ170" s="77">
        <f t="shared" si="41"/>
        <v>0</v>
      </c>
      <c r="CR170" s="77">
        <f t="shared" si="42"/>
        <v>0</v>
      </c>
      <c r="CS170" s="77">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709" t="s">
        <v>113</v>
      </c>
      <c r="B171" s="709"/>
      <c r="C171" s="70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77"/>
      <c r="CQ171" s="77"/>
      <c r="CR171" s="77"/>
      <c r="CS171" s="7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666" t="s">
        <v>114</v>
      </c>
      <c r="B172" s="666" t="s">
        <v>115</v>
      </c>
      <c r="C172" s="667"/>
      <c r="D172" s="142">
        <f t="shared" ref="D172:D194" si="47">SUM(E172:F172)</f>
        <v>0</v>
      </c>
      <c r="E172" s="142">
        <f t="shared" ref="E172:F174" si="48">+G172+I172+K172+M172+O172+Q172+S172+U172+W172+Y172+AA172+AC172+AE172+AG172+AI172+AK172+AM172</f>
        <v>0</v>
      </c>
      <c r="F172" s="142">
        <f t="shared" si="48"/>
        <v>0</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77">
        <f t="shared" si="40"/>
        <v>0</v>
      </c>
      <c r="CQ172" s="77">
        <f t="shared" si="41"/>
        <v>0</v>
      </c>
      <c r="CR172" s="77">
        <f t="shared" si="42"/>
        <v>0</v>
      </c>
      <c r="CS172" s="7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660"/>
      <c r="B173" s="660" t="s">
        <v>116</v>
      </c>
      <c r="C173" s="668"/>
      <c r="D173" s="111">
        <f t="shared" si="47"/>
        <v>0</v>
      </c>
      <c r="E173" s="111">
        <f t="shared" si="48"/>
        <v>0</v>
      </c>
      <c r="F173" s="111">
        <f t="shared" si="48"/>
        <v>0</v>
      </c>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77">
        <f t="shared" si="40"/>
        <v>0</v>
      </c>
      <c r="CQ173" s="77">
        <f t="shared" si="41"/>
        <v>0</v>
      </c>
      <c r="CR173" s="77">
        <f t="shared" si="42"/>
        <v>0</v>
      </c>
      <c r="CS173" s="7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660"/>
      <c r="B174" s="660" t="s">
        <v>117</v>
      </c>
      <c r="C174" s="660"/>
      <c r="D174" s="111">
        <f t="shared" si="47"/>
        <v>0</v>
      </c>
      <c r="E174" s="111">
        <f t="shared" si="48"/>
        <v>0</v>
      </c>
      <c r="F174" s="111">
        <f t="shared" si="48"/>
        <v>0</v>
      </c>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129"/>
      <c r="AO174" s="135"/>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77">
        <f t="shared" si="40"/>
        <v>0</v>
      </c>
      <c r="CQ174" s="77">
        <f t="shared" si="41"/>
        <v>0</v>
      </c>
      <c r="CR174" s="77">
        <f t="shared" si="42"/>
        <v>0</v>
      </c>
      <c r="CS174" s="7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660"/>
      <c r="B175" s="660" t="s">
        <v>118</v>
      </c>
      <c r="C175" s="660"/>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77">
        <f t="shared" si="40"/>
        <v>0</v>
      </c>
      <c r="CQ175" s="77">
        <f t="shared" si="41"/>
        <v>0</v>
      </c>
      <c r="CR175" s="77">
        <f t="shared" si="42"/>
        <v>0</v>
      </c>
      <c r="CS175" s="7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660"/>
      <c r="B176" s="660" t="s">
        <v>119</v>
      </c>
      <c r="C176" s="660"/>
      <c r="D176" s="111">
        <f t="shared" si="47"/>
        <v>0</v>
      </c>
      <c r="E176" s="111">
        <f t="shared" ref="E176:F194" si="50">+G176+I176+K176+M176+O176+Q176+S176+U176+W176+Y176+AA176+AC176+AE176+AG176+AI176+AK176+AM176</f>
        <v>0</v>
      </c>
      <c r="F176" s="111">
        <f t="shared" si="50"/>
        <v>0</v>
      </c>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77">
        <f t="shared" si="40"/>
        <v>0</v>
      </c>
      <c r="CQ176" s="77">
        <f t="shared" si="41"/>
        <v>0</v>
      </c>
      <c r="CR176" s="77">
        <f t="shared" si="42"/>
        <v>0</v>
      </c>
      <c r="CS176" s="7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660"/>
      <c r="B177" s="669" t="s">
        <v>239</v>
      </c>
      <c r="C177" s="669"/>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77">
        <f t="shared" si="40"/>
        <v>0</v>
      </c>
      <c r="CQ177" s="77">
        <f t="shared" si="41"/>
        <v>0</v>
      </c>
      <c r="CR177" s="77">
        <f t="shared" si="42"/>
        <v>0</v>
      </c>
      <c r="CS177" s="77">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660"/>
      <c r="B178" s="669" t="s">
        <v>240</v>
      </c>
      <c r="C178" s="669"/>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77">
        <f t="shared" si="40"/>
        <v>0</v>
      </c>
      <c r="CQ178" s="77">
        <f t="shared" si="41"/>
        <v>0</v>
      </c>
      <c r="CR178" s="77">
        <f t="shared" si="42"/>
        <v>0</v>
      </c>
      <c r="CS178" s="7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663"/>
      <c r="B179" s="670" t="s">
        <v>241</v>
      </c>
      <c r="C179" s="670"/>
      <c r="D179" s="144">
        <f t="shared" si="47"/>
        <v>0</v>
      </c>
      <c r="E179" s="144">
        <f t="shared" si="50"/>
        <v>0</v>
      </c>
      <c r="F179" s="144">
        <f t="shared" si="50"/>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77">
        <f t="shared" si="40"/>
        <v>0</v>
      </c>
      <c r="CQ179" s="77">
        <f t="shared" si="41"/>
        <v>0</v>
      </c>
      <c r="CR179" s="77">
        <f t="shared" si="42"/>
        <v>0</v>
      </c>
      <c r="CS179" s="7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659" t="s">
        <v>120</v>
      </c>
      <c r="B180" s="645" t="s">
        <v>283</v>
      </c>
      <c r="C180" s="646"/>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77">
        <f t="shared" si="40"/>
        <v>0</v>
      </c>
      <c r="CQ180" s="77">
        <f t="shared" si="41"/>
        <v>0</v>
      </c>
      <c r="CR180" s="77">
        <f t="shared" si="42"/>
        <v>0</v>
      </c>
      <c r="CS180" s="7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660"/>
      <c r="B181" s="622" t="s">
        <v>284</v>
      </c>
      <c r="C181" s="623"/>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77">
        <f t="shared" si="40"/>
        <v>0</v>
      </c>
      <c r="CQ181" s="77">
        <f t="shared" si="41"/>
        <v>0</v>
      </c>
      <c r="CR181" s="77">
        <f t="shared" si="42"/>
        <v>0</v>
      </c>
      <c r="CS181" s="7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661"/>
      <c r="B182" s="662" t="s">
        <v>121</v>
      </c>
      <c r="C182" s="626"/>
      <c r="D182" s="112">
        <f t="shared" si="47"/>
        <v>0</v>
      </c>
      <c r="E182" s="112">
        <f t="shared" si="50"/>
        <v>0</v>
      </c>
      <c r="F182" s="112">
        <f t="shared" si="50"/>
        <v>0</v>
      </c>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77">
        <f t="shared" si="40"/>
        <v>0</v>
      </c>
      <c r="CQ182" s="77">
        <f t="shared" si="41"/>
        <v>0</v>
      </c>
      <c r="CR182" s="77">
        <f t="shared" si="42"/>
        <v>0</v>
      </c>
      <c r="CS182" s="7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659" t="s">
        <v>242</v>
      </c>
      <c r="B183" s="636" t="s">
        <v>243</v>
      </c>
      <c r="C183" s="637"/>
      <c r="D183" s="143">
        <f t="shared" si="47"/>
        <v>3</v>
      </c>
      <c r="E183" s="143">
        <f t="shared" ref="E183:F186" si="51">+G183+I183+K183+M183+O183</f>
        <v>3</v>
      </c>
      <c r="F183" s="143">
        <f t="shared" si="51"/>
        <v>0</v>
      </c>
      <c r="G183" s="84"/>
      <c r="H183" s="84"/>
      <c r="I183" s="84">
        <v>3</v>
      </c>
      <c r="J183" s="84"/>
      <c r="K183" s="84"/>
      <c r="L183" s="84"/>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77">
        <f t="shared" si="40"/>
        <v>0</v>
      </c>
      <c r="CQ183" s="77">
        <f t="shared" si="41"/>
        <v>0</v>
      </c>
      <c r="CR183" s="77">
        <f t="shared" si="42"/>
        <v>0</v>
      </c>
      <c r="CS183" s="7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660"/>
      <c r="B184" s="631" t="s">
        <v>244</v>
      </c>
      <c r="C184" s="623"/>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77">
        <f t="shared" si="40"/>
        <v>0</v>
      </c>
      <c r="CQ184" s="77">
        <f t="shared" si="41"/>
        <v>0</v>
      </c>
      <c r="CR184" s="77">
        <f t="shared" si="42"/>
        <v>0</v>
      </c>
      <c r="CS184" s="7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660"/>
      <c r="B185" s="631" t="s">
        <v>245</v>
      </c>
      <c r="C185" s="623"/>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77">
        <f t="shared" si="40"/>
        <v>0</v>
      </c>
      <c r="CQ185" s="77">
        <f t="shared" si="41"/>
        <v>0</v>
      </c>
      <c r="CR185" s="77">
        <f t="shared" si="42"/>
        <v>0</v>
      </c>
      <c r="CS185" s="7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663"/>
      <c r="B186" s="624" t="s">
        <v>246</v>
      </c>
      <c r="C186" s="625"/>
      <c r="D186" s="144">
        <f t="shared" si="47"/>
        <v>1</v>
      </c>
      <c r="E186" s="144">
        <f t="shared" si="51"/>
        <v>0</v>
      </c>
      <c r="F186" s="144">
        <f t="shared" si="51"/>
        <v>1</v>
      </c>
      <c r="G186" s="86"/>
      <c r="H186" s="86"/>
      <c r="I186" s="86"/>
      <c r="J186" s="86">
        <v>1</v>
      </c>
      <c r="K186" s="86"/>
      <c r="L186" s="86"/>
      <c r="M186" s="86"/>
      <c r="N186" s="86"/>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77">
        <f t="shared" si="40"/>
        <v>0</v>
      </c>
      <c r="CQ186" s="77">
        <f t="shared" si="41"/>
        <v>0</v>
      </c>
      <c r="CR186" s="77">
        <f t="shared" si="42"/>
        <v>0</v>
      </c>
      <c r="CS186" s="7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636" t="s">
        <v>122</v>
      </c>
      <c r="B187" s="636"/>
      <c r="C187" s="637"/>
      <c r="D187" s="143">
        <f t="shared" si="47"/>
        <v>4</v>
      </c>
      <c r="E187" s="143">
        <f t="shared" si="50"/>
        <v>1</v>
      </c>
      <c r="F187" s="143">
        <f t="shared" si="50"/>
        <v>3</v>
      </c>
      <c r="G187" s="84"/>
      <c r="H187" s="84"/>
      <c r="I187" s="84"/>
      <c r="J187" s="84"/>
      <c r="K187" s="84"/>
      <c r="L187" s="84"/>
      <c r="M187" s="84"/>
      <c r="N187" s="84"/>
      <c r="O187" s="84"/>
      <c r="P187" s="84"/>
      <c r="Q187" s="84"/>
      <c r="R187" s="84"/>
      <c r="S187" s="84"/>
      <c r="T187" s="84"/>
      <c r="U187" s="84"/>
      <c r="V187" s="84"/>
      <c r="W187" s="84"/>
      <c r="X187" s="84"/>
      <c r="Y187" s="84"/>
      <c r="Z187" s="84">
        <v>1</v>
      </c>
      <c r="AA187" s="84">
        <v>1</v>
      </c>
      <c r="AB187" s="84">
        <v>1</v>
      </c>
      <c r="AC187" s="84"/>
      <c r="AD187" s="84">
        <v>1</v>
      </c>
      <c r="AE187" s="84"/>
      <c r="AF187" s="84"/>
      <c r="AG187" s="84"/>
      <c r="AH187" s="84"/>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77">
        <f t="shared" si="40"/>
        <v>0</v>
      </c>
      <c r="CQ187" s="77">
        <f t="shared" si="41"/>
        <v>0</v>
      </c>
      <c r="CR187" s="77">
        <f t="shared" si="42"/>
        <v>0</v>
      </c>
      <c r="CS187" s="7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631" t="s">
        <v>123</v>
      </c>
      <c r="B188" s="631"/>
      <c r="C188" s="623"/>
      <c r="D188" s="111">
        <f t="shared" si="47"/>
        <v>0</v>
      </c>
      <c r="E188" s="111">
        <f t="shared" si="50"/>
        <v>0</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77">
        <f t="shared" si="40"/>
        <v>0</v>
      </c>
      <c r="CQ188" s="77">
        <f t="shared" si="41"/>
        <v>0</v>
      </c>
      <c r="CR188" s="77">
        <f t="shared" si="42"/>
        <v>0</v>
      </c>
      <c r="CS188" s="7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660" t="s">
        <v>124</v>
      </c>
      <c r="B189" s="660"/>
      <c r="C189" s="660"/>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77">
        <f t="shared" si="40"/>
        <v>0</v>
      </c>
      <c r="CQ189" s="77">
        <f t="shared" si="41"/>
        <v>0</v>
      </c>
      <c r="CR189" s="77">
        <f t="shared" si="42"/>
        <v>0</v>
      </c>
      <c r="CS189" s="7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631" t="s">
        <v>125</v>
      </c>
      <c r="B190" s="631"/>
      <c r="C190" s="631"/>
      <c r="D190" s="111">
        <f t="shared" si="47"/>
        <v>0</v>
      </c>
      <c r="E190" s="111">
        <f t="shared" si="50"/>
        <v>0</v>
      </c>
      <c r="F190" s="111">
        <f t="shared" si="50"/>
        <v>0</v>
      </c>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77">
        <f t="shared" si="40"/>
        <v>0</v>
      </c>
      <c r="CQ190" s="77">
        <f t="shared" si="41"/>
        <v>0</v>
      </c>
      <c r="CR190" s="77">
        <f t="shared" si="42"/>
        <v>0</v>
      </c>
      <c r="CS190" s="7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631" t="s">
        <v>126</v>
      </c>
      <c r="B191" s="631"/>
      <c r="C191" s="631"/>
      <c r="D191" s="111">
        <f t="shared" si="47"/>
        <v>0</v>
      </c>
      <c r="E191" s="111">
        <f t="shared" si="50"/>
        <v>0</v>
      </c>
      <c r="F191" s="111">
        <f t="shared" si="50"/>
        <v>0</v>
      </c>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77">
        <f t="shared" si="40"/>
        <v>0</v>
      </c>
      <c r="CQ191" s="77">
        <f t="shared" si="41"/>
        <v>0</v>
      </c>
      <c r="CR191" s="77">
        <f t="shared" si="42"/>
        <v>0</v>
      </c>
      <c r="CS191" s="7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15">
      <c r="A192" s="631" t="s">
        <v>127</v>
      </c>
      <c r="B192" s="631"/>
      <c r="C192" s="631"/>
      <c r="D192" s="111">
        <f t="shared" si="47"/>
        <v>3</v>
      </c>
      <c r="E192" s="111">
        <f t="shared" si="50"/>
        <v>1</v>
      </c>
      <c r="F192" s="111">
        <f t="shared" si="50"/>
        <v>2</v>
      </c>
      <c r="G192" s="85"/>
      <c r="H192" s="85"/>
      <c r="I192" s="85"/>
      <c r="J192" s="85"/>
      <c r="K192" s="85">
        <v>1</v>
      </c>
      <c r="L192" s="85"/>
      <c r="M192" s="85"/>
      <c r="N192" s="85"/>
      <c r="O192" s="85"/>
      <c r="P192" s="85"/>
      <c r="Q192" s="85"/>
      <c r="R192" s="85"/>
      <c r="S192" s="85"/>
      <c r="T192" s="85"/>
      <c r="U192" s="85"/>
      <c r="V192" s="85">
        <v>1</v>
      </c>
      <c r="W192" s="85"/>
      <c r="X192" s="85"/>
      <c r="Y192" s="85"/>
      <c r="Z192" s="85"/>
      <c r="AA192" s="85"/>
      <c r="AB192" s="85">
        <v>1</v>
      </c>
      <c r="AC192" s="85"/>
      <c r="AD192" s="85"/>
      <c r="AE192" s="85"/>
      <c r="AF192" s="85"/>
      <c r="AG192" s="85"/>
      <c r="AH192" s="85"/>
      <c r="AI192" s="85"/>
      <c r="AJ192" s="85"/>
      <c r="AK192" s="85"/>
      <c r="AL192" s="85"/>
      <c r="AM192" s="85"/>
      <c r="AN192" s="129"/>
      <c r="AO192" s="135"/>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77">
        <f t="shared" si="40"/>
        <v>0</v>
      </c>
      <c r="CQ192" s="77">
        <f t="shared" si="41"/>
        <v>0</v>
      </c>
      <c r="CR192" s="77">
        <f t="shared" si="42"/>
        <v>0</v>
      </c>
      <c r="CS192" s="77">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631" t="s">
        <v>128</v>
      </c>
      <c r="B193" s="631"/>
      <c r="C193" s="631"/>
      <c r="D193" s="111">
        <f t="shared" si="47"/>
        <v>0</v>
      </c>
      <c r="E193" s="111">
        <f t="shared" si="50"/>
        <v>0</v>
      </c>
      <c r="F193" s="111">
        <f t="shared" si="50"/>
        <v>0</v>
      </c>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77">
        <f t="shared" si="40"/>
        <v>0</v>
      </c>
      <c r="CQ193" s="77">
        <f t="shared" si="41"/>
        <v>0</v>
      </c>
      <c r="CR193" s="77">
        <f t="shared" si="42"/>
        <v>0</v>
      </c>
      <c r="CS193" s="7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661" t="s">
        <v>129</v>
      </c>
      <c r="B194" s="661"/>
      <c r="C194" s="661"/>
      <c r="D194" s="123">
        <f t="shared" si="47"/>
        <v>0</v>
      </c>
      <c r="E194" s="123">
        <f t="shared" si="50"/>
        <v>0</v>
      </c>
      <c r="F194" s="123">
        <f t="shared" si="50"/>
        <v>0</v>
      </c>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77">
        <f t="shared" si="40"/>
        <v>0</v>
      </c>
      <c r="CQ194" s="77">
        <f t="shared" si="41"/>
        <v>0</v>
      </c>
      <c r="CR194" s="77">
        <f t="shared" si="42"/>
        <v>0</v>
      </c>
      <c r="CS194" s="7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7"/>
      <c r="CQ195" s="27"/>
      <c r="CR195" s="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533" t="s">
        <v>39</v>
      </c>
      <c r="B196" s="534"/>
      <c r="C196" s="676" t="s">
        <v>40</v>
      </c>
      <c r="D196" s="676"/>
      <c r="E196" s="676"/>
      <c r="F196" s="547" t="s">
        <v>248</v>
      </c>
      <c r="G196" s="548"/>
      <c r="H196" s="547" t="s">
        <v>94</v>
      </c>
      <c r="I196" s="548"/>
      <c r="J196" s="547" t="s">
        <v>95</v>
      </c>
      <c r="K196" s="548"/>
      <c r="L196" s="547" t="s">
        <v>96</v>
      </c>
      <c r="M196" s="548"/>
      <c r="N196" s="547" t="s">
        <v>249</v>
      </c>
      <c r="O196" s="548"/>
      <c r="P196" s="547" t="s">
        <v>250</v>
      </c>
      <c r="Q196" s="548"/>
      <c r="R196" s="547" t="s">
        <v>251</v>
      </c>
      <c r="S196" s="548"/>
      <c r="T196" s="547" t="s">
        <v>252</v>
      </c>
      <c r="U196" s="548"/>
      <c r="V196" s="547" t="s">
        <v>253</v>
      </c>
      <c r="W196" s="548"/>
      <c r="X196" s="547" t="s">
        <v>254</v>
      </c>
      <c r="Y196" s="548"/>
      <c r="Z196" s="547" t="s">
        <v>255</v>
      </c>
      <c r="AA196" s="548"/>
      <c r="AB196" s="547" t="s">
        <v>256</v>
      </c>
      <c r="AC196" s="548"/>
      <c r="AD196" s="547" t="s">
        <v>257</v>
      </c>
      <c r="AE196" s="548"/>
      <c r="AF196" s="547" t="s">
        <v>258</v>
      </c>
      <c r="AG196" s="548"/>
      <c r="AH196" s="547" t="s">
        <v>259</v>
      </c>
      <c r="AI196" s="548"/>
      <c r="AJ196" s="547" t="s">
        <v>260</v>
      </c>
      <c r="AK196" s="548"/>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535"/>
      <c r="B197" s="536"/>
      <c r="C197" s="481" t="s">
        <v>133</v>
      </c>
      <c r="D197" s="481" t="s">
        <v>37</v>
      </c>
      <c r="E197" s="484" t="s">
        <v>58</v>
      </c>
      <c r="F197" s="480" t="s">
        <v>37</v>
      </c>
      <c r="G197" s="480" t="s">
        <v>58</v>
      </c>
      <c r="H197" s="480" t="s">
        <v>37</v>
      </c>
      <c r="I197" s="480" t="s">
        <v>58</v>
      </c>
      <c r="J197" s="480" t="s">
        <v>37</v>
      </c>
      <c r="K197" s="480" t="s">
        <v>58</v>
      </c>
      <c r="L197" s="480" t="s">
        <v>37</v>
      </c>
      <c r="M197" s="480" t="s">
        <v>58</v>
      </c>
      <c r="N197" s="480" t="s">
        <v>37</v>
      </c>
      <c r="O197" s="480" t="s">
        <v>58</v>
      </c>
      <c r="P197" s="480" t="s">
        <v>37</v>
      </c>
      <c r="Q197" s="480" t="s">
        <v>58</v>
      </c>
      <c r="R197" s="480" t="s">
        <v>37</v>
      </c>
      <c r="S197" s="480" t="s">
        <v>58</v>
      </c>
      <c r="T197" s="480" t="s">
        <v>37</v>
      </c>
      <c r="U197" s="480" t="s">
        <v>58</v>
      </c>
      <c r="V197" s="480" t="s">
        <v>37</v>
      </c>
      <c r="W197" s="480" t="s">
        <v>58</v>
      </c>
      <c r="X197" s="480" t="s">
        <v>37</v>
      </c>
      <c r="Y197" s="480" t="s">
        <v>58</v>
      </c>
      <c r="Z197" s="480" t="s">
        <v>37</v>
      </c>
      <c r="AA197" s="480" t="s">
        <v>58</v>
      </c>
      <c r="AB197" s="480" t="s">
        <v>37</v>
      </c>
      <c r="AC197" s="480" t="s">
        <v>58</v>
      </c>
      <c r="AD197" s="480" t="s">
        <v>37</v>
      </c>
      <c r="AE197" s="480" t="s">
        <v>58</v>
      </c>
      <c r="AF197" s="480" t="s">
        <v>37</v>
      </c>
      <c r="AG197" s="480" t="s">
        <v>58</v>
      </c>
      <c r="AH197" s="480" t="s">
        <v>37</v>
      </c>
      <c r="AI197" s="480" t="s">
        <v>58</v>
      </c>
      <c r="AJ197" s="480" t="s">
        <v>37</v>
      </c>
      <c r="AK197" s="480"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674" t="s">
        <v>134</v>
      </c>
      <c r="B198" s="67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77">
        <f>IF($C198&lt;&gt;SUM($F198:$AK198),1,0)</f>
        <v>0</v>
      </c>
      <c r="CQ198" s="77">
        <f>IF($D198&lt;&gt;$F198+$H198+$J198+$L198+$N198+$P198+R198+T198+V198+X198+Z198+AB198+AD198+AF198+AH198+AJ198,1,0)</f>
        <v>0</v>
      </c>
      <c r="CR198" s="7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528" t="s">
        <v>135</v>
      </c>
      <c r="B199" s="528"/>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77">
        <f>IF($C199&lt;&gt;SUM($F199:$AK199),1,0)</f>
        <v>0</v>
      </c>
      <c r="CQ199" s="77">
        <f>IF($D199&lt;&gt;$F199+$H199+$J199+$L199+$N199+$P199+R199+T199+V199+X199+Z199+AB199+AD199+AF199+AH199+AJ199,1,0)</f>
        <v>0</v>
      </c>
      <c r="CR199" s="7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675" t="s">
        <v>136</v>
      </c>
      <c r="B200" s="675"/>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77">
        <f>IF($C200&lt;&gt;SUM($F200:$AK200),1,0)</f>
        <v>0</v>
      </c>
      <c r="CQ200" s="77">
        <f>IF($D200&lt;&gt;$F200+$H200+$J200+$L200+$N200+$P200+R200+T200+V200+X200+Z200+AB200+AD200+AF200+AH200+AJ200,1,0)</f>
        <v>0</v>
      </c>
      <c r="CR200" s="7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7"/>
      <c r="CQ201" s="27"/>
      <c r="CR201" s="27"/>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533" t="s">
        <v>39</v>
      </c>
      <c r="B202" s="534"/>
      <c r="C202" s="676" t="s">
        <v>40</v>
      </c>
      <c r="D202" s="676"/>
      <c r="E202" s="676"/>
      <c r="F202" s="547" t="s">
        <v>248</v>
      </c>
      <c r="G202" s="548"/>
      <c r="H202" s="547" t="s">
        <v>94</v>
      </c>
      <c r="I202" s="548"/>
      <c r="J202" s="547" t="s">
        <v>95</v>
      </c>
      <c r="K202" s="548"/>
      <c r="L202" s="547" t="s">
        <v>96</v>
      </c>
      <c r="M202" s="548"/>
      <c r="N202" s="547" t="s">
        <v>249</v>
      </c>
      <c r="O202" s="548"/>
      <c r="P202" s="547" t="s">
        <v>250</v>
      </c>
      <c r="Q202" s="548"/>
      <c r="R202" s="547" t="s">
        <v>251</v>
      </c>
      <c r="S202" s="548"/>
      <c r="T202" s="547" t="s">
        <v>252</v>
      </c>
      <c r="U202" s="548"/>
      <c r="V202" s="547" t="s">
        <v>253</v>
      </c>
      <c r="W202" s="548"/>
      <c r="X202" s="547" t="s">
        <v>254</v>
      </c>
      <c r="Y202" s="548"/>
      <c r="Z202" s="547" t="s">
        <v>255</v>
      </c>
      <c r="AA202" s="548"/>
      <c r="AB202" s="547" t="s">
        <v>256</v>
      </c>
      <c r="AC202" s="548"/>
      <c r="AD202" s="547" t="s">
        <v>257</v>
      </c>
      <c r="AE202" s="548"/>
      <c r="AF202" s="547" t="s">
        <v>258</v>
      </c>
      <c r="AG202" s="548"/>
      <c r="AH202" s="547" t="s">
        <v>259</v>
      </c>
      <c r="AI202" s="548"/>
      <c r="AJ202" s="547" t="s">
        <v>260</v>
      </c>
      <c r="AK202" s="548"/>
      <c r="AL202" s="71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535"/>
      <c r="B203" s="536"/>
      <c r="C203" s="481" t="s">
        <v>133</v>
      </c>
      <c r="D203" s="481" t="s">
        <v>37</v>
      </c>
      <c r="E203" s="484"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714"/>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7"/>
      <c r="CQ203" s="27"/>
      <c r="CR203" s="27"/>
      <c r="CS203" s="27"/>
      <c r="CT203" s="27"/>
      <c r="CU203" s="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674" t="s">
        <v>134</v>
      </c>
      <c r="B204" s="67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77">
        <f>IF($C204&lt;$AL204,1,0)</f>
        <v>0</v>
      </c>
      <c r="CQ204" s="77">
        <f>IF($D204&lt;&gt;$F204+$H204+$J204+$L204+$N204+$P204+R204+T204+W204+Y204+AA204+AC204+AE204+AG204+AI204+AK204,1,0)</f>
        <v>0</v>
      </c>
      <c r="CR204" s="77">
        <f>IF($E204&lt;&gt;$G204+$I204+$K204+$M204+$O204+$Q204+S204+U204+W204+Y204+AA204+AC204+AE204+AG204+AI204+AK204,1,0)</f>
        <v>0</v>
      </c>
      <c r="CS204" s="27"/>
      <c r="CT204" s="27"/>
      <c r="CU204" s="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528" t="s">
        <v>135</v>
      </c>
      <c r="B205" s="528"/>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390" t="s">
        <v>292</v>
      </c>
      <c r="AY205" s="27"/>
      <c r="AZ205" s="27"/>
      <c r="BA205" s="80"/>
      <c r="BB205" s="158"/>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77">
        <f>IF($C205&lt;$AL205,1,0)</f>
        <v>0</v>
      </c>
      <c r="CQ205" s="77">
        <f>IF($D205&lt;&gt;$F205+$H205+$J205+$L205+$N205+$P205+R205+T205+V205+X205+Z205+AB205+AD205+AF205+AH205+AJ205,1,0)</f>
        <v>0</v>
      </c>
      <c r="CR205" s="77">
        <f>IF($E205&lt;&gt;$G205+$I205+$K205+$M205+$O205+$Q205+S205+U205+W205+Y205+AA205+AC205+AE205+AG205+AI205+AK205,1,0)</f>
        <v>0</v>
      </c>
      <c r="CS205" s="27"/>
      <c r="CT205" s="27"/>
      <c r="CU205" s="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675" t="s">
        <v>136</v>
      </c>
      <c r="B206" s="675"/>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390" t="s">
        <v>292</v>
      </c>
      <c r="AY206" s="27"/>
      <c r="AZ206" s="27"/>
      <c r="BA206" s="80"/>
      <c r="BB206" s="158"/>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77">
        <f>IF($C206&lt;$AL206,1,0)</f>
        <v>0</v>
      </c>
      <c r="CQ206" s="77">
        <f>IF($D206&lt;&gt;$F206+$H206+$J206+$L206+$N206+$P206+R206+T206+V206+X206+Z206+AB206+AD206+AF206+AH206+AJ206,1,0)</f>
        <v>0</v>
      </c>
      <c r="CR206" s="77">
        <f>IF($E206&lt;&gt;$G206+$I206+$K206+$M206+$O206+$Q206+S206+U206+W206+Y206+AA206+AC206+AE206+AG206+AI206+AK206,1,0)</f>
        <v>0</v>
      </c>
      <c r="CS206" s="27"/>
      <c r="CT206" s="27"/>
      <c r="CU206" s="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27"/>
      <c r="CQ207" s="27"/>
      <c r="CR207" s="27"/>
      <c r="CS207" s="27"/>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715" t="s">
        <v>137</v>
      </c>
      <c r="B208" s="716" t="s">
        <v>138</v>
      </c>
      <c r="C208" s="509" t="s">
        <v>4</v>
      </c>
      <c r="D208" s="719" t="s">
        <v>139</v>
      </c>
      <c r="E208" s="720"/>
      <c r="F208" s="720"/>
      <c r="G208" s="720"/>
      <c r="H208" s="720"/>
      <c r="I208" s="720"/>
      <c r="J208" s="720"/>
      <c r="K208" s="720"/>
      <c r="L208" s="720"/>
      <c r="M208" s="720"/>
      <c r="N208" s="720"/>
      <c r="O208" s="720"/>
      <c r="P208" s="720"/>
      <c r="Q208" s="720"/>
      <c r="R208" s="720"/>
      <c r="S208" s="721"/>
      <c r="T208" s="719" t="s">
        <v>51</v>
      </c>
      <c r="U208" s="721"/>
      <c r="V208" s="555"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27"/>
      <c r="CQ208" s="27"/>
      <c r="CR208" s="27"/>
      <c r="CS208" s="27"/>
      <c r="CT208" s="27"/>
      <c r="CU208" s="27"/>
      <c r="CV208" s="27"/>
      <c r="CW208" s="11"/>
      <c r="CX208" s="11"/>
      <c r="CY208" s="11"/>
      <c r="CZ208" s="27"/>
      <c r="DA208" s="27"/>
      <c r="DG208" s="27"/>
      <c r="DH208" s="27"/>
      <c r="DI208" s="27"/>
      <c r="DJ208" s="27"/>
    </row>
    <row r="209" spans="1:118" s="76" customFormat="1" ht="24.75" customHeight="1" x14ac:dyDescent="0.15">
      <c r="A209" s="717"/>
      <c r="B209" s="718"/>
      <c r="C209" s="510"/>
      <c r="D209" s="279" t="s">
        <v>237</v>
      </c>
      <c r="E209" s="280" t="s">
        <v>140</v>
      </c>
      <c r="F209" s="280" t="s">
        <v>63</v>
      </c>
      <c r="G209" s="280" t="s">
        <v>8</v>
      </c>
      <c r="H209" s="480" t="s">
        <v>165</v>
      </c>
      <c r="I209" s="480" t="s">
        <v>166</v>
      </c>
      <c r="J209" s="480" t="s">
        <v>167</v>
      </c>
      <c r="K209" s="480" t="s">
        <v>168</v>
      </c>
      <c r="L209" s="480" t="s">
        <v>169</v>
      </c>
      <c r="M209" s="480" t="s">
        <v>170</v>
      </c>
      <c r="N209" s="480" t="s">
        <v>264</v>
      </c>
      <c r="O209" s="480" t="s">
        <v>265</v>
      </c>
      <c r="P209" s="480" t="s">
        <v>266</v>
      </c>
      <c r="Q209" s="480" t="s">
        <v>267</v>
      </c>
      <c r="R209" s="480" t="s">
        <v>268</v>
      </c>
      <c r="S209" s="480" t="s">
        <v>269</v>
      </c>
      <c r="T209" s="280" t="s">
        <v>141</v>
      </c>
      <c r="U209" s="280" t="s">
        <v>58</v>
      </c>
      <c r="V209" s="722"/>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27"/>
      <c r="CQ209" s="27"/>
      <c r="CR209" s="27"/>
      <c r="CS209" s="11"/>
      <c r="CT209" s="27"/>
      <c r="CU209" s="27"/>
      <c r="CV209" s="27"/>
      <c r="CW209" s="11"/>
      <c r="CX209" s="11"/>
      <c r="CY209" s="11"/>
      <c r="CZ209" s="27"/>
      <c r="DA209" s="27"/>
      <c r="DG209" s="27"/>
      <c r="DH209" s="27"/>
      <c r="DI209" s="27"/>
      <c r="DJ209" s="27"/>
    </row>
    <row r="210" spans="1:118" s="76" customFormat="1" ht="15.75" customHeight="1" x14ac:dyDescent="0.15">
      <c r="A210" s="671"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77" t="str">
        <f>IF($C210=0,"",IF($V210="",IF($C210=0,"",1),0))</f>
        <v/>
      </c>
      <c r="CR210" s="77">
        <f>IF($C210&lt;$V210,1,0)</f>
        <v>0</v>
      </c>
      <c r="CS210" s="27"/>
      <c r="CT210" s="391"/>
      <c r="CU210" s="391"/>
      <c r="CV210" s="391"/>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672"/>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77" t="str">
        <f>IF($C211=0,"",IF($V211="",IF($C211=0,"",1),0))</f>
        <v/>
      </c>
      <c r="CR211" s="77">
        <f>IF($C211&lt;$V211,1,0)</f>
        <v>0</v>
      </c>
      <c r="CS211" s="27"/>
      <c r="CT211" s="391"/>
      <c r="CU211" s="391"/>
      <c r="CV211" s="391"/>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673"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77" t="str">
        <f>IF($C212=0,"",IF($V212="",IF($C212=0,"",1),0))</f>
        <v/>
      </c>
      <c r="CR212" s="77">
        <f>IF($C212&lt;$V212,1,0)</f>
        <v>0</v>
      </c>
      <c r="CS212" s="27"/>
      <c r="CT212" s="391"/>
      <c r="CU212" s="391"/>
      <c r="CV212" s="391"/>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672"/>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77" t="str">
        <f>IF($C213=0,"",IF($V213="",IF($C213=0,"",1),0))</f>
        <v/>
      </c>
      <c r="CR213" s="77">
        <f>IF($C213&lt;$V213,1,0)</f>
        <v>0</v>
      </c>
      <c r="CS213" s="27"/>
      <c r="CT213" s="391"/>
      <c r="CU213" s="391"/>
      <c r="CV213" s="391"/>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533" t="s">
        <v>146</v>
      </c>
      <c r="B215" s="534"/>
      <c r="C215" s="543" t="s">
        <v>147</v>
      </c>
      <c r="D215" s="543"/>
      <c r="E215" s="543"/>
      <c r="F215" s="557" t="s">
        <v>148</v>
      </c>
      <c r="G215" s="558"/>
      <c r="H215" s="558"/>
      <c r="I215" s="558"/>
      <c r="J215" s="558"/>
      <c r="K215" s="558"/>
      <c r="L215" s="558"/>
      <c r="M215" s="558"/>
      <c r="N215" s="558"/>
      <c r="O215" s="558"/>
      <c r="P215" s="558"/>
      <c r="Q215" s="558"/>
      <c r="R215" s="558"/>
      <c r="S215" s="558"/>
      <c r="T215" s="558"/>
      <c r="U215" s="558"/>
      <c r="V215" s="558"/>
      <c r="W215" s="558"/>
      <c r="X215" s="558"/>
      <c r="Y215" s="558"/>
      <c r="Z215" s="558"/>
      <c r="AA215" s="558"/>
      <c r="AB215" s="558"/>
      <c r="AC215" s="558"/>
      <c r="AD215" s="558"/>
      <c r="AE215" s="558"/>
      <c r="AF215" s="558"/>
      <c r="AG215" s="558"/>
      <c r="AH215" s="558"/>
      <c r="AI215" s="558"/>
      <c r="AJ215" s="558"/>
      <c r="AK215" s="558"/>
      <c r="AL215" s="558"/>
      <c r="AM215" s="558"/>
      <c r="AN215" s="723" t="s">
        <v>149</v>
      </c>
      <c r="AO215" s="509" t="s">
        <v>84</v>
      </c>
      <c r="AP215" s="713" t="s">
        <v>150</v>
      </c>
      <c r="AQ215" s="509"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81"/>
      <c r="B216" s="582"/>
      <c r="C216" s="543"/>
      <c r="D216" s="543"/>
      <c r="E216" s="543"/>
      <c r="F216" s="560" t="s">
        <v>271</v>
      </c>
      <c r="G216" s="726"/>
      <c r="H216" s="727" t="s">
        <v>237</v>
      </c>
      <c r="I216" s="728"/>
      <c r="J216" s="560" t="s">
        <v>140</v>
      </c>
      <c r="K216" s="726"/>
      <c r="L216" s="560" t="s">
        <v>63</v>
      </c>
      <c r="M216" s="726"/>
      <c r="N216" s="560" t="s">
        <v>8</v>
      </c>
      <c r="O216" s="726"/>
      <c r="P216" s="579" t="s">
        <v>213</v>
      </c>
      <c r="Q216" s="580"/>
      <c r="R216" s="579" t="s">
        <v>214</v>
      </c>
      <c r="S216" s="580"/>
      <c r="T216" s="579" t="s">
        <v>215</v>
      </c>
      <c r="U216" s="580"/>
      <c r="V216" s="579" t="s">
        <v>216</v>
      </c>
      <c r="W216" s="580"/>
      <c r="X216" s="579" t="s">
        <v>217</v>
      </c>
      <c r="Y216" s="580"/>
      <c r="Z216" s="579" t="s">
        <v>218</v>
      </c>
      <c r="AA216" s="580"/>
      <c r="AB216" s="579" t="s">
        <v>219</v>
      </c>
      <c r="AC216" s="580"/>
      <c r="AD216" s="579" t="s">
        <v>220</v>
      </c>
      <c r="AE216" s="580"/>
      <c r="AF216" s="579" t="s">
        <v>221</v>
      </c>
      <c r="AG216" s="580"/>
      <c r="AH216" s="579" t="s">
        <v>222</v>
      </c>
      <c r="AI216" s="580"/>
      <c r="AJ216" s="579" t="s">
        <v>223</v>
      </c>
      <c r="AK216" s="580"/>
      <c r="AL216" s="579" t="s">
        <v>224</v>
      </c>
      <c r="AM216" s="612"/>
      <c r="AN216" s="724"/>
      <c r="AO216" s="684"/>
      <c r="AP216" s="584"/>
      <c r="AQ216" s="684"/>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535"/>
      <c r="B217" s="536"/>
      <c r="C217" s="481" t="s">
        <v>133</v>
      </c>
      <c r="D217" s="481" t="s">
        <v>37</v>
      </c>
      <c r="E217" s="475" t="s">
        <v>58</v>
      </c>
      <c r="F217" s="479" t="s">
        <v>141</v>
      </c>
      <c r="G217" s="479" t="s">
        <v>58</v>
      </c>
      <c r="H217" s="479" t="s">
        <v>141</v>
      </c>
      <c r="I217" s="479" t="s">
        <v>58</v>
      </c>
      <c r="J217" s="479" t="s">
        <v>141</v>
      </c>
      <c r="K217" s="479" t="s">
        <v>58</v>
      </c>
      <c r="L217" s="479" t="s">
        <v>141</v>
      </c>
      <c r="M217" s="479" t="s">
        <v>58</v>
      </c>
      <c r="N217" s="479" t="s">
        <v>141</v>
      </c>
      <c r="O217" s="479" t="s">
        <v>58</v>
      </c>
      <c r="P217" s="479" t="s">
        <v>141</v>
      </c>
      <c r="Q217" s="479" t="s">
        <v>58</v>
      </c>
      <c r="R217" s="479" t="s">
        <v>141</v>
      </c>
      <c r="S217" s="479" t="s">
        <v>58</v>
      </c>
      <c r="T217" s="479" t="s">
        <v>141</v>
      </c>
      <c r="U217" s="479" t="s">
        <v>58</v>
      </c>
      <c r="V217" s="479" t="s">
        <v>141</v>
      </c>
      <c r="W217" s="479" t="s">
        <v>58</v>
      </c>
      <c r="X217" s="479" t="s">
        <v>141</v>
      </c>
      <c r="Y217" s="479" t="s">
        <v>58</v>
      </c>
      <c r="Z217" s="479" t="s">
        <v>141</v>
      </c>
      <c r="AA217" s="479" t="s">
        <v>58</v>
      </c>
      <c r="AB217" s="479" t="s">
        <v>141</v>
      </c>
      <c r="AC217" s="479" t="s">
        <v>58</v>
      </c>
      <c r="AD217" s="479" t="s">
        <v>141</v>
      </c>
      <c r="AE217" s="479" t="s">
        <v>58</v>
      </c>
      <c r="AF217" s="479" t="s">
        <v>141</v>
      </c>
      <c r="AG217" s="479" t="s">
        <v>58</v>
      </c>
      <c r="AH217" s="479" t="s">
        <v>141</v>
      </c>
      <c r="AI217" s="479" t="s">
        <v>58</v>
      </c>
      <c r="AJ217" s="479" t="s">
        <v>141</v>
      </c>
      <c r="AK217" s="479" t="s">
        <v>58</v>
      </c>
      <c r="AL217" s="479" t="s">
        <v>141</v>
      </c>
      <c r="AM217" s="476" t="s">
        <v>58</v>
      </c>
      <c r="AN217" s="725"/>
      <c r="AO217" s="510"/>
      <c r="AP217" s="714"/>
      <c r="AQ217" s="510"/>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27"/>
      <c r="CQ217" s="27"/>
      <c r="CR217" s="27"/>
      <c r="CS217" s="11"/>
      <c r="CT217" s="27"/>
      <c r="CU217" s="27"/>
      <c r="CV217" s="27"/>
      <c r="CW217" s="11"/>
      <c r="CX217" s="11"/>
      <c r="CY217" s="11"/>
      <c r="CZ217" s="11"/>
      <c r="DA217" s="11"/>
      <c r="DB217" s="11"/>
      <c r="DC217" s="11"/>
      <c r="DD217" s="11"/>
      <c r="DE217" s="11"/>
    </row>
    <row r="218" spans="1:118" s="76" customFormat="1" ht="18" customHeight="1" x14ac:dyDescent="0.15">
      <c r="A218" s="752" t="s">
        <v>151</v>
      </c>
      <c r="B218" s="753"/>
      <c r="C218" s="287">
        <f>SUM(D218:E218)</f>
        <v>17</v>
      </c>
      <c r="D218" s="287">
        <f>+F218+H218+J218+L218+N218+P218+R218+T218+V218++X218+Z218+AB218+AD218+AF218+AH218+AJ218+AL218</f>
        <v>1</v>
      </c>
      <c r="E218" s="287">
        <f>+G218+I218+K218+M218+O218+Q218+S218+U218+W218++Y218+AA218+AC218+AE218+AG218+AI218+AK218+AM218</f>
        <v>16</v>
      </c>
      <c r="F218" s="287">
        <f>SUM(F220:F228)</f>
        <v>0</v>
      </c>
      <c r="G218" s="287">
        <f t="shared" ref="G218:AM218" si="52">SUM(G220:G228)</f>
        <v>0</v>
      </c>
      <c r="H218" s="287">
        <f t="shared" si="52"/>
        <v>0</v>
      </c>
      <c r="I218" s="287">
        <f t="shared" si="52"/>
        <v>0</v>
      </c>
      <c r="J218" s="287">
        <f t="shared" si="52"/>
        <v>0</v>
      </c>
      <c r="K218" s="287">
        <f>SUM(K219:K228)</f>
        <v>1</v>
      </c>
      <c r="L218" s="287">
        <f t="shared" si="52"/>
        <v>0</v>
      </c>
      <c r="M218" s="287">
        <f>SUM(M219:M228)</f>
        <v>0</v>
      </c>
      <c r="N218" s="287">
        <f t="shared" si="52"/>
        <v>0</v>
      </c>
      <c r="O218" s="287">
        <f>SUM(O219:O228)</f>
        <v>2</v>
      </c>
      <c r="P218" s="287">
        <f t="shared" si="52"/>
        <v>1</v>
      </c>
      <c r="Q218" s="287">
        <f>SUM(Q219:Q228)</f>
        <v>5</v>
      </c>
      <c r="R218" s="287">
        <f t="shared" si="52"/>
        <v>0</v>
      </c>
      <c r="S218" s="287">
        <f>SUM(S219:S228)</f>
        <v>0</v>
      </c>
      <c r="T218" s="287">
        <f t="shared" si="52"/>
        <v>0</v>
      </c>
      <c r="U218" s="287">
        <f>SUM(U219:U228)</f>
        <v>3</v>
      </c>
      <c r="V218" s="287">
        <f t="shared" si="52"/>
        <v>0</v>
      </c>
      <c r="W218" s="287">
        <f>SUM(W219:W228)</f>
        <v>1</v>
      </c>
      <c r="X218" s="287">
        <f t="shared" si="52"/>
        <v>0</v>
      </c>
      <c r="Y218" s="287">
        <f>SUM(Y219:Y228)</f>
        <v>2</v>
      </c>
      <c r="Z218" s="287">
        <f t="shared" si="52"/>
        <v>0</v>
      </c>
      <c r="AA218" s="287">
        <f>SUM(AA219:AA228)</f>
        <v>0</v>
      </c>
      <c r="AB218" s="287">
        <f t="shared" si="52"/>
        <v>0</v>
      </c>
      <c r="AC218" s="287">
        <f>SUM(AC219:AC228)</f>
        <v>0</v>
      </c>
      <c r="AD218" s="287">
        <f t="shared" si="52"/>
        <v>0</v>
      </c>
      <c r="AE218" s="287">
        <f t="shared" si="52"/>
        <v>1</v>
      </c>
      <c r="AF218" s="287">
        <f t="shared" si="52"/>
        <v>0</v>
      </c>
      <c r="AG218" s="287">
        <f t="shared" si="52"/>
        <v>0</v>
      </c>
      <c r="AH218" s="287">
        <f t="shared" si="52"/>
        <v>0</v>
      </c>
      <c r="AI218" s="287">
        <f t="shared" si="52"/>
        <v>1</v>
      </c>
      <c r="AJ218" s="287">
        <f t="shared" si="52"/>
        <v>0</v>
      </c>
      <c r="AK218" s="287">
        <f t="shared" si="52"/>
        <v>0</v>
      </c>
      <c r="AL218" s="288">
        <f t="shared" si="52"/>
        <v>0</v>
      </c>
      <c r="AM218" s="289">
        <f t="shared" si="52"/>
        <v>0</v>
      </c>
      <c r="AN218" s="152">
        <f>SUM(AN219:AN228)</f>
        <v>0</v>
      </c>
      <c r="AO218" s="153">
        <f>SUM(AO219:AO228)</f>
        <v>2</v>
      </c>
      <c r="AP218" s="290">
        <f>SUM(AP219:AP228)</f>
        <v>2</v>
      </c>
      <c r="AQ218" s="290">
        <f>SUM(AQ219:AQ228)</f>
        <v>0</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7">
        <f>IF($AO218&lt;$AP218+$AQ218,1,0)</f>
        <v>0</v>
      </c>
      <c r="CQ218" s="27"/>
      <c r="CR218" s="27"/>
      <c r="CS218" s="11"/>
      <c r="CT218" s="27"/>
      <c r="CU218" s="27"/>
      <c r="CV218" s="27"/>
      <c r="CW218" s="11"/>
      <c r="CX218" s="11"/>
      <c r="CY218" s="11"/>
      <c r="CZ218" s="11"/>
      <c r="DA218" s="11"/>
      <c r="DB218" s="11"/>
      <c r="DC218" s="11"/>
      <c r="DD218" s="11"/>
      <c r="DE218" s="11"/>
    </row>
    <row r="219" spans="1:118" s="76" customFormat="1" ht="18" customHeight="1" x14ac:dyDescent="0.15">
      <c r="A219" s="664" t="s">
        <v>152</v>
      </c>
      <c r="B219" s="275" t="s">
        <v>97</v>
      </c>
      <c r="C219" s="291">
        <f>+E219</f>
        <v>1</v>
      </c>
      <c r="D219" s="292"/>
      <c r="E219" s="291">
        <f>+K219+M219+O219+Q219+S219+U219+W219++Y219+AA219+AC219</f>
        <v>1</v>
      </c>
      <c r="F219" s="258"/>
      <c r="G219" s="258"/>
      <c r="H219" s="258"/>
      <c r="I219" s="258"/>
      <c r="J219" s="258"/>
      <c r="K219" s="84"/>
      <c r="L219" s="258"/>
      <c r="M219" s="84"/>
      <c r="N219" s="258"/>
      <c r="O219" s="84"/>
      <c r="P219" s="258"/>
      <c r="Q219" s="84">
        <v>1</v>
      </c>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7">
        <f t="shared" ref="CP219:CP228" si="55">IF($AO219&lt;$AP219+$AQ219,1,0)</f>
        <v>0</v>
      </c>
      <c r="CQ219" s="27"/>
      <c r="CR219" s="27"/>
      <c r="CS219" s="11"/>
      <c r="CT219" s="27"/>
      <c r="CU219" s="27"/>
      <c r="CV219" s="27"/>
      <c r="CW219" s="11"/>
      <c r="CX219" s="11"/>
      <c r="CY219" s="11"/>
      <c r="CZ219" s="11"/>
      <c r="DA219" s="11"/>
      <c r="DB219" s="11"/>
      <c r="DC219" s="11"/>
      <c r="DD219" s="11"/>
      <c r="DE219" s="11"/>
    </row>
    <row r="220" spans="1:118" s="13" customFormat="1" ht="18.75" customHeight="1" x14ac:dyDescent="0.2">
      <c r="A220" s="665"/>
      <c r="B220" s="487" t="s">
        <v>153</v>
      </c>
      <c r="C220" s="95">
        <f t="shared" ref="C220:C228" si="56">SUM(D220:E220)</f>
        <v>1</v>
      </c>
      <c r="D220" s="95">
        <f t="shared" ref="D220:E228" si="57">+F220+H220+J220+L220+N220+P220+R220+T220+V220++X220+Z220+AB220+AD220+AF220+AH220+AJ220+AL220</f>
        <v>1</v>
      </c>
      <c r="E220" s="123">
        <f>+G220+I220+K220+M220+O220+Q220+S220+U220+W220++Y220+AA220+AC220+AE220+AG220+AI220+AK220+AM220</f>
        <v>0</v>
      </c>
      <c r="F220" s="87"/>
      <c r="G220" s="87"/>
      <c r="H220" s="87"/>
      <c r="I220" s="87"/>
      <c r="J220" s="87"/>
      <c r="K220" s="87"/>
      <c r="L220" s="87"/>
      <c r="M220" s="87"/>
      <c r="N220" s="87"/>
      <c r="O220" s="87"/>
      <c r="P220" s="87">
        <v>1</v>
      </c>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7">
        <f t="shared" si="55"/>
        <v>0</v>
      </c>
      <c r="CQ220" s="27"/>
      <c r="CR220" s="27"/>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754" t="s">
        <v>154</v>
      </c>
      <c r="B221" s="754"/>
      <c r="C221" s="125">
        <f t="shared" si="56"/>
        <v>0</v>
      </c>
      <c r="D221" s="125">
        <f t="shared" si="57"/>
        <v>0</v>
      </c>
      <c r="E221" s="145">
        <f t="shared" si="57"/>
        <v>0</v>
      </c>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7">
        <f t="shared" si="55"/>
        <v>0</v>
      </c>
      <c r="CQ221" s="27"/>
      <c r="CR221" s="27"/>
      <c r="CS221" s="11"/>
      <c r="CT221" s="27"/>
      <c r="CU221" s="27"/>
      <c r="CV221" s="27"/>
      <c r="CW221" s="11"/>
      <c r="CX221" s="11"/>
      <c r="CY221" s="11"/>
      <c r="CZ221" s="11"/>
      <c r="DA221" s="11"/>
      <c r="DB221" s="11"/>
      <c r="DC221" s="11"/>
      <c r="DD221" s="11"/>
      <c r="DE221" s="11"/>
    </row>
    <row r="222" spans="1:118" s="76" customFormat="1" ht="15" customHeight="1" x14ac:dyDescent="0.15">
      <c r="A222" s="755" t="s">
        <v>155</v>
      </c>
      <c r="B222" s="755"/>
      <c r="C222" s="94">
        <f t="shared" si="56"/>
        <v>7</v>
      </c>
      <c r="D222" s="94">
        <f t="shared" si="57"/>
        <v>0</v>
      </c>
      <c r="E222" s="122">
        <f t="shared" si="57"/>
        <v>7</v>
      </c>
      <c r="F222" s="85"/>
      <c r="G222" s="85"/>
      <c r="H222" s="85"/>
      <c r="I222" s="85"/>
      <c r="J222" s="85"/>
      <c r="K222" s="85"/>
      <c r="L222" s="85"/>
      <c r="M222" s="85"/>
      <c r="N222" s="85"/>
      <c r="O222" s="85">
        <v>1</v>
      </c>
      <c r="P222" s="85"/>
      <c r="Q222" s="85">
        <v>2</v>
      </c>
      <c r="R222" s="85"/>
      <c r="S222" s="85"/>
      <c r="T222" s="85"/>
      <c r="U222" s="85">
        <v>2</v>
      </c>
      <c r="V222" s="85"/>
      <c r="W222" s="85"/>
      <c r="X222" s="85"/>
      <c r="Y222" s="85"/>
      <c r="Z222" s="85"/>
      <c r="AA222" s="85"/>
      <c r="AB222" s="85"/>
      <c r="AC222" s="85"/>
      <c r="AD222" s="85"/>
      <c r="AE222" s="85">
        <v>1</v>
      </c>
      <c r="AF222" s="85"/>
      <c r="AG222" s="85"/>
      <c r="AH222" s="85"/>
      <c r="AI222" s="85">
        <v>1</v>
      </c>
      <c r="AJ222" s="85"/>
      <c r="AK222" s="85"/>
      <c r="AL222" s="85"/>
      <c r="AM222" s="129"/>
      <c r="AN222" s="135"/>
      <c r="AO222" s="97">
        <v>2</v>
      </c>
      <c r="AP222" s="85">
        <v>2</v>
      </c>
      <c r="AQ222" s="85"/>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7">
        <f t="shared" si="55"/>
        <v>0</v>
      </c>
      <c r="CQ222" s="27"/>
      <c r="CR222" s="27"/>
      <c r="CS222" s="11"/>
      <c r="CT222" s="27"/>
      <c r="CU222" s="27"/>
      <c r="CV222" s="27"/>
      <c r="CW222" s="11"/>
      <c r="CX222" s="11"/>
      <c r="CY222" s="11"/>
      <c r="CZ222" s="11"/>
      <c r="DA222" s="11"/>
      <c r="DB222" s="11"/>
      <c r="DC222" s="11"/>
      <c r="DD222" s="11"/>
      <c r="DE222" s="11"/>
    </row>
    <row r="223" spans="1:118" s="76" customFormat="1" ht="15" customHeight="1" x14ac:dyDescent="0.15">
      <c r="A223" s="755" t="s">
        <v>156</v>
      </c>
      <c r="B223" s="755"/>
      <c r="C223" s="94">
        <f t="shared" si="56"/>
        <v>0</v>
      </c>
      <c r="D223" s="94">
        <f t="shared" si="57"/>
        <v>0</v>
      </c>
      <c r="E223" s="122">
        <f t="shared" si="57"/>
        <v>0</v>
      </c>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7">
        <f t="shared" si="55"/>
        <v>0</v>
      </c>
      <c r="CQ223" s="27"/>
      <c r="CR223" s="27"/>
      <c r="CS223" s="11"/>
      <c r="CT223" s="27"/>
      <c r="CU223" s="27"/>
      <c r="CV223" s="27"/>
      <c r="CW223" s="11"/>
      <c r="CX223" s="11"/>
      <c r="CY223" s="11"/>
      <c r="CZ223" s="11"/>
      <c r="DA223" s="11"/>
      <c r="DB223" s="11"/>
      <c r="DC223" s="11"/>
      <c r="DD223" s="11"/>
      <c r="DE223" s="11"/>
    </row>
    <row r="224" spans="1:118" s="76" customFormat="1" ht="15" customHeight="1" x14ac:dyDescent="0.15">
      <c r="A224" s="755" t="s">
        <v>157</v>
      </c>
      <c r="B224" s="755"/>
      <c r="C224" s="94">
        <f t="shared" si="56"/>
        <v>0</v>
      </c>
      <c r="D224" s="94">
        <f t="shared" si="57"/>
        <v>0</v>
      </c>
      <c r="E224" s="122">
        <f t="shared" si="57"/>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7">
        <f t="shared" si="55"/>
        <v>0</v>
      </c>
      <c r="CQ224" s="27"/>
      <c r="CR224" s="27"/>
      <c r="CS224" s="11"/>
      <c r="CT224" s="27"/>
      <c r="CU224" s="27"/>
      <c r="CV224" s="27"/>
      <c r="CW224" s="11"/>
      <c r="CX224" s="11"/>
      <c r="CY224" s="11"/>
      <c r="CZ224" s="11"/>
      <c r="DA224" s="11"/>
      <c r="DB224" s="11"/>
      <c r="DC224" s="11"/>
      <c r="DD224" s="11"/>
      <c r="DE224" s="11"/>
    </row>
    <row r="225" spans="1:127" s="76" customFormat="1" ht="15" customHeight="1" x14ac:dyDescent="0.15">
      <c r="A225" s="755" t="s">
        <v>158</v>
      </c>
      <c r="B225" s="755"/>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7">
        <f t="shared" si="55"/>
        <v>0</v>
      </c>
      <c r="CQ225" s="27"/>
      <c r="CR225" s="27"/>
      <c r="CS225" s="11"/>
      <c r="CT225" s="27"/>
      <c r="CU225" s="27"/>
      <c r="CV225" s="27"/>
      <c r="CW225" s="11"/>
      <c r="CX225" s="11"/>
      <c r="CY225" s="11"/>
      <c r="CZ225" s="11"/>
      <c r="DA225" s="11"/>
      <c r="DB225" s="11"/>
      <c r="DC225" s="11"/>
      <c r="DD225" s="11"/>
      <c r="DE225" s="11"/>
    </row>
    <row r="226" spans="1:127" s="76" customFormat="1" ht="15" customHeight="1" x14ac:dyDescent="0.15">
      <c r="A226" s="755" t="s">
        <v>159</v>
      </c>
      <c r="B226" s="755"/>
      <c r="C226" s="94">
        <f t="shared" si="56"/>
        <v>0</v>
      </c>
      <c r="D226" s="94">
        <f t="shared" si="57"/>
        <v>0</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7">
        <f t="shared" si="55"/>
        <v>0</v>
      </c>
      <c r="CQ226" s="27"/>
      <c r="CR226" s="27"/>
      <c r="CS226" s="11"/>
      <c r="CT226" s="27"/>
      <c r="CU226" s="27"/>
      <c r="CV226" s="27"/>
      <c r="CW226" s="11"/>
      <c r="CX226" s="11"/>
      <c r="CY226" s="11"/>
      <c r="CZ226" s="11"/>
      <c r="DA226" s="11"/>
      <c r="DB226" s="11"/>
      <c r="DC226" s="11"/>
      <c r="DD226" s="11"/>
      <c r="DE226" s="11"/>
    </row>
    <row r="227" spans="1:127" s="76" customFormat="1" ht="15" customHeight="1" x14ac:dyDescent="0.15">
      <c r="A227" s="755" t="s">
        <v>160</v>
      </c>
      <c r="B227" s="755"/>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7">
        <f t="shared" si="55"/>
        <v>0</v>
      </c>
      <c r="CQ227" s="27"/>
      <c r="CR227" s="27"/>
      <c r="CS227" s="11"/>
      <c r="CT227" s="27"/>
      <c r="CU227" s="27"/>
      <c r="CV227" s="27"/>
      <c r="CW227" s="11"/>
      <c r="CX227" s="11"/>
      <c r="CY227" s="11"/>
      <c r="CZ227" s="11"/>
      <c r="DA227" s="11"/>
      <c r="DB227" s="11"/>
      <c r="DC227" s="11"/>
      <c r="DD227" s="11"/>
      <c r="DE227" s="11"/>
    </row>
    <row r="228" spans="1:127" s="76" customFormat="1" ht="15" customHeight="1" x14ac:dyDescent="0.15">
      <c r="A228" s="745" t="s">
        <v>161</v>
      </c>
      <c r="B228" s="745"/>
      <c r="C228" s="95">
        <f t="shared" si="56"/>
        <v>8</v>
      </c>
      <c r="D228" s="95">
        <f t="shared" si="57"/>
        <v>0</v>
      </c>
      <c r="E228" s="123">
        <f t="shared" si="57"/>
        <v>8</v>
      </c>
      <c r="F228" s="87"/>
      <c r="G228" s="87"/>
      <c r="H228" s="87"/>
      <c r="I228" s="87"/>
      <c r="J228" s="87"/>
      <c r="K228" s="87">
        <v>1</v>
      </c>
      <c r="L228" s="87"/>
      <c r="M228" s="87"/>
      <c r="N228" s="87"/>
      <c r="O228" s="87">
        <v>1</v>
      </c>
      <c r="P228" s="87"/>
      <c r="Q228" s="87">
        <v>2</v>
      </c>
      <c r="R228" s="87"/>
      <c r="S228" s="87"/>
      <c r="T228" s="87"/>
      <c r="U228" s="87">
        <v>1</v>
      </c>
      <c r="V228" s="87"/>
      <c r="W228" s="87">
        <v>1</v>
      </c>
      <c r="X228" s="87"/>
      <c r="Y228" s="87">
        <v>2</v>
      </c>
      <c r="Z228" s="87"/>
      <c r="AA228" s="87"/>
      <c r="AB228" s="87"/>
      <c r="AC228" s="87"/>
      <c r="AD228" s="87"/>
      <c r="AE228" s="87"/>
      <c r="AF228" s="87"/>
      <c r="AG228" s="87"/>
      <c r="AH228" s="87"/>
      <c r="AI228" s="87"/>
      <c r="AJ228" s="87"/>
      <c r="AK228" s="87"/>
      <c r="AL228" s="87"/>
      <c r="AM228" s="113"/>
      <c r="AN228" s="137"/>
      <c r="AO228" s="110"/>
      <c r="AP228" s="87"/>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7">
        <f t="shared" si="55"/>
        <v>0</v>
      </c>
      <c r="CQ228" s="27"/>
      <c r="CR228" s="27"/>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27"/>
      <c r="CQ229" s="27"/>
      <c r="CR229" s="27"/>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533" t="s">
        <v>39</v>
      </c>
      <c r="B230" s="534"/>
      <c r="C230" s="746" t="s">
        <v>147</v>
      </c>
      <c r="D230" s="747"/>
      <c r="E230" s="748"/>
      <c r="F230" s="543" t="s">
        <v>162</v>
      </c>
      <c r="G230" s="543"/>
      <c r="H230" s="543"/>
      <c r="I230" s="543"/>
      <c r="J230" s="543"/>
      <c r="K230" s="543"/>
      <c r="L230" s="543"/>
      <c r="M230" s="543"/>
      <c r="N230" s="543"/>
      <c r="O230" s="543"/>
      <c r="P230" s="543"/>
      <c r="Q230" s="543"/>
      <c r="R230" s="543"/>
      <c r="S230" s="543"/>
      <c r="T230" s="543"/>
      <c r="U230" s="543"/>
      <c r="V230" s="543"/>
      <c r="W230" s="543"/>
      <c r="X230" s="543"/>
      <c r="Y230" s="543"/>
      <c r="Z230" s="543"/>
      <c r="AA230" s="543"/>
      <c r="AB230" s="543"/>
      <c r="AC230" s="543"/>
      <c r="AD230" s="543"/>
      <c r="AE230" s="543"/>
      <c r="AF230" s="543"/>
      <c r="AG230" s="543"/>
      <c r="AH230" s="543"/>
      <c r="AI230" s="543"/>
      <c r="AJ230" s="543"/>
      <c r="AK230" s="543"/>
      <c r="AL230" s="543"/>
      <c r="AM230" s="543"/>
      <c r="AN230" s="543"/>
      <c r="AO230" s="557"/>
      <c r="AP230" s="729" t="s">
        <v>97</v>
      </c>
      <c r="AQ230" s="73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27"/>
      <c r="CQ230" s="27"/>
      <c r="CR230" s="27"/>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81"/>
      <c r="B231" s="582"/>
      <c r="C231" s="749"/>
      <c r="D231" s="750"/>
      <c r="E231" s="751"/>
      <c r="F231" s="560" t="s">
        <v>163</v>
      </c>
      <c r="G231" s="726"/>
      <c r="H231" s="560" t="s">
        <v>164</v>
      </c>
      <c r="I231" s="726"/>
      <c r="J231" s="727" t="s">
        <v>273</v>
      </c>
      <c r="K231" s="728"/>
      <c r="L231" s="560" t="s">
        <v>140</v>
      </c>
      <c r="M231" s="726"/>
      <c r="N231" s="560" t="s">
        <v>63</v>
      </c>
      <c r="O231" s="726"/>
      <c r="P231" s="560" t="s">
        <v>8</v>
      </c>
      <c r="Q231" s="726"/>
      <c r="R231" s="579" t="s">
        <v>213</v>
      </c>
      <c r="S231" s="580"/>
      <c r="T231" s="579" t="s">
        <v>214</v>
      </c>
      <c r="U231" s="580"/>
      <c r="V231" s="579" t="s">
        <v>215</v>
      </c>
      <c r="W231" s="580"/>
      <c r="X231" s="579" t="s">
        <v>216</v>
      </c>
      <c r="Y231" s="580"/>
      <c r="Z231" s="579" t="s">
        <v>217</v>
      </c>
      <c r="AA231" s="580"/>
      <c r="AB231" s="579" t="s">
        <v>218</v>
      </c>
      <c r="AC231" s="580"/>
      <c r="AD231" s="579" t="s">
        <v>219</v>
      </c>
      <c r="AE231" s="580"/>
      <c r="AF231" s="579" t="s">
        <v>220</v>
      </c>
      <c r="AG231" s="580"/>
      <c r="AH231" s="579" t="s">
        <v>221</v>
      </c>
      <c r="AI231" s="580"/>
      <c r="AJ231" s="579" t="s">
        <v>222</v>
      </c>
      <c r="AK231" s="580"/>
      <c r="AL231" s="579" t="s">
        <v>223</v>
      </c>
      <c r="AM231" s="580"/>
      <c r="AN231" s="579" t="s">
        <v>224</v>
      </c>
      <c r="AO231" s="612"/>
      <c r="AP231" s="730"/>
      <c r="AQ231" s="73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27"/>
      <c r="CQ231" s="27"/>
      <c r="CR231" s="27"/>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535"/>
      <c r="B232" s="536"/>
      <c r="C232" s="481" t="s">
        <v>133</v>
      </c>
      <c r="D232" s="481" t="s">
        <v>37</v>
      </c>
      <c r="E232" s="475"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731"/>
      <c r="AQ232" s="73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27"/>
      <c r="CQ232" s="27"/>
      <c r="CR232" s="27"/>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674" t="s">
        <v>101</v>
      </c>
      <c r="B233" s="674"/>
      <c r="C233" s="93">
        <f t="shared" ref="C233:C239" si="58">SUM(D233:E233)</f>
        <v>3</v>
      </c>
      <c r="D233" s="93">
        <f t="shared" ref="D233:E239" si="59">+F233+H233+J233+L233+N233+P233+R233+T233+V233++X233+Z233+AB233+AD233+AF233+AH233+AJ233+AL233+AN233</f>
        <v>0</v>
      </c>
      <c r="E233" s="93">
        <f t="shared" si="59"/>
        <v>3</v>
      </c>
      <c r="F233" s="96"/>
      <c r="G233" s="96"/>
      <c r="H233" s="96"/>
      <c r="I233" s="96"/>
      <c r="J233" s="96"/>
      <c r="K233" s="96"/>
      <c r="L233" s="96"/>
      <c r="M233" s="96"/>
      <c r="N233" s="96"/>
      <c r="O233" s="96"/>
      <c r="P233" s="96"/>
      <c r="Q233" s="96"/>
      <c r="R233" s="96"/>
      <c r="S233" s="96"/>
      <c r="T233" s="96"/>
      <c r="U233" s="96"/>
      <c r="V233" s="96"/>
      <c r="W233" s="96">
        <v>2</v>
      </c>
      <c r="X233" s="96"/>
      <c r="Y233" s="96"/>
      <c r="Z233" s="96"/>
      <c r="AA233" s="96">
        <v>1</v>
      </c>
      <c r="AB233" s="96"/>
      <c r="AC233" s="96"/>
      <c r="AD233" s="96"/>
      <c r="AE233" s="96"/>
      <c r="AF233" s="96"/>
      <c r="AG233" s="96"/>
      <c r="AH233" s="96"/>
      <c r="AI233" s="96"/>
      <c r="AJ233" s="96"/>
      <c r="AK233" s="96"/>
      <c r="AL233" s="96"/>
      <c r="AM233" s="96"/>
      <c r="AN233" s="96"/>
      <c r="AO233" s="138"/>
      <c r="AP233" s="234"/>
      <c r="AQ233" s="84"/>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7">
        <f>IF($C233&lt;$AP233+$AQ233,1,0)</f>
        <v>0</v>
      </c>
      <c r="CQ233" s="77">
        <f>IF($E233&lt;$AP233,1,0)</f>
        <v>0</v>
      </c>
      <c r="CR233" s="27"/>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615" t="s">
        <v>84</v>
      </c>
      <c r="B234" s="615"/>
      <c r="C234" s="99">
        <f t="shared" si="58"/>
        <v>0</v>
      </c>
      <c r="D234" s="99">
        <f t="shared" si="59"/>
        <v>0</v>
      </c>
      <c r="E234" s="99">
        <f t="shared" si="59"/>
        <v>0</v>
      </c>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7">
        <f t="shared" ref="CP234:CP239" si="63">IF($C234&lt;$AP234+$AQ234,1,0)</f>
        <v>0</v>
      </c>
      <c r="CQ234" s="77">
        <f t="shared" ref="CQ234:CQ239" si="64">IF($E234&lt;$AP234,1,0)</f>
        <v>0</v>
      </c>
      <c r="CR234" s="27"/>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739" t="s">
        <v>274</v>
      </c>
      <c r="B235" s="740"/>
      <c r="C235" s="147">
        <f t="shared" si="58"/>
        <v>1</v>
      </c>
      <c r="D235" s="147">
        <f t="shared" si="59"/>
        <v>0</v>
      </c>
      <c r="E235" s="147">
        <f t="shared" si="59"/>
        <v>1</v>
      </c>
      <c r="F235" s="140"/>
      <c r="G235" s="140"/>
      <c r="H235" s="140"/>
      <c r="I235" s="140"/>
      <c r="J235" s="140"/>
      <c r="K235" s="140"/>
      <c r="L235" s="140"/>
      <c r="M235" s="140"/>
      <c r="N235" s="140"/>
      <c r="O235" s="140"/>
      <c r="P235" s="140"/>
      <c r="Q235" s="140">
        <v>1</v>
      </c>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v>1</v>
      </c>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7">
        <f t="shared" si="63"/>
        <v>0</v>
      </c>
      <c r="CQ235" s="77">
        <f t="shared" si="64"/>
        <v>0</v>
      </c>
      <c r="CR235" s="27"/>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741" t="s">
        <v>275</v>
      </c>
      <c r="B236" s="742"/>
      <c r="C236" s="304">
        <f t="shared" si="58"/>
        <v>1</v>
      </c>
      <c r="D236" s="304">
        <f>+F236+H236</f>
        <v>1</v>
      </c>
      <c r="E236" s="304">
        <f>+G236+I236</f>
        <v>0</v>
      </c>
      <c r="F236" s="305">
        <v>1</v>
      </c>
      <c r="G236" s="305"/>
      <c r="H236" s="305"/>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7">
        <f t="shared" si="63"/>
        <v>0</v>
      </c>
      <c r="CQ236" s="77">
        <f t="shared" si="64"/>
        <v>0</v>
      </c>
      <c r="CR236" s="27"/>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743" t="s">
        <v>276</v>
      </c>
      <c r="B237" s="125" t="s">
        <v>277</v>
      </c>
      <c r="C237" s="125">
        <f t="shared" si="58"/>
        <v>0</v>
      </c>
      <c r="D237" s="125">
        <f t="shared" si="59"/>
        <v>0</v>
      </c>
      <c r="E237" s="125">
        <f t="shared" si="59"/>
        <v>0</v>
      </c>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7">
        <f t="shared" si="63"/>
        <v>0</v>
      </c>
      <c r="CQ237" s="77">
        <f t="shared" si="64"/>
        <v>0</v>
      </c>
      <c r="CW237" s="11"/>
      <c r="CX237" s="11"/>
      <c r="CY237" s="11"/>
      <c r="CZ237" s="11"/>
      <c r="DA237" s="11"/>
      <c r="DB237" s="11"/>
      <c r="DC237" s="11"/>
      <c r="DD237" s="11"/>
      <c r="DE237" s="11"/>
      <c r="DF237" s="11"/>
      <c r="DG237" s="11"/>
      <c r="DH237" s="11"/>
    </row>
    <row r="238" spans="1:127" s="27" customFormat="1" ht="15.75" customHeight="1" x14ac:dyDescent="0.15">
      <c r="A238" s="743"/>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7">
        <f t="shared" si="63"/>
        <v>0</v>
      </c>
      <c r="CQ238" s="77">
        <f t="shared" si="64"/>
        <v>0</v>
      </c>
      <c r="CW238" s="11"/>
      <c r="CX238" s="11"/>
      <c r="CY238" s="11"/>
      <c r="CZ238" s="11"/>
      <c r="DA238" s="11"/>
      <c r="DB238" s="11"/>
      <c r="DC238" s="11"/>
      <c r="DD238" s="11"/>
      <c r="DE238" s="11"/>
      <c r="DF238" s="11"/>
      <c r="DG238" s="11"/>
      <c r="DH238" s="11"/>
    </row>
    <row r="239" spans="1:127" s="27" customFormat="1" ht="15.75" customHeight="1" x14ac:dyDescent="0.15">
      <c r="A239" s="744"/>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7">
        <f t="shared" si="63"/>
        <v>0</v>
      </c>
      <c r="CQ239" s="77">
        <f t="shared" si="64"/>
        <v>0</v>
      </c>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533" t="s">
        <v>39</v>
      </c>
      <c r="B241" s="534"/>
      <c r="C241" s="543" t="s">
        <v>147</v>
      </c>
      <c r="D241" s="543"/>
      <c r="E241" s="543"/>
      <c r="F241" s="557" t="s">
        <v>162</v>
      </c>
      <c r="G241" s="558"/>
      <c r="H241" s="558"/>
      <c r="I241" s="558"/>
      <c r="J241" s="558"/>
      <c r="K241" s="558"/>
      <c r="L241" s="558"/>
      <c r="M241" s="558"/>
      <c r="N241" s="558"/>
      <c r="O241" s="558"/>
      <c r="P241" s="558"/>
      <c r="Q241" s="558"/>
      <c r="R241" s="558"/>
      <c r="S241" s="558"/>
      <c r="T241" s="558"/>
      <c r="U241" s="558"/>
      <c r="V241" s="558"/>
      <c r="W241" s="558"/>
      <c r="X241" s="558"/>
      <c r="Y241" s="558"/>
      <c r="Z241" s="558"/>
      <c r="AA241" s="558"/>
      <c r="AB241" s="558"/>
      <c r="AC241" s="558"/>
      <c r="AD241" s="558"/>
      <c r="AE241" s="558"/>
      <c r="AF241" s="558"/>
      <c r="AG241" s="558"/>
      <c r="AH241" s="729"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27"/>
      <c r="CQ241" s="27"/>
      <c r="CR241" s="27"/>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81"/>
      <c r="B242" s="582"/>
      <c r="C242" s="543"/>
      <c r="D242" s="543"/>
      <c r="E242" s="543"/>
      <c r="F242" s="560" t="s">
        <v>63</v>
      </c>
      <c r="G242" s="726"/>
      <c r="H242" s="560" t="s">
        <v>8</v>
      </c>
      <c r="I242" s="726"/>
      <c r="J242" s="579" t="s">
        <v>213</v>
      </c>
      <c r="K242" s="580"/>
      <c r="L242" s="579" t="s">
        <v>214</v>
      </c>
      <c r="M242" s="580"/>
      <c r="N242" s="579" t="s">
        <v>215</v>
      </c>
      <c r="O242" s="580"/>
      <c r="P242" s="579" t="s">
        <v>216</v>
      </c>
      <c r="Q242" s="580"/>
      <c r="R242" s="579" t="s">
        <v>217</v>
      </c>
      <c r="S242" s="580"/>
      <c r="T242" s="579" t="s">
        <v>218</v>
      </c>
      <c r="U242" s="580"/>
      <c r="V242" s="579" t="s">
        <v>219</v>
      </c>
      <c r="W242" s="580"/>
      <c r="X242" s="579" t="s">
        <v>220</v>
      </c>
      <c r="Y242" s="580"/>
      <c r="Z242" s="579" t="s">
        <v>221</v>
      </c>
      <c r="AA242" s="580"/>
      <c r="AB242" s="579" t="s">
        <v>222</v>
      </c>
      <c r="AC242" s="580"/>
      <c r="AD242" s="579" t="s">
        <v>223</v>
      </c>
      <c r="AE242" s="580"/>
      <c r="AF242" s="579" t="s">
        <v>224</v>
      </c>
      <c r="AG242" s="612"/>
      <c r="AH242" s="730"/>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27"/>
      <c r="CQ242" s="27"/>
      <c r="CR242" s="27"/>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535"/>
      <c r="B243" s="536"/>
      <c r="C243" s="481" t="s">
        <v>133</v>
      </c>
      <c r="D243" s="481" t="s">
        <v>37</v>
      </c>
      <c r="E243" s="475"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731"/>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27"/>
      <c r="CQ243" s="27"/>
      <c r="CR243" s="27"/>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735" t="s">
        <v>101</v>
      </c>
      <c r="B244" s="735"/>
      <c r="C244" s="107">
        <f>SUM(D244:E244)</f>
        <v>0</v>
      </c>
      <c r="D244" s="107">
        <f t="shared" ref="D244:E247" si="65">+F244+H244+J244+L244+N244+P244+R244+T244+V244++X244+Z244+AB244+AD244+AF244</f>
        <v>0</v>
      </c>
      <c r="E244" s="141">
        <f t="shared" si="65"/>
        <v>0</v>
      </c>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77">
        <f>IF($E244&lt;$AP244,1,0)</f>
        <v>0</v>
      </c>
      <c r="CR244" s="27"/>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736" t="s">
        <v>84</v>
      </c>
      <c r="B245" s="736"/>
      <c r="C245" s="311">
        <f>SUM(D245:E245)</f>
        <v>0</v>
      </c>
      <c r="D245" s="311">
        <f t="shared" si="65"/>
        <v>0</v>
      </c>
      <c r="E245" s="312">
        <f t="shared" si="65"/>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77">
        <f>IF($E245&lt;$AP245,1,0)</f>
        <v>0</v>
      </c>
      <c r="CR245" s="27"/>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737" t="s">
        <v>180</v>
      </c>
      <c r="B246" s="737"/>
      <c r="C246" s="224">
        <f>SUM(D246:E246)</f>
        <v>0</v>
      </c>
      <c r="D246" s="224">
        <f t="shared" si="65"/>
        <v>0</v>
      </c>
      <c r="E246" s="265">
        <f t="shared" si="65"/>
        <v>0</v>
      </c>
      <c r="F246" s="108"/>
      <c r="G246" s="108"/>
      <c r="H246" s="108"/>
      <c r="I246" s="108"/>
      <c r="J246" s="108"/>
      <c r="K246" s="108"/>
      <c r="L246" s="108"/>
      <c r="M246" s="108"/>
      <c r="N246" s="108"/>
      <c r="O246" s="108"/>
      <c r="P246" s="108"/>
      <c r="Q246" s="108"/>
      <c r="R246" s="108"/>
      <c r="S246" s="108"/>
      <c r="T246" s="108"/>
      <c r="U246" s="108"/>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77">
        <f>IF($E246&lt;$AP246,1,0)</f>
        <v>0</v>
      </c>
      <c r="CR246" s="27"/>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738" t="s">
        <v>281</v>
      </c>
      <c r="B247" s="738"/>
      <c r="C247" s="95">
        <f>SUM(D247:E247)</f>
        <v>0</v>
      </c>
      <c r="D247" s="95">
        <f t="shared" si="65"/>
        <v>0</v>
      </c>
      <c r="E247" s="112">
        <f t="shared" si="65"/>
        <v>0</v>
      </c>
      <c r="F247" s="116"/>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77">
        <f>IF($E247&lt;$AP247,1,0)</f>
        <v>0</v>
      </c>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845</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800</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25">
    <mergeCell ref="A244:B244"/>
    <mergeCell ref="A245:B245"/>
    <mergeCell ref="A246:B246"/>
    <mergeCell ref="A247:B247"/>
    <mergeCell ref="A233:B233"/>
    <mergeCell ref="A234:B234"/>
    <mergeCell ref="A235:B235"/>
    <mergeCell ref="A236:B236"/>
    <mergeCell ref="A237:A239"/>
    <mergeCell ref="A241:B243"/>
    <mergeCell ref="C241:E242"/>
    <mergeCell ref="F241:AG24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228:B228"/>
    <mergeCell ref="A230:B232"/>
    <mergeCell ref="C230:E231"/>
    <mergeCell ref="F230:AO230"/>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A218:B218"/>
    <mergeCell ref="A219:A220"/>
    <mergeCell ref="A221:B221"/>
    <mergeCell ref="A222:B222"/>
    <mergeCell ref="A223:B223"/>
    <mergeCell ref="A224:B224"/>
    <mergeCell ref="A225:B225"/>
    <mergeCell ref="A226:B226"/>
    <mergeCell ref="A227:B227"/>
    <mergeCell ref="AO215:AO217"/>
    <mergeCell ref="AP215:AP217"/>
    <mergeCell ref="A212:A213"/>
    <mergeCell ref="A215:B217"/>
    <mergeCell ref="C215:E216"/>
    <mergeCell ref="F215:AM215"/>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D196:AE196"/>
    <mergeCell ref="AF196:AG196"/>
    <mergeCell ref="A208:B209"/>
    <mergeCell ref="C208:C209"/>
    <mergeCell ref="D208:S208"/>
    <mergeCell ref="T208:U208"/>
    <mergeCell ref="V208:V209"/>
    <mergeCell ref="A210:A211"/>
    <mergeCell ref="AN215:AN217"/>
    <mergeCell ref="AL202:AL203"/>
    <mergeCell ref="A204:B204"/>
    <mergeCell ref="A205:B205"/>
    <mergeCell ref="N202:O202"/>
    <mergeCell ref="P202:Q202"/>
    <mergeCell ref="R202:S202"/>
    <mergeCell ref="T202:U202"/>
    <mergeCell ref="V202:W202"/>
    <mergeCell ref="X202:Y202"/>
    <mergeCell ref="Z202:AA202"/>
    <mergeCell ref="AB202:AC202"/>
    <mergeCell ref="AD202:AE202"/>
    <mergeCell ref="A180:A182"/>
    <mergeCell ref="B180:C180"/>
    <mergeCell ref="B181:C181"/>
    <mergeCell ref="B182:C182"/>
    <mergeCell ref="A183:A186"/>
    <mergeCell ref="B183:C183"/>
    <mergeCell ref="B184:C184"/>
    <mergeCell ref="B185:C185"/>
    <mergeCell ref="B186:C186"/>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AK158:AL158"/>
    <mergeCell ref="AM158:AN158"/>
    <mergeCell ref="AO158:AO159"/>
    <mergeCell ref="AP158:AP159"/>
    <mergeCell ref="AQ158:AQ159"/>
    <mergeCell ref="AR158:AS158"/>
    <mergeCell ref="AZ158:BA158"/>
    <mergeCell ref="BB158:BC158"/>
    <mergeCell ref="BD158:BE158"/>
    <mergeCell ref="S158:T158"/>
    <mergeCell ref="U158:V158"/>
    <mergeCell ref="W158:X158"/>
    <mergeCell ref="Y158:Z158"/>
    <mergeCell ref="AA158:AB158"/>
    <mergeCell ref="AC158:AD158"/>
    <mergeCell ref="AE158:AF158"/>
    <mergeCell ref="AG158:AH158"/>
    <mergeCell ref="AI158:AJ158"/>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AE120:AF120"/>
    <mergeCell ref="AG120:AH120"/>
    <mergeCell ref="AI120:AJ120"/>
    <mergeCell ref="AK120:AL120"/>
    <mergeCell ref="AM120:AN120"/>
    <mergeCell ref="AO120:AO121"/>
    <mergeCell ref="AP120:AP121"/>
    <mergeCell ref="AQ120:AR120"/>
    <mergeCell ref="AZ120:BA120"/>
    <mergeCell ref="M120:N120"/>
    <mergeCell ref="O120:P120"/>
    <mergeCell ref="Q120:R120"/>
    <mergeCell ref="S120:T120"/>
    <mergeCell ref="U120:V120"/>
    <mergeCell ref="W120:X120"/>
    <mergeCell ref="Y120:Z120"/>
    <mergeCell ref="AA120:AB120"/>
    <mergeCell ref="AC120:AD120"/>
    <mergeCell ref="N107:N108"/>
    <mergeCell ref="A109:B109"/>
    <mergeCell ref="A110:B110"/>
    <mergeCell ref="A111:B111"/>
    <mergeCell ref="A112:B112"/>
    <mergeCell ref="A113:B113"/>
    <mergeCell ref="A114:B114"/>
    <mergeCell ref="A115:B115"/>
    <mergeCell ref="A116:B116"/>
    <mergeCell ref="F85:AG85"/>
    <mergeCell ref="AH85:AH87"/>
    <mergeCell ref="A90:A91"/>
    <mergeCell ref="A92:B92"/>
    <mergeCell ref="A94:B95"/>
    <mergeCell ref="C94:E94"/>
    <mergeCell ref="F94:G94"/>
    <mergeCell ref="A96:B96"/>
    <mergeCell ref="A97:B97"/>
    <mergeCell ref="A88:B88"/>
    <mergeCell ref="A89:B89"/>
    <mergeCell ref="F86:G86"/>
    <mergeCell ref="H86:I86"/>
    <mergeCell ref="J86:K86"/>
    <mergeCell ref="L86:M86"/>
    <mergeCell ref="N86:O86"/>
    <mergeCell ref="P86:Q86"/>
    <mergeCell ref="R86:S86"/>
    <mergeCell ref="T86:U86"/>
    <mergeCell ref="V86:W86"/>
    <mergeCell ref="X86:Y86"/>
    <mergeCell ref="Z86:AA86"/>
    <mergeCell ref="AB86:AC86"/>
    <mergeCell ref="AD86:AE86"/>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CX65:CY65"/>
    <mergeCell ref="CZ65:DA65"/>
    <mergeCell ref="DB65:DC65"/>
    <mergeCell ref="DD65:DE65"/>
    <mergeCell ref="DF65:DG65"/>
    <mergeCell ref="DH65:DI65"/>
    <mergeCell ref="DJ65:DK65"/>
    <mergeCell ref="DL65:DM65"/>
    <mergeCell ref="DN65:DO65"/>
    <mergeCell ref="BR65:BS65"/>
    <mergeCell ref="BT65:BU65"/>
    <mergeCell ref="BV65:BW65"/>
    <mergeCell ref="BX65:BY65"/>
    <mergeCell ref="BZ65:CA65"/>
    <mergeCell ref="CP65:CQ65"/>
    <mergeCell ref="CR65:CS65"/>
    <mergeCell ref="CT65:CU65"/>
    <mergeCell ref="CV65:CW65"/>
    <mergeCell ref="AZ65:BA65"/>
    <mergeCell ref="BB65:BC65"/>
    <mergeCell ref="BD65:BE65"/>
    <mergeCell ref="BF65:BG65"/>
    <mergeCell ref="BH65:BI65"/>
    <mergeCell ref="BJ65:BK65"/>
    <mergeCell ref="BL65:BM65"/>
    <mergeCell ref="BN65:BO65"/>
    <mergeCell ref="BP65:BQ65"/>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M42:S42"/>
    <mergeCell ref="A47:B47"/>
    <mergeCell ref="A48:B48"/>
    <mergeCell ref="A50:B51"/>
    <mergeCell ref="C50:C51"/>
    <mergeCell ref="D50:I50"/>
    <mergeCell ref="J50:K50"/>
    <mergeCell ref="A54:B54"/>
    <mergeCell ref="D57:F57"/>
    <mergeCell ref="G57:H57"/>
    <mergeCell ref="M34:S34"/>
    <mergeCell ref="A35:A39"/>
    <mergeCell ref="M35:S35"/>
    <mergeCell ref="M36:S36"/>
    <mergeCell ref="M37:S37"/>
    <mergeCell ref="M38:S38"/>
    <mergeCell ref="M39:S39"/>
    <mergeCell ref="A40:A41"/>
    <mergeCell ref="M40:S40"/>
    <mergeCell ref="M41:S41"/>
    <mergeCell ref="D20:J20"/>
    <mergeCell ref="D21:J21"/>
    <mergeCell ref="D22:J22"/>
    <mergeCell ref="D23:J23"/>
    <mergeCell ref="D24:J24"/>
    <mergeCell ref="D25:J25"/>
    <mergeCell ref="D26:J26"/>
    <mergeCell ref="D27:J27"/>
    <mergeCell ref="D28:J28"/>
    <mergeCell ref="A6:P6"/>
    <mergeCell ref="A8:B9"/>
    <mergeCell ref="C8:C9"/>
    <mergeCell ref="A10:B10"/>
    <mergeCell ref="A19:B19"/>
    <mergeCell ref="D8:L8"/>
    <mergeCell ref="A15:B15"/>
    <mergeCell ref="A17:B18"/>
    <mergeCell ref="C17:C18"/>
    <mergeCell ref="D19:J19"/>
    <mergeCell ref="A20:B20"/>
    <mergeCell ref="A21:B21"/>
    <mergeCell ref="A22:B22"/>
    <mergeCell ref="A23:B23"/>
    <mergeCell ref="A11:B11"/>
    <mergeCell ref="A12:B12"/>
    <mergeCell ref="A13:B13"/>
    <mergeCell ref="A14:B14"/>
    <mergeCell ref="A24:B24"/>
    <mergeCell ref="A25:B25"/>
    <mergeCell ref="A26:B26"/>
    <mergeCell ref="A27:B27"/>
    <mergeCell ref="A28:B28"/>
    <mergeCell ref="A29:B29"/>
    <mergeCell ref="D29:J29"/>
    <mergeCell ref="A31:B32"/>
    <mergeCell ref="C31:C32"/>
    <mergeCell ref="D31:L31"/>
    <mergeCell ref="A33:B33"/>
    <mergeCell ref="A52:B52"/>
    <mergeCell ref="A53:B53"/>
    <mergeCell ref="A55:B55"/>
    <mergeCell ref="A57:B58"/>
    <mergeCell ref="C57:C58"/>
    <mergeCell ref="A75:B75"/>
    <mergeCell ref="A76:A78"/>
    <mergeCell ref="A80:B82"/>
    <mergeCell ref="A42:B42"/>
    <mergeCell ref="A59:B59"/>
    <mergeCell ref="A60:B60"/>
    <mergeCell ref="A61:B61"/>
    <mergeCell ref="A62:B62"/>
    <mergeCell ref="A64:B66"/>
    <mergeCell ref="C64:E65"/>
    <mergeCell ref="A83:B83"/>
    <mergeCell ref="C80:D80"/>
    <mergeCell ref="E80:E82"/>
    <mergeCell ref="C81:C82"/>
    <mergeCell ref="D81:D82"/>
    <mergeCell ref="A85:B87"/>
    <mergeCell ref="C85:E86"/>
    <mergeCell ref="A98:B98"/>
    <mergeCell ref="A99:B99"/>
    <mergeCell ref="A100:B100"/>
    <mergeCell ref="A101:B101"/>
    <mergeCell ref="A102:B102"/>
    <mergeCell ref="A103:B103"/>
    <mergeCell ref="A104:B104"/>
    <mergeCell ref="A105:B105"/>
    <mergeCell ref="A107:B108"/>
    <mergeCell ref="C107:E107"/>
    <mergeCell ref="A117:B117"/>
    <mergeCell ref="A123:C123"/>
    <mergeCell ref="A118:B118"/>
    <mergeCell ref="A120:C121"/>
    <mergeCell ref="D120:F120"/>
    <mergeCell ref="G120:H120"/>
    <mergeCell ref="I120:J120"/>
    <mergeCell ref="K120:L120"/>
    <mergeCell ref="A126:C126"/>
    <mergeCell ref="A127:C127"/>
    <mergeCell ref="A132:C132"/>
    <mergeCell ref="A133:C133"/>
    <mergeCell ref="B135:C135"/>
    <mergeCell ref="B136:C136"/>
    <mergeCell ref="A128:C128"/>
    <mergeCell ref="B130:C130"/>
    <mergeCell ref="B131:C131"/>
    <mergeCell ref="A129:A130"/>
    <mergeCell ref="B129:C129"/>
    <mergeCell ref="A134:A141"/>
    <mergeCell ref="B134:C134"/>
    <mergeCell ref="B138:C138"/>
    <mergeCell ref="B139:C139"/>
    <mergeCell ref="B137:C137"/>
    <mergeCell ref="B140:C140"/>
    <mergeCell ref="B141:C141"/>
    <mergeCell ref="B142:C142"/>
    <mergeCell ref="B143:C143"/>
    <mergeCell ref="B144:C144"/>
    <mergeCell ref="A142:A144"/>
    <mergeCell ref="A151:C151"/>
    <mergeCell ref="A152:C152"/>
    <mergeCell ref="A153:C153"/>
    <mergeCell ref="A154:C154"/>
    <mergeCell ref="A155:C155"/>
    <mergeCell ref="A156:C156"/>
    <mergeCell ref="B146:C146"/>
    <mergeCell ref="B147:C147"/>
    <mergeCell ref="A149:C149"/>
    <mergeCell ref="A150:C150"/>
    <mergeCell ref="A145:A148"/>
    <mergeCell ref="B145:C145"/>
    <mergeCell ref="B148:C148"/>
    <mergeCell ref="A158:C159"/>
    <mergeCell ref="K158:L158"/>
    <mergeCell ref="M158:N158"/>
    <mergeCell ref="O158:P158"/>
    <mergeCell ref="Q158:R158"/>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B169:C169"/>
    <mergeCell ref="A170:C170"/>
    <mergeCell ref="A171:C171"/>
    <mergeCell ref="AH196:AI196"/>
    <mergeCell ref="AJ196:AK196"/>
    <mergeCell ref="A202:B203"/>
    <mergeCell ref="C202:E202"/>
    <mergeCell ref="F202:G202"/>
    <mergeCell ref="H202:I202"/>
    <mergeCell ref="J202:K202"/>
    <mergeCell ref="L202:M202"/>
    <mergeCell ref="AF202:AG202"/>
    <mergeCell ref="AH202:AI202"/>
    <mergeCell ref="AJ202:AK202"/>
    <mergeCell ref="P196:Q196"/>
    <mergeCell ref="R196:S196"/>
    <mergeCell ref="A198:B198"/>
    <mergeCell ref="T196:U196"/>
    <mergeCell ref="F196:G196"/>
    <mergeCell ref="H196:I196"/>
    <mergeCell ref="J196:K196"/>
    <mergeCell ref="L196:M196"/>
    <mergeCell ref="N196:O196"/>
    <mergeCell ref="V196:W196"/>
    <mergeCell ref="X196:Y196"/>
    <mergeCell ref="Z196:AA196"/>
    <mergeCell ref="AB196:AC196"/>
    <mergeCell ref="AF86:AG86"/>
    <mergeCell ref="H94:I94"/>
    <mergeCell ref="J94:K94"/>
    <mergeCell ref="L94:M94"/>
    <mergeCell ref="F107:G107"/>
    <mergeCell ref="H107:I107"/>
    <mergeCell ref="J107:K107"/>
    <mergeCell ref="L107:M107"/>
    <mergeCell ref="A206:B206"/>
    <mergeCell ref="A187:C187"/>
    <mergeCell ref="A188:C188"/>
    <mergeCell ref="A189:C189"/>
    <mergeCell ref="A190:C190"/>
    <mergeCell ref="A191:C191"/>
    <mergeCell ref="A192:C192"/>
    <mergeCell ref="A193:C193"/>
    <mergeCell ref="A200:B200"/>
    <mergeCell ref="A194:C194"/>
    <mergeCell ref="A196:B197"/>
    <mergeCell ref="C196:E196"/>
    <mergeCell ref="A199:B199"/>
    <mergeCell ref="D158:F158"/>
    <mergeCell ref="G158:H158"/>
    <mergeCell ref="I158:J158"/>
  </mergeCells>
  <dataValidations count="2">
    <dataValidation allowBlank="1" showInputMessage="1" showErrorMessage="1" errorTitle="Error" error="Por favor ingrese números enteros" sqref="BB92 KX92 UT92 AEP92 AOL92 AYH92 BID92 BRZ92 CBV92 CLR92 CVN92 DFJ92 DPF92 DZB92 EIX92 EST92 FCP92 FML92 FWH92 GGD92 GPZ92 GZV92 HJR92 HTN92 IDJ92 INF92 IXB92 JGX92 JQT92 KAP92 KKL92 KUH92 LED92 LNZ92 LXV92 MHR92 MRN92 NBJ92 NLF92 NVB92 OEX92 OOT92 OYP92 PIL92 PSH92 QCD92 QLZ92 QVV92 RFR92 RPN92 RZJ92 SJF92 STB92 TCX92 TMT92 TWP92 UGL92 UQH92 VAD92 VJZ92 VTV92 WDR92 WNN92 WXJ92 BB65628 KX65628 UT65628 AEP65628 AOL65628 AYH65628 BID65628 BRZ65628 CBV65628 CLR65628 CVN65628 DFJ65628 DPF65628 DZB65628 EIX65628 EST65628 FCP65628 FML65628 FWH65628 GGD65628 GPZ65628 GZV65628 HJR65628 HTN65628 IDJ65628 INF65628 IXB65628 JGX65628 JQT65628 KAP65628 KKL65628 KUH65628 LED65628 LNZ65628 LXV65628 MHR65628 MRN65628 NBJ65628 NLF65628 NVB65628 OEX65628 OOT65628 OYP65628 PIL65628 PSH65628 QCD65628 QLZ65628 QVV65628 RFR65628 RPN65628 RZJ65628 SJF65628 STB65628 TCX65628 TMT65628 TWP65628 UGL65628 UQH65628 VAD65628 VJZ65628 VTV65628 WDR65628 WNN65628 WXJ65628 BB131164 KX131164 UT131164 AEP131164 AOL131164 AYH131164 BID131164 BRZ131164 CBV131164 CLR131164 CVN131164 DFJ131164 DPF131164 DZB131164 EIX131164 EST131164 FCP131164 FML131164 FWH131164 GGD131164 GPZ131164 GZV131164 HJR131164 HTN131164 IDJ131164 INF131164 IXB131164 JGX131164 JQT131164 KAP131164 KKL131164 KUH131164 LED131164 LNZ131164 LXV131164 MHR131164 MRN131164 NBJ131164 NLF131164 NVB131164 OEX131164 OOT131164 OYP131164 PIL131164 PSH131164 QCD131164 QLZ131164 QVV131164 RFR131164 RPN131164 RZJ131164 SJF131164 STB131164 TCX131164 TMT131164 TWP131164 UGL131164 UQH131164 VAD131164 VJZ131164 VTV131164 WDR131164 WNN131164 WXJ131164 BB196700 KX196700 UT196700 AEP196700 AOL196700 AYH196700 BID196700 BRZ196700 CBV196700 CLR196700 CVN196700 DFJ196700 DPF196700 DZB196700 EIX196700 EST196700 FCP196700 FML196700 FWH196700 GGD196700 GPZ196700 GZV196700 HJR196700 HTN196700 IDJ196700 INF196700 IXB196700 JGX196700 JQT196700 KAP196700 KKL196700 KUH196700 LED196700 LNZ196700 LXV196700 MHR196700 MRN196700 NBJ196700 NLF196700 NVB196700 OEX196700 OOT196700 OYP196700 PIL196700 PSH196700 QCD196700 QLZ196700 QVV196700 RFR196700 RPN196700 RZJ196700 SJF196700 STB196700 TCX196700 TMT196700 TWP196700 UGL196700 UQH196700 VAD196700 VJZ196700 VTV196700 WDR196700 WNN196700 WXJ196700 BB262236 KX262236 UT262236 AEP262236 AOL262236 AYH262236 BID262236 BRZ262236 CBV262236 CLR262236 CVN262236 DFJ262236 DPF262236 DZB262236 EIX262236 EST262236 FCP262236 FML262236 FWH262236 GGD262236 GPZ262236 GZV262236 HJR262236 HTN262236 IDJ262236 INF262236 IXB262236 JGX262236 JQT262236 KAP262236 KKL262236 KUH262236 LED262236 LNZ262236 LXV262236 MHR262236 MRN262236 NBJ262236 NLF262236 NVB262236 OEX262236 OOT262236 OYP262236 PIL262236 PSH262236 QCD262236 QLZ262236 QVV262236 RFR262236 RPN262236 RZJ262236 SJF262236 STB262236 TCX262236 TMT262236 TWP262236 UGL262236 UQH262236 VAD262236 VJZ262236 VTV262236 WDR262236 WNN262236 WXJ262236 BB327772 KX327772 UT327772 AEP327772 AOL327772 AYH327772 BID327772 BRZ327772 CBV327772 CLR327772 CVN327772 DFJ327772 DPF327772 DZB327772 EIX327772 EST327772 FCP327772 FML327772 FWH327772 GGD327772 GPZ327772 GZV327772 HJR327772 HTN327772 IDJ327772 INF327772 IXB327772 JGX327772 JQT327772 KAP327772 KKL327772 KUH327772 LED327772 LNZ327772 LXV327772 MHR327772 MRN327772 NBJ327772 NLF327772 NVB327772 OEX327772 OOT327772 OYP327772 PIL327772 PSH327772 QCD327772 QLZ327772 QVV327772 RFR327772 RPN327772 RZJ327772 SJF327772 STB327772 TCX327772 TMT327772 TWP327772 UGL327772 UQH327772 VAD327772 VJZ327772 VTV327772 WDR327772 WNN327772 WXJ327772 BB393308 KX393308 UT393308 AEP393308 AOL393308 AYH393308 BID393308 BRZ393308 CBV393308 CLR393308 CVN393308 DFJ393308 DPF393308 DZB393308 EIX393308 EST393308 FCP393308 FML393308 FWH393308 GGD393308 GPZ393308 GZV393308 HJR393308 HTN393308 IDJ393308 INF393308 IXB393308 JGX393308 JQT393308 KAP393308 KKL393308 KUH393308 LED393308 LNZ393308 LXV393308 MHR393308 MRN393308 NBJ393308 NLF393308 NVB393308 OEX393308 OOT393308 OYP393308 PIL393308 PSH393308 QCD393308 QLZ393308 QVV393308 RFR393308 RPN393308 RZJ393308 SJF393308 STB393308 TCX393308 TMT393308 TWP393308 UGL393308 UQH393308 VAD393308 VJZ393308 VTV393308 WDR393308 WNN393308 WXJ393308 BB458844 KX458844 UT458844 AEP458844 AOL458844 AYH458844 BID458844 BRZ458844 CBV458844 CLR458844 CVN458844 DFJ458844 DPF458844 DZB458844 EIX458844 EST458844 FCP458844 FML458844 FWH458844 GGD458844 GPZ458844 GZV458844 HJR458844 HTN458844 IDJ458844 INF458844 IXB458844 JGX458844 JQT458844 KAP458844 KKL458844 KUH458844 LED458844 LNZ458844 LXV458844 MHR458844 MRN458844 NBJ458844 NLF458844 NVB458844 OEX458844 OOT458844 OYP458844 PIL458844 PSH458844 QCD458844 QLZ458844 QVV458844 RFR458844 RPN458844 RZJ458844 SJF458844 STB458844 TCX458844 TMT458844 TWP458844 UGL458844 UQH458844 VAD458844 VJZ458844 VTV458844 WDR458844 WNN458844 WXJ458844 BB524380 KX524380 UT524380 AEP524380 AOL524380 AYH524380 BID524380 BRZ524380 CBV524380 CLR524380 CVN524380 DFJ524380 DPF524380 DZB524380 EIX524380 EST524380 FCP524380 FML524380 FWH524380 GGD524380 GPZ524380 GZV524380 HJR524380 HTN524380 IDJ524380 INF524380 IXB524380 JGX524380 JQT524380 KAP524380 KKL524380 KUH524380 LED524380 LNZ524380 LXV524380 MHR524380 MRN524380 NBJ524380 NLF524380 NVB524380 OEX524380 OOT524380 OYP524380 PIL524380 PSH524380 QCD524380 QLZ524380 QVV524380 RFR524380 RPN524380 RZJ524380 SJF524380 STB524380 TCX524380 TMT524380 TWP524380 UGL524380 UQH524380 VAD524380 VJZ524380 VTV524380 WDR524380 WNN524380 WXJ524380 BB589916 KX589916 UT589916 AEP589916 AOL589916 AYH589916 BID589916 BRZ589916 CBV589916 CLR589916 CVN589916 DFJ589916 DPF589916 DZB589916 EIX589916 EST589916 FCP589916 FML589916 FWH589916 GGD589916 GPZ589916 GZV589916 HJR589916 HTN589916 IDJ589916 INF589916 IXB589916 JGX589916 JQT589916 KAP589916 KKL589916 KUH589916 LED589916 LNZ589916 LXV589916 MHR589916 MRN589916 NBJ589916 NLF589916 NVB589916 OEX589916 OOT589916 OYP589916 PIL589916 PSH589916 QCD589916 QLZ589916 QVV589916 RFR589916 RPN589916 RZJ589916 SJF589916 STB589916 TCX589916 TMT589916 TWP589916 UGL589916 UQH589916 VAD589916 VJZ589916 VTV589916 WDR589916 WNN589916 WXJ589916 BB655452 KX655452 UT655452 AEP655452 AOL655452 AYH655452 BID655452 BRZ655452 CBV655452 CLR655452 CVN655452 DFJ655452 DPF655452 DZB655452 EIX655452 EST655452 FCP655452 FML655452 FWH655452 GGD655452 GPZ655452 GZV655452 HJR655452 HTN655452 IDJ655452 INF655452 IXB655452 JGX655452 JQT655452 KAP655452 KKL655452 KUH655452 LED655452 LNZ655452 LXV655452 MHR655452 MRN655452 NBJ655452 NLF655452 NVB655452 OEX655452 OOT655452 OYP655452 PIL655452 PSH655452 QCD655452 QLZ655452 QVV655452 RFR655452 RPN655452 RZJ655452 SJF655452 STB655452 TCX655452 TMT655452 TWP655452 UGL655452 UQH655452 VAD655452 VJZ655452 VTV655452 WDR655452 WNN655452 WXJ655452 BB720988 KX720988 UT720988 AEP720988 AOL720988 AYH720988 BID720988 BRZ720988 CBV720988 CLR720988 CVN720988 DFJ720988 DPF720988 DZB720988 EIX720988 EST720988 FCP720988 FML720988 FWH720988 GGD720988 GPZ720988 GZV720988 HJR720988 HTN720988 IDJ720988 INF720988 IXB720988 JGX720988 JQT720988 KAP720988 KKL720988 KUH720988 LED720988 LNZ720988 LXV720988 MHR720988 MRN720988 NBJ720988 NLF720988 NVB720988 OEX720988 OOT720988 OYP720988 PIL720988 PSH720988 QCD720988 QLZ720988 QVV720988 RFR720988 RPN720988 RZJ720988 SJF720988 STB720988 TCX720988 TMT720988 TWP720988 UGL720988 UQH720988 VAD720988 VJZ720988 VTV720988 WDR720988 WNN720988 WXJ720988 BB786524 KX786524 UT786524 AEP786524 AOL786524 AYH786524 BID786524 BRZ786524 CBV786524 CLR786524 CVN786524 DFJ786524 DPF786524 DZB786524 EIX786524 EST786524 FCP786524 FML786524 FWH786524 GGD786524 GPZ786524 GZV786524 HJR786524 HTN786524 IDJ786524 INF786524 IXB786524 JGX786524 JQT786524 KAP786524 KKL786524 KUH786524 LED786524 LNZ786524 LXV786524 MHR786524 MRN786524 NBJ786524 NLF786524 NVB786524 OEX786524 OOT786524 OYP786524 PIL786524 PSH786524 QCD786524 QLZ786524 QVV786524 RFR786524 RPN786524 RZJ786524 SJF786524 STB786524 TCX786524 TMT786524 TWP786524 UGL786524 UQH786524 VAD786524 VJZ786524 VTV786524 WDR786524 WNN786524 WXJ786524 BB852060 KX852060 UT852060 AEP852060 AOL852060 AYH852060 BID852060 BRZ852060 CBV852060 CLR852060 CVN852060 DFJ852060 DPF852060 DZB852060 EIX852060 EST852060 FCP852060 FML852060 FWH852060 GGD852060 GPZ852060 GZV852060 HJR852060 HTN852060 IDJ852060 INF852060 IXB852060 JGX852060 JQT852060 KAP852060 KKL852060 KUH852060 LED852060 LNZ852060 LXV852060 MHR852060 MRN852060 NBJ852060 NLF852060 NVB852060 OEX852060 OOT852060 OYP852060 PIL852060 PSH852060 QCD852060 QLZ852060 QVV852060 RFR852060 RPN852060 RZJ852060 SJF852060 STB852060 TCX852060 TMT852060 TWP852060 UGL852060 UQH852060 VAD852060 VJZ852060 VTV852060 WDR852060 WNN852060 WXJ852060 BB917596 KX917596 UT917596 AEP917596 AOL917596 AYH917596 BID917596 BRZ917596 CBV917596 CLR917596 CVN917596 DFJ917596 DPF917596 DZB917596 EIX917596 EST917596 FCP917596 FML917596 FWH917596 GGD917596 GPZ917596 GZV917596 HJR917596 HTN917596 IDJ917596 INF917596 IXB917596 JGX917596 JQT917596 KAP917596 KKL917596 KUH917596 LED917596 LNZ917596 LXV917596 MHR917596 MRN917596 NBJ917596 NLF917596 NVB917596 OEX917596 OOT917596 OYP917596 PIL917596 PSH917596 QCD917596 QLZ917596 QVV917596 RFR917596 RPN917596 RZJ917596 SJF917596 STB917596 TCX917596 TMT917596 TWP917596 UGL917596 UQH917596 VAD917596 VJZ917596 VTV917596 WDR917596 WNN917596 WXJ917596 BB983132 KX983132 UT983132 AEP983132 AOL983132 AYH983132 BID983132 BRZ983132 CBV983132 CLR983132 CVN983132 DFJ983132 DPF983132 DZB983132 EIX983132 EST983132 FCP983132 FML983132 FWH983132 GGD983132 GPZ983132 GZV983132 HJR983132 HTN983132 IDJ983132 INF983132 IXB983132 JGX983132 JQT983132 KAP983132 KKL983132 KUH983132 LED983132 LNZ983132 LXV983132 MHR983132 MRN983132 NBJ983132 NLF983132 NVB983132 OEX983132 OOT983132 OYP983132 PIL983132 PSH983132 QCD983132 QLZ983132 QVV983132 RFR983132 RPN983132 RZJ983132 SJF983132 STB983132 TCX983132 TMT983132 TWP983132 UGL983132 UQH983132 VAD983132 VJZ983132 VTV983132 WDR983132 WNN983132 WXJ983132"/>
    <dataValidation type="whole" allowBlank="1" showInputMessage="1" showErrorMessage="1" errorTitle="Error" error="Por favor ingrese números enteros" sqref="A1:BA1048576 BC1:KW1048576 KY1:US1048576 UU1:AEO1048576 AEQ1:AOK1048576 AOM1:AYG1048576 AYI1:BIC1048576 BIE1:BRY1048576 BSA1:CBU1048576 CBW1:CLQ1048576 CLS1:CVM1048576 CVO1:DFI1048576 DFK1:DPE1048576 DPG1:DZA1048576 DZC1:EIW1048576 EIY1:ESS1048576 ESU1:FCO1048576 FCQ1:FMK1048576 FMM1:FWG1048576 FWI1:GGC1048576 GGE1:GPY1048576 GQA1:GZU1048576 GZW1:HJQ1048576 HJS1:HTM1048576 HTO1:IDI1048576 IDK1:INE1048576 ING1:IXA1048576 IXC1:JGW1048576 JGY1:JQS1048576 JQU1:KAO1048576 KAQ1:KKK1048576 KKM1:KUG1048576 KUI1:LEC1048576 LEE1:LNY1048576 LOA1:LXU1048576 LXW1:MHQ1048576 MHS1:MRM1048576 MRO1:NBI1048576 NBK1:NLE1048576 NLG1:NVA1048576 NVC1:OEW1048576 OEY1:OOS1048576 OOU1:OYO1048576 OYQ1:PIK1048576 PIM1:PSG1048576 PSI1:QCC1048576 QCE1:QLY1048576 QMA1:QVU1048576 QVW1:RFQ1048576 RFS1:RPM1048576 RPO1:RZI1048576 RZK1:SJE1048576 SJG1:STA1048576 STC1:TCW1048576 TCY1:TMS1048576 TMU1:TWO1048576 TWQ1:UGK1048576 UGM1:UQG1048576 UQI1:VAC1048576 VAE1:VJY1048576 VKA1:VTU1048576 VTW1:WDQ1048576 WDS1:WNM1048576 WNO1:WXI1048576 WXK1:XFD1048576 BB1:BB91 KX1:KX91 UT1:UT91 AEP1:AEP91 AOL1:AOL91 AYH1:AYH91 BID1:BID91 BRZ1:BRZ91 CBV1:CBV91 CLR1:CLR91 CVN1:CVN91 DFJ1:DFJ91 DPF1:DPF91 DZB1:DZB91 EIX1:EIX91 EST1:EST91 FCP1:FCP91 FML1:FML91 FWH1:FWH91 GGD1:GGD91 GPZ1:GPZ91 GZV1:GZV91 HJR1:HJR91 HTN1:HTN91 IDJ1:IDJ91 INF1:INF91 IXB1:IXB91 JGX1:JGX91 JQT1:JQT91 KAP1:KAP91 KKL1:KKL91 KUH1:KUH91 LED1:LED91 LNZ1:LNZ91 LXV1:LXV91 MHR1:MHR91 MRN1:MRN91 NBJ1:NBJ91 NLF1:NLF91 NVB1:NVB91 OEX1:OEX91 OOT1:OOT91 OYP1:OYP91 PIL1:PIL91 PSH1:PSH91 QCD1:QCD91 QLZ1:QLZ91 QVV1:QVV91 RFR1:RFR91 RPN1:RPN91 RZJ1:RZJ91 SJF1:SJF91 STB1:STB91 TCX1:TCX91 TMT1:TMT91 TWP1:TWP91 UGL1:UGL91 UQH1:UQH91 VAD1:VAD91 VJZ1:VJZ91 VTV1:VTV91 WDR1:WDR91 WNN1:WNN91 WXJ1:WXJ91 BB93:BB65627 KX93:KX65627 UT93:UT65627 AEP93:AEP65627 AOL93:AOL65627 AYH93:AYH65627 BID93:BID65627 BRZ93:BRZ65627 CBV93:CBV65627 CLR93:CLR65627 CVN93:CVN65627 DFJ93:DFJ65627 DPF93:DPF65627 DZB93:DZB65627 EIX93:EIX65627 EST93:EST65627 FCP93:FCP65627 FML93:FML65627 FWH93:FWH65627 GGD93:GGD65627 GPZ93:GPZ65627 GZV93:GZV65627 HJR93:HJR65627 HTN93:HTN65627 IDJ93:IDJ65627 INF93:INF65627 IXB93:IXB65627 JGX93:JGX65627 JQT93:JQT65627 KAP93:KAP65627 KKL93:KKL65627 KUH93:KUH65627 LED93:LED65627 LNZ93:LNZ65627 LXV93:LXV65627 MHR93:MHR65627 MRN93:MRN65627 NBJ93:NBJ65627 NLF93:NLF65627 NVB93:NVB65627 OEX93:OEX65627 OOT93:OOT65627 OYP93:OYP65627 PIL93:PIL65627 PSH93:PSH65627 QCD93:QCD65627 QLZ93:QLZ65627 QVV93:QVV65627 RFR93:RFR65627 RPN93:RPN65627 RZJ93:RZJ65627 SJF93:SJF65627 STB93:STB65627 TCX93:TCX65627 TMT93:TMT65627 TWP93:TWP65627 UGL93:UGL65627 UQH93:UQH65627 VAD93:VAD65627 VJZ93:VJZ65627 VTV93:VTV65627 WDR93:WDR65627 WNN93:WNN65627 WXJ93:WXJ65627 BB65629:BB131163 KX65629:KX131163 UT65629:UT131163 AEP65629:AEP131163 AOL65629:AOL131163 AYH65629:AYH131163 BID65629:BID131163 BRZ65629:BRZ131163 CBV65629:CBV131163 CLR65629:CLR131163 CVN65629:CVN131163 DFJ65629:DFJ131163 DPF65629:DPF131163 DZB65629:DZB131163 EIX65629:EIX131163 EST65629:EST131163 FCP65629:FCP131163 FML65629:FML131163 FWH65629:FWH131163 GGD65629:GGD131163 GPZ65629:GPZ131163 GZV65629:GZV131163 HJR65629:HJR131163 HTN65629:HTN131163 IDJ65629:IDJ131163 INF65629:INF131163 IXB65629:IXB131163 JGX65629:JGX131163 JQT65629:JQT131163 KAP65629:KAP131163 KKL65629:KKL131163 KUH65629:KUH131163 LED65629:LED131163 LNZ65629:LNZ131163 LXV65629:LXV131163 MHR65629:MHR131163 MRN65629:MRN131163 NBJ65629:NBJ131163 NLF65629:NLF131163 NVB65629:NVB131163 OEX65629:OEX131163 OOT65629:OOT131163 OYP65629:OYP131163 PIL65629:PIL131163 PSH65629:PSH131163 QCD65629:QCD131163 QLZ65629:QLZ131163 QVV65629:QVV131163 RFR65629:RFR131163 RPN65629:RPN131163 RZJ65629:RZJ131163 SJF65629:SJF131163 STB65629:STB131163 TCX65629:TCX131163 TMT65629:TMT131163 TWP65629:TWP131163 UGL65629:UGL131163 UQH65629:UQH131163 VAD65629:VAD131163 VJZ65629:VJZ131163 VTV65629:VTV131163 WDR65629:WDR131163 WNN65629:WNN131163 WXJ65629:WXJ131163 BB131165:BB196699 KX131165:KX196699 UT131165:UT196699 AEP131165:AEP196699 AOL131165:AOL196699 AYH131165:AYH196699 BID131165:BID196699 BRZ131165:BRZ196699 CBV131165:CBV196699 CLR131165:CLR196699 CVN131165:CVN196699 DFJ131165:DFJ196699 DPF131165:DPF196699 DZB131165:DZB196699 EIX131165:EIX196699 EST131165:EST196699 FCP131165:FCP196699 FML131165:FML196699 FWH131165:FWH196699 GGD131165:GGD196699 GPZ131165:GPZ196699 GZV131165:GZV196699 HJR131165:HJR196699 HTN131165:HTN196699 IDJ131165:IDJ196699 INF131165:INF196699 IXB131165:IXB196699 JGX131165:JGX196699 JQT131165:JQT196699 KAP131165:KAP196699 KKL131165:KKL196699 KUH131165:KUH196699 LED131165:LED196699 LNZ131165:LNZ196699 LXV131165:LXV196699 MHR131165:MHR196699 MRN131165:MRN196699 NBJ131165:NBJ196699 NLF131165:NLF196699 NVB131165:NVB196699 OEX131165:OEX196699 OOT131165:OOT196699 OYP131165:OYP196699 PIL131165:PIL196699 PSH131165:PSH196699 QCD131165:QCD196699 QLZ131165:QLZ196699 QVV131165:QVV196699 RFR131165:RFR196699 RPN131165:RPN196699 RZJ131165:RZJ196699 SJF131165:SJF196699 STB131165:STB196699 TCX131165:TCX196699 TMT131165:TMT196699 TWP131165:TWP196699 UGL131165:UGL196699 UQH131165:UQH196699 VAD131165:VAD196699 VJZ131165:VJZ196699 VTV131165:VTV196699 WDR131165:WDR196699 WNN131165:WNN196699 WXJ131165:WXJ196699 BB196701:BB262235 KX196701:KX262235 UT196701:UT262235 AEP196701:AEP262235 AOL196701:AOL262235 AYH196701:AYH262235 BID196701:BID262235 BRZ196701:BRZ262235 CBV196701:CBV262235 CLR196701:CLR262235 CVN196701:CVN262235 DFJ196701:DFJ262235 DPF196701:DPF262235 DZB196701:DZB262235 EIX196701:EIX262235 EST196701:EST262235 FCP196701:FCP262235 FML196701:FML262235 FWH196701:FWH262235 GGD196701:GGD262235 GPZ196701:GPZ262235 GZV196701:GZV262235 HJR196701:HJR262235 HTN196701:HTN262235 IDJ196701:IDJ262235 INF196701:INF262235 IXB196701:IXB262235 JGX196701:JGX262235 JQT196701:JQT262235 KAP196701:KAP262235 KKL196701:KKL262235 KUH196701:KUH262235 LED196701:LED262235 LNZ196701:LNZ262235 LXV196701:LXV262235 MHR196701:MHR262235 MRN196701:MRN262235 NBJ196701:NBJ262235 NLF196701:NLF262235 NVB196701:NVB262235 OEX196701:OEX262235 OOT196701:OOT262235 OYP196701:OYP262235 PIL196701:PIL262235 PSH196701:PSH262235 QCD196701:QCD262235 QLZ196701:QLZ262235 QVV196701:QVV262235 RFR196701:RFR262235 RPN196701:RPN262235 RZJ196701:RZJ262235 SJF196701:SJF262235 STB196701:STB262235 TCX196701:TCX262235 TMT196701:TMT262235 TWP196701:TWP262235 UGL196701:UGL262235 UQH196701:UQH262235 VAD196701:VAD262235 VJZ196701:VJZ262235 VTV196701:VTV262235 WDR196701:WDR262235 WNN196701:WNN262235 WXJ196701:WXJ262235 BB262237:BB327771 KX262237:KX327771 UT262237:UT327771 AEP262237:AEP327771 AOL262237:AOL327771 AYH262237:AYH327771 BID262237:BID327771 BRZ262237:BRZ327771 CBV262237:CBV327771 CLR262237:CLR327771 CVN262237:CVN327771 DFJ262237:DFJ327771 DPF262237:DPF327771 DZB262237:DZB327771 EIX262237:EIX327771 EST262237:EST327771 FCP262237:FCP327771 FML262237:FML327771 FWH262237:FWH327771 GGD262237:GGD327771 GPZ262237:GPZ327771 GZV262237:GZV327771 HJR262237:HJR327771 HTN262237:HTN327771 IDJ262237:IDJ327771 INF262237:INF327771 IXB262237:IXB327771 JGX262237:JGX327771 JQT262237:JQT327771 KAP262237:KAP327771 KKL262237:KKL327771 KUH262237:KUH327771 LED262237:LED327771 LNZ262237:LNZ327771 LXV262237:LXV327771 MHR262237:MHR327771 MRN262237:MRN327771 NBJ262237:NBJ327771 NLF262237:NLF327771 NVB262237:NVB327771 OEX262237:OEX327771 OOT262237:OOT327771 OYP262237:OYP327771 PIL262237:PIL327771 PSH262237:PSH327771 QCD262237:QCD327771 QLZ262237:QLZ327771 QVV262237:QVV327771 RFR262237:RFR327771 RPN262237:RPN327771 RZJ262237:RZJ327771 SJF262237:SJF327771 STB262237:STB327771 TCX262237:TCX327771 TMT262237:TMT327771 TWP262237:TWP327771 UGL262237:UGL327771 UQH262237:UQH327771 VAD262237:VAD327771 VJZ262237:VJZ327771 VTV262237:VTV327771 WDR262237:WDR327771 WNN262237:WNN327771 WXJ262237:WXJ327771 BB327773:BB393307 KX327773:KX393307 UT327773:UT393307 AEP327773:AEP393307 AOL327773:AOL393307 AYH327773:AYH393307 BID327773:BID393307 BRZ327773:BRZ393307 CBV327773:CBV393307 CLR327773:CLR393307 CVN327773:CVN393307 DFJ327773:DFJ393307 DPF327773:DPF393307 DZB327773:DZB393307 EIX327773:EIX393307 EST327773:EST393307 FCP327773:FCP393307 FML327773:FML393307 FWH327773:FWH393307 GGD327773:GGD393307 GPZ327773:GPZ393307 GZV327773:GZV393307 HJR327773:HJR393307 HTN327773:HTN393307 IDJ327773:IDJ393307 INF327773:INF393307 IXB327773:IXB393307 JGX327773:JGX393307 JQT327773:JQT393307 KAP327773:KAP393307 KKL327773:KKL393307 KUH327773:KUH393307 LED327773:LED393307 LNZ327773:LNZ393307 LXV327773:LXV393307 MHR327773:MHR393307 MRN327773:MRN393307 NBJ327773:NBJ393307 NLF327773:NLF393307 NVB327773:NVB393307 OEX327773:OEX393307 OOT327773:OOT393307 OYP327773:OYP393307 PIL327773:PIL393307 PSH327773:PSH393307 QCD327773:QCD393307 QLZ327773:QLZ393307 QVV327773:QVV393307 RFR327773:RFR393307 RPN327773:RPN393307 RZJ327773:RZJ393307 SJF327773:SJF393307 STB327773:STB393307 TCX327773:TCX393307 TMT327773:TMT393307 TWP327773:TWP393307 UGL327773:UGL393307 UQH327773:UQH393307 VAD327773:VAD393307 VJZ327773:VJZ393307 VTV327773:VTV393307 WDR327773:WDR393307 WNN327773:WNN393307 WXJ327773:WXJ393307 BB393309:BB458843 KX393309:KX458843 UT393309:UT458843 AEP393309:AEP458843 AOL393309:AOL458843 AYH393309:AYH458843 BID393309:BID458843 BRZ393309:BRZ458843 CBV393309:CBV458843 CLR393309:CLR458843 CVN393309:CVN458843 DFJ393309:DFJ458843 DPF393309:DPF458843 DZB393309:DZB458843 EIX393309:EIX458843 EST393309:EST458843 FCP393309:FCP458843 FML393309:FML458843 FWH393309:FWH458843 GGD393309:GGD458843 GPZ393309:GPZ458843 GZV393309:GZV458843 HJR393309:HJR458843 HTN393309:HTN458843 IDJ393309:IDJ458843 INF393309:INF458843 IXB393309:IXB458843 JGX393309:JGX458843 JQT393309:JQT458843 KAP393309:KAP458843 KKL393309:KKL458843 KUH393309:KUH458843 LED393309:LED458843 LNZ393309:LNZ458843 LXV393309:LXV458843 MHR393309:MHR458843 MRN393309:MRN458843 NBJ393309:NBJ458843 NLF393309:NLF458843 NVB393309:NVB458843 OEX393309:OEX458843 OOT393309:OOT458843 OYP393309:OYP458843 PIL393309:PIL458843 PSH393309:PSH458843 QCD393309:QCD458843 QLZ393309:QLZ458843 QVV393309:QVV458843 RFR393309:RFR458843 RPN393309:RPN458843 RZJ393309:RZJ458843 SJF393309:SJF458843 STB393309:STB458843 TCX393309:TCX458843 TMT393309:TMT458843 TWP393309:TWP458843 UGL393309:UGL458843 UQH393309:UQH458843 VAD393309:VAD458843 VJZ393309:VJZ458843 VTV393309:VTV458843 WDR393309:WDR458843 WNN393309:WNN458843 WXJ393309:WXJ458843 BB458845:BB524379 KX458845:KX524379 UT458845:UT524379 AEP458845:AEP524379 AOL458845:AOL524379 AYH458845:AYH524379 BID458845:BID524379 BRZ458845:BRZ524379 CBV458845:CBV524379 CLR458845:CLR524379 CVN458845:CVN524379 DFJ458845:DFJ524379 DPF458845:DPF524379 DZB458845:DZB524379 EIX458845:EIX524379 EST458845:EST524379 FCP458845:FCP524379 FML458845:FML524379 FWH458845:FWH524379 GGD458845:GGD524379 GPZ458845:GPZ524379 GZV458845:GZV524379 HJR458845:HJR524379 HTN458845:HTN524379 IDJ458845:IDJ524379 INF458845:INF524379 IXB458845:IXB524379 JGX458845:JGX524379 JQT458845:JQT524379 KAP458845:KAP524379 KKL458845:KKL524379 KUH458845:KUH524379 LED458845:LED524379 LNZ458845:LNZ524379 LXV458845:LXV524379 MHR458845:MHR524379 MRN458845:MRN524379 NBJ458845:NBJ524379 NLF458845:NLF524379 NVB458845:NVB524379 OEX458845:OEX524379 OOT458845:OOT524379 OYP458845:OYP524379 PIL458845:PIL524379 PSH458845:PSH524379 QCD458845:QCD524379 QLZ458845:QLZ524379 QVV458845:QVV524379 RFR458845:RFR524379 RPN458845:RPN524379 RZJ458845:RZJ524379 SJF458845:SJF524379 STB458845:STB524379 TCX458845:TCX524379 TMT458845:TMT524379 TWP458845:TWP524379 UGL458845:UGL524379 UQH458845:UQH524379 VAD458845:VAD524379 VJZ458845:VJZ524379 VTV458845:VTV524379 WDR458845:WDR524379 WNN458845:WNN524379 WXJ458845:WXJ524379 BB524381:BB589915 KX524381:KX589915 UT524381:UT589915 AEP524381:AEP589915 AOL524381:AOL589915 AYH524381:AYH589915 BID524381:BID589915 BRZ524381:BRZ589915 CBV524381:CBV589915 CLR524381:CLR589915 CVN524381:CVN589915 DFJ524381:DFJ589915 DPF524381:DPF589915 DZB524381:DZB589915 EIX524381:EIX589915 EST524381:EST589915 FCP524381:FCP589915 FML524381:FML589915 FWH524381:FWH589915 GGD524381:GGD589915 GPZ524381:GPZ589915 GZV524381:GZV589915 HJR524381:HJR589915 HTN524381:HTN589915 IDJ524381:IDJ589915 INF524381:INF589915 IXB524381:IXB589915 JGX524381:JGX589915 JQT524381:JQT589915 KAP524381:KAP589915 KKL524381:KKL589915 KUH524381:KUH589915 LED524381:LED589915 LNZ524381:LNZ589915 LXV524381:LXV589915 MHR524381:MHR589915 MRN524381:MRN589915 NBJ524381:NBJ589915 NLF524381:NLF589915 NVB524381:NVB589915 OEX524381:OEX589915 OOT524381:OOT589915 OYP524381:OYP589915 PIL524381:PIL589915 PSH524381:PSH589915 QCD524381:QCD589915 QLZ524381:QLZ589915 QVV524381:QVV589915 RFR524381:RFR589915 RPN524381:RPN589915 RZJ524381:RZJ589915 SJF524381:SJF589915 STB524381:STB589915 TCX524381:TCX589915 TMT524381:TMT589915 TWP524381:TWP589915 UGL524381:UGL589915 UQH524381:UQH589915 VAD524381:VAD589915 VJZ524381:VJZ589915 VTV524381:VTV589915 WDR524381:WDR589915 WNN524381:WNN589915 WXJ524381:WXJ589915 BB589917:BB655451 KX589917:KX655451 UT589917:UT655451 AEP589917:AEP655451 AOL589917:AOL655451 AYH589917:AYH655451 BID589917:BID655451 BRZ589917:BRZ655451 CBV589917:CBV655451 CLR589917:CLR655451 CVN589917:CVN655451 DFJ589917:DFJ655451 DPF589917:DPF655451 DZB589917:DZB655451 EIX589917:EIX655451 EST589917:EST655451 FCP589917:FCP655451 FML589917:FML655451 FWH589917:FWH655451 GGD589917:GGD655451 GPZ589917:GPZ655451 GZV589917:GZV655451 HJR589917:HJR655451 HTN589917:HTN655451 IDJ589917:IDJ655451 INF589917:INF655451 IXB589917:IXB655451 JGX589917:JGX655451 JQT589917:JQT655451 KAP589917:KAP655451 KKL589917:KKL655451 KUH589917:KUH655451 LED589917:LED655451 LNZ589917:LNZ655451 LXV589917:LXV655451 MHR589917:MHR655451 MRN589917:MRN655451 NBJ589917:NBJ655451 NLF589917:NLF655451 NVB589917:NVB655451 OEX589917:OEX655451 OOT589917:OOT655451 OYP589917:OYP655451 PIL589917:PIL655451 PSH589917:PSH655451 QCD589917:QCD655451 QLZ589917:QLZ655451 QVV589917:QVV655451 RFR589917:RFR655451 RPN589917:RPN655451 RZJ589917:RZJ655451 SJF589917:SJF655451 STB589917:STB655451 TCX589917:TCX655451 TMT589917:TMT655451 TWP589917:TWP655451 UGL589917:UGL655451 UQH589917:UQH655451 VAD589917:VAD655451 VJZ589917:VJZ655451 VTV589917:VTV655451 WDR589917:WDR655451 WNN589917:WNN655451 WXJ589917:WXJ655451 BB655453:BB720987 KX655453:KX720987 UT655453:UT720987 AEP655453:AEP720987 AOL655453:AOL720987 AYH655453:AYH720987 BID655453:BID720987 BRZ655453:BRZ720987 CBV655453:CBV720987 CLR655453:CLR720987 CVN655453:CVN720987 DFJ655453:DFJ720987 DPF655453:DPF720987 DZB655453:DZB720987 EIX655453:EIX720987 EST655453:EST720987 FCP655453:FCP720987 FML655453:FML720987 FWH655453:FWH720987 GGD655453:GGD720987 GPZ655453:GPZ720987 GZV655453:GZV720987 HJR655453:HJR720987 HTN655453:HTN720987 IDJ655453:IDJ720987 INF655453:INF720987 IXB655453:IXB720987 JGX655453:JGX720987 JQT655453:JQT720987 KAP655453:KAP720987 KKL655453:KKL720987 KUH655453:KUH720987 LED655453:LED720987 LNZ655453:LNZ720987 LXV655453:LXV720987 MHR655453:MHR720987 MRN655453:MRN720987 NBJ655453:NBJ720987 NLF655453:NLF720987 NVB655453:NVB720987 OEX655453:OEX720987 OOT655453:OOT720987 OYP655453:OYP720987 PIL655453:PIL720987 PSH655453:PSH720987 QCD655453:QCD720987 QLZ655453:QLZ720987 QVV655453:QVV720987 RFR655453:RFR720987 RPN655453:RPN720987 RZJ655453:RZJ720987 SJF655453:SJF720987 STB655453:STB720987 TCX655453:TCX720987 TMT655453:TMT720987 TWP655453:TWP720987 UGL655453:UGL720987 UQH655453:UQH720987 VAD655453:VAD720987 VJZ655453:VJZ720987 VTV655453:VTV720987 WDR655453:WDR720987 WNN655453:WNN720987 WXJ655453:WXJ720987 BB720989:BB786523 KX720989:KX786523 UT720989:UT786523 AEP720989:AEP786523 AOL720989:AOL786523 AYH720989:AYH786523 BID720989:BID786523 BRZ720989:BRZ786523 CBV720989:CBV786523 CLR720989:CLR786523 CVN720989:CVN786523 DFJ720989:DFJ786523 DPF720989:DPF786523 DZB720989:DZB786523 EIX720989:EIX786523 EST720989:EST786523 FCP720989:FCP786523 FML720989:FML786523 FWH720989:FWH786523 GGD720989:GGD786523 GPZ720989:GPZ786523 GZV720989:GZV786523 HJR720989:HJR786523 HTN720989:HTN786523 IDJ720989:IDJ786523 INF720989:INF786523 IXB720989:IXB786523 JGX720989:JGX786523 JQT720989:JQT786523 KAP720989:KAP786523 KKL720989:KKL786523 KUH720989:KUH786523 LED720989:LED786523 LNZ720989:LNZ786523 LXV720989:LXV786523 MHR720989:MHR786523 MRN720989:MRN786523 NBJ720989:NBJ786523 NLF720989:NLF786523 NVB720989:NVB786523 OEX720989:OEX786523 OOT720989:OOT786523 OYP720989:OYP786523 PIL720989:PIL786523 PSH720989:PSH786523 QCD720989:QCD786523 QLZ720989:QLZ786523 QVV720989:QVV786523 RFR720989:RFR786523 RPN720989:RPN786523 RZJ720989:RZJ786523 SJF720989:SJF786523 STB720989:STB786523 TCX720989:TCX786523 TMT720989:TMT786523 TWP720989:TWP786523 UGL720989:UGL786523 UQH720989:UQH786523 VAD720989:VAD786523 VJZ720989:VJZ786523 VTV720989:VTV786523 WDR720989:WDR786523 WNN720989:WNN786523 WXJ720989:WXJ786523 BB786525:BB852059 KX786525:KX852059 UT786525:UT852059 AEP786525:AEP852059 AOL786525:AOL852059 AYH786525:AYH852059 BID786525:BID852059 BRZ786525:BRZ852059 CBV786525:CBV852059 CLR786525:CLR852059 CVN786525:CVN852059 DFJ786525:DFJ852059 DPF786525:DPF852059 DZB786525:DZB852059 EIX786525:EIX852059 EST786525:EST852059 FCP786525:FCP852059 FML786525:FML852059 FWH786525:FWH852059 GGD786525:GGD852059 GPZ786525:GPZ852059 GZV786525:GZV852059 HJR786525:HJR852059 HTN786525:HTN852059 IDJ786525:IDJ852059 INF786525:INF852059 IXB786525:IXB852059 JGX786525:JGX852059 JQT786525:JQT852059 KAP786525:KAP852059 KKL786525:KKL852059 KUH786525:KUH852059 LED786525:LED852059 LNZ786525:LNZ852059 LXV786525:LXV852059 MHR786525:MHR852059 MRN786525:MRN852059 NBJ786525:NBJ852059 NLF786525:NLF852059 NVB786525:NVB852059 OEX786525:OEX852059 OOT786525:OOT852059 OYP786525:OYP852059 PIL786525:PIL852059 PSH786525:PSH852059 QCD786525:QCD852059 QLZ786525:QLZ852059 QVV786525:QVV852059 RFR786525:RFR852059 RPN786525:RPN852059 RZJ786525:RZJ852059 SJF786525:SJF852059 STB786525:STB852059 TCX786525:TCX852059 TMT786525:TMT852059 TWP786525:TWP852059 UGL786525:UGL852059 UQH786525:UQH852059 VAD786525:VAD852059 VJZ786525:VJZ852059 VTV786525:VTV852059 WDR786525:WDR852059 WNN786525:WNN852059 WXJ786525:WXJ852059 BB852061:BB917595 KX852061:KX917595 UT852061:UT917595 AEP852061:AEP917595 AOL852061:AOL917595 AYH852061:AYH917595 BID852061:BID917595 BRZ852061:BRZ917595 CBV852061:CBV917595 CLR852061:CLR917595 CVN852061:CVN917595 DFJ852061:DFJ917595 DPF852061:DPF917595 DZB852061:DZB917595 EIX852061:EIX917595 EST852061:EST917595 FCP852061:FCP917595 FML852061:FML917595 FWH852061:FWH917595 GGD852061:GGD917595 GPZ852061:GPZ917595 GZV852061:GZV917595 HJR852061:HJR917595 HTN852061:HTN917595 IDJ852061:IDJ917595 INF852061:INF917595 IXB852061:IXB917595 JGX852061:JGX917595 JQT852061:JQT917595 KAP852061:KAP917595 KKL852061:KKL917595 KUH852061:KUH917595 LED852061:LED917595 LNZ852061:LNZ917595 LXV852061:LXV917595 MHR852061:MHR917595 MRN852061:MRN917595 NBJ852061:NBJ917595 NLF852061:NLF917595 NVB852061:NVB917595 OEX852061:OEX917595 OOT852061:OOT917595 OYP852061:OYP917595 PIL852061:PIL917595 PSH852061:PSH917595 QCD852061:QCD917595 QLZ852061:QLZ917595 QVV852061:QVV917595 RFR852061:RFR917595 RPN852061:RPN917595 RZJ852061:RZJ917595 SJF852061:SJF917595 STB852061:STB917595 TCX852061:TCX917595 TMT852061:TMT917595 TWP852061:TWP917595 UGL852061:UGL917595 UQH852061:UQH917595 VAD852061:VAD917595 VJZ852061:VJZ917595 VTV852061:VTV917595 WDR852061:WDR917595 WNN852061:WNN917595 WXJ852061:WXJ917595 BB917597:BB983131 KX917597:KX983131 UT917597:UT983131 AEP917597:AEP983131 AOL917597:AOL983131 AYH917597:AYH983131 BID917597:BID983131 BRZ917597:BRZ983131 CBV917597:CBV983131 CLR917597:CLR983131 CVN917597:CVN983131 DFJ917597:DFJ983131 DPF917597:DPF983131 DZB917597:DZB983131 EIX917597:EIX983131 EST917597:EST983131 FCP917597:FCP983131 FML917597:FML983131 FWH917597:FWH983131 GGD917597:GGD983131 GPZ917597:GPZ983131 GZV917597:GZV983131 HJR917597:HJR983131 HTN917597:HTN983131 IDJ917597:IDJ983131 INF917597:INF983131 IXB917597:IXB983131 JGX917597:JGX983131 JQT917597:JQT983131 KAP917597:KAP983131 KKL917597:KKL983131 KUH917597:KUH983131 LED917597:LED983131 LNZ917597:LNZ983131 LXV917597:LXV983131 MHR917597:MHR983131 MRN917597:MRN983131 NBJ917597:NBJ983131 NLF917597:NLF983131 NVB917597:NVB983131 OEX917597:OEX983131 OOT917597:OOT983131 OYP917597:OYP983131 PIL917597:PIL983131 PSH917597:PSH983131 QCD917597:QCD983131 QLZ917597:QLZ983131 QVV917597:QVV983131 RFR917597:RFR983131 RPN917597:RPN983131 RZJ917597:RZJ983131 SJF917597:SJF983131 STB917597:STB983131 TCX917597:TCX983131 TMT917597:TMT983131 TWP917597:TWP983131 UGL917597:UGL983131 UQH917597:UQH983131 VAD917597:VAD983131 VJZ917597:VJZ983131 VTV917597:VTV983131 WDR917597:WDR983131 WNN917597:WNN983131 WXJ917597:WXJ983131 BB983133:BB1048576 KX983133:KX1048576 UT983133:UT1048576 AEP983133:AEP1048576 AOL983133:AOL1048576 AYH983133:AYH1048576 BID983133:BID1048576 BRZ983133:BRZ1048576 CBV983133:CBV1048576 CLR983133:CLR1048576 CVN983133:CVN1048576 DFJ983133:DFJ1048576 DPF983133:DPF1048576 DZB983133:DZB1048576 EIX983133:EIX1048576 EST983133:EST1048576 FCP983133:FCP1048576 FML983133:FML1048576 FWH983133:FWH1048576 GGD983133:GGD1048576 GPZ983133:GPZ1048576 GZV983133:GZV1048576 HJR983133:HJR1048576 HTN983133:HTN1048576 IDJ983133:IDJ1048576 INF983133:INF1048576 IXB983133:IXB1048576 JGX983133:JGX1048576 JQT983133:JQT1048576 KAP983133:KAP1048576 KKL983133:KKL1048576 KUH983133:KUH1048576 LED983133:LED1048576 LNZ983133:LNZ1048576 LXV983133:LXV1048576 MHR983133:MHR1048576 MRN983133:MRN1048576 NBJ983133:NBJ1048576 NLF983133:NLF1048576 NVB983133:NVB1048576 OEX983133:OEX1048576 OOT983133:OOT1048576 OYP983133:OYP1048576 PIL983133:PIL1048576 PSH983133:PSH1048576 QCD983133:QCD1048576 QLZ983133:QLZ1048576 QVV983133:QVV1048576 RFR983133:RFR1048576 RPN983133:RPN1048576 RZJ983133:RZJ1048576 SJF983133:SJF1048576 STB983133:STB1048576 TCX983133:TCX1048576 TMT983133:TMT1048576 TWP983133:TWP1048576 UGL983133:UGL1048576 UQH983133:UQH1048576 VAD983133:VAD1048576 VJZ983133:VJZ1048576 VTV983133:VTV1048576 WDR983133:WDR1048576 WNN983133:WNN1048576 WXJ983133:WXJ1048576">
      <formula1>0</formula1>
      <formula2>10000000000</formula2>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workbookViewId="0">
      <selection activeCell="G17" sqref="G17"/>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4.8554687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42" width="5.140625" style="2" customWidth="1"/>
    <col min="143"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4.85546875" style="2" customWidth="1"/>
    <col min="305" max="397" width="0" style="2" hidden="1" customWidth="1"/>
    <col min="398" max="398" width="5.140625" style="2" customWidth="1"/>
    <col min="399"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4.85546875" style="2" customWidth="1"/>
    <col min="561" max="653" width="0" style="2" hidden="1" customWidth="1"/>
    <col min="654" max="654" width="5.140625" style="2" customWidth="1"/>
    <col min="655"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4.85546875" style="2" customWidth="1"/>
    <col min="817" max="909" width="0" style="2" hidden="1" customWidth="1"/>
    <col min="910" max="910" width="5.140625" style="2" customWidth="1"/>
    <col min="911"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4.85546875" style="2" customWidth="1"/>
    <col min="1073" max="1165" width="0" style="2" hidden="1" customWidth="1"/>
    <col min="1166" max="1166" width="5.140625" style="2" customWidth="1"/>
    <col min="1167"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4.85546875" style="2" customWidth="1"/>
    <col min="1329" max="1421" width="0" style="2" hidden="1" customWidth="1"/>
    <col min="1422" max="1422" width="5.140625" style="2" customWidth="1"/>
    <col min="1423"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4.85546875" style="2" customWidth="1"/>
    <col min="1585" max="1677" width="0" style="2" hidden="1" customWidth="1"/>
    <col min="1678" max="1678" width="5.140625" style="2" customWidth="1"/>
    <col min="1679"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4.85546875" style="2" customWidth="1"/>
    <col min="1841" max="1933" width="0" style="2" hidden="1" customWidth="1"/>
    <col min="1934" max="1934" width="5.140625" style="2" customWidth="1"/>
    <col min="1935"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4.85546875" style="2" customWidth="1"/>
    <col min="2097" max="2189" width="0" style="2" hidden="1" customWidth="1"/>
    <col min="2190" max="2190" width="5.140625" style="2" customWidth="1"/>
    <col min="2191"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4.85546875" style="2" customWidth="1"/>
    <col min="2353" max="2445" width="0" style="2" hidden="1" customWidth="1"/>
    <col min="2446" max="2446" width="5.140625" style="2" customWidth="1"/>
    <col min="2447"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4.85546875" style="2" customWidth="1"/>
    <col min="2609" max="2701" width="0" style="2" hidden="1" customWidth="1"/>
    <col min="2702" max="2702" width="5.140625" style="2" customWidth="1"/>
    <col min="2703"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4.85546875" style="2" customWidth="1"/>
    <col min="2865" max="2957" width="0" style="2" hidden="1" customWidth="1"/>
    <col min="2958" max="2958" width="5.140625" style="2" customWidth="1"/>
    <col min="2959"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4.85546875" style="2" customWidth="1"/>
    <col min="3121" max="3213" width="0" style="2" hidden="1" customWidth="1"/>
    <col min="3214" max="3214" width="5.140625" style="2" customWidth="1"/>
    <col min="3215"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4.85546875" style="2" customWidth="1"/>
    <col min="3377" max="3469" width="0" style="2" hidden="1" customWidth="1"/>
    <col min="3470" max="3470" width="5.140625" style="2" customWidth="1"/>
    <col min="3471"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4.85546875" style="2" customWidth="1"/>
    <col min="3633" max="3725" width="0" style="2" hidden="1" customWidth="1"/>
    <col min="3726" max="3726" width="5.140625" style="2" customWidth="1"/>
    <col min="3727"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4.85546875" style="2" customWidth="1"/>
    <col min="3889" max="3981" width="0" style="2" hidden="1" customWidth="1"/>
    <col min="3982" max="3982" width="5.140625" style="2" customWidth="1"/>
    <col min="3983"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4.85546875" style="2" customWidth="1"/>
    <col min="4145" max="4237" width="0" style="2" hidden="1" customWidth="1"/>
    <col min="4238" max="4238" width="5.140625" style="2" customWidth="1"/>
    <col min="4239"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4.85546875" style="2" customWidth="1"/>
    <col min="4401" max="4493" width="0" style="2" hidden="1" customWidth="1"/>
    <col min="4494" max="4494" width="5.140625" style="2" customWidth="1"/>
    <col min="4495"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4.85546875" style="2" customWidth="1"/>
    <col min="4657" max="4749" width="0" style="2" hidden="1" customWidth="1"/>
    <col min="4750" max="4750" width="5.140625" style="2" customWidth="1"/>
    <col min="4751"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4.85546875" style="2" customWidth="1"/>
    <col min="4913" max="5005" width="0" style="2" hidden="1" customWidth="1"/>
    <col min="5006" max="5006" width="5.140625" style="2" customWidth="1"/>
    <col min="5007"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4.85546875" style="2" customWidth="1"/>
    <col min="5169" max="5261" width="0" style="2" hidden="1" customWidth="1"/>
    <col min="5262" max="5262" width="5.140625" style="2" customWidth="1"/>
    <col min="5263"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4.85546875" style="2" customWidth="1"/>
    <col min="5425" max="5517" width="0" style="2" hidden="1" customWidth="1"/>
    <col min="5518" max="5518" width="5.140625" style="2" customWidth="1"/>
    <col min="5519"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4.85546875" style="2" customWidth="1"/>
    <col min="5681" max="5773" width="0" style="2" hidden="1" customWidth="1"/>
    <col min="5774" max="5774" width="5.140625" style="2" customWidth="1"/>
    <col min="5775"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4.85546875" style="2" customWidth="1"/>
    <col min="5937" max="6029" width="0" style="2" hidden="1" customWidth="1"/>
    <col min="6030" max="6030" width="5.140625" style="2" customWidth="1"/>
    <col min="6031"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4.85546875" style="2" customWidth="1"/>
    <col min="6193" max="6285" width="0" style="2" hidden="1" customWidth="1"/>
    <col min="6286" max="6286" width="5.140625" style="2" customWidth="1"/>
    <col min="6287"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4.85546875" style="2" customWidth="1"/>
    <col min="6449" max="6541" width="0" style="2" hidden="1" customWidth="1"/>
    <col min="6542" max="6542" width="5.140625" style="2" customWidth="1"/>
    <col min="6543"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4.85546875" style="2" customWidth="1"/>
    <col min="6705" max="6797" width="0" style="2" hidden="1" customWidth="1"/>
    <col min="6798" max="6798" width="5.140625" style="2" customWidth="1"/>
    <col min="6799"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4.85546875" style="2" customWidth="1"/>
    <col min="6961" max="7053" width="0" style="2" hidden="1" customWidth="1"/>
    <col min="7054" max="7054" width="5.140625" style="2" customWidth="1"/>
    <col min="7055"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4.85546875" style="2" customWidth="1"/>
    <col min="7217" max="7309" width="0" style="2" hidden="1" customWidth="1"/>
    <col min="7310" max="7310" width="5.140625" style="2" customWidth="1"/>
    <col min="7311"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4.85546875" style="2" customWidth="1"/>
    <col min="7473" max="7565" width="0" style="2" hidden="1" customWidth="1"/>
    <col min="7566" max="7566" width="5.140625" style="2" customWidth="1"/>
    <col min="7567"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4.85546875" style="2" customWidth="1"/>
    <col min="7729" max="7821" width="0" style="2" hidden="1" customWidth="1"/>
    <col min="7822" max="7822" width="5.140625" style="2" customWidth="1"/>
    <col min="7823"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4.85546875" style="2" customWidth="1"/>
    <col min="7985" max="8077" width="0" style="2" hidden="1" customWidth="1"/>
    <col min="8078" max="8078" width="5.140625" style="2" customWidth="1"/>
    <col min="8079"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4.85546875" style="2" customWidth="1"/>
    <col min="8241" max="8333" width="0" style="2" hidden="1" customWidth="1"/>
    <col min="8334" max="8334" width="5.140625" style="2" customWidth="1"/>
    <col min="8335"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4.85546875" style="2" customWidth="1"/>
    <col min="8497" max="8589" width="0" style="2" hidden="1" customWidth="1"/>
    <col min="8590" max="8590" width="5.140625" style="2" customWidth="1"/>
    <col min="8591"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4.85546875" style="2" customWidth="1"/>
    <col min="8753" max="8845" width="0" style="2" hidden="1" customWidth="1"/>
    <col min="8846" max="8846" width="5.140625" style="2" customWidth="1"/>
    <col min="8847"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4.85546875" style="2" customWidth="1"/>
    <col min="9009" max="9101" width="0" style="2" hidden="1" customWidth="1"/>
    <col min="9102" max="9102" width="5.140625" style="2" customWidth="1"/>
    <col min="9103"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4.85546875" style="2" customWidth="1"/>
    <col min="9265" max="9357" width="0" style="2" hidden="1" customWidth="1"/>
    <col min="9358" max="9358" width="5.140625" style="2" customWidth="1"/>
    <col min="9359"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4.85546875" style="2" customWidth="1"/>
    <col min="9521" max="9613" width="0" style="2" hidden="1" customWidth="1"/>
    <col min="9614" max="9614" width="5.140625" style="2" customWidth="1"/>
    <col min="9615"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4.85546875" style="2" customWidth="1"/>
    <col min="9777" max="9869" width="0" style="2" hidden="1" customWidth="1"/>
    <col min="9870" max="9870" width="5.140625" style="2" customWidth="1"/>
    <col min="9871"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4.85546875" style="2" customWidth="1"/>
    <col min="10033" max="10125" width="0" style="2" hidden="1" customWidth="1"/>
    <col min="10126" max="10126" width="5.140625" style="2" customWidth="1"/>
    <col min="10127"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4.85546875" style="2" customWidth="1"/>
    <col min="10289" max="10381" width="0" style="2" hidden="1" customWidth="1"/>
    <col min="10382" max="10382" width="5.140625" style="2" customWidth="1"/>
    <col min="10383"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4.85546875" style="2" customWidth="1"/>
    <col min="10545" max="10637" width="0" style="2" hidden="1" customWidth="1"/>
    <col min="10638" max="10638" width="5.140625" style="2" customWidth="1"/>
    <col min="10639"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4.85546875" style="2" customWidth="1"/>
    <col min="10801" max="10893" width="0" style="2" hidden="1" customWidth="1"/>
    <col min="10894" max="10894" width="5.140625" style="2" customWidth="1"/>
    <col min="10895"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4.85546875" style="2" customWidth="1"/>
    <col min="11057" max="11149" width="0" style="2" hidden="1" customWidth="1"/>
    <col min="11150" max="11150" width="5.140625" style="2" customWidth="1"/>
    <col min="11151"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4.85546875" style="2" customWidth="1"/>
    <col min="11313" max="11405" width="0" style="2" hidden="1" customWidth="1"/>
    <col min="11406" max="11406" width="5.140625" style="2" customWidth="1"/>
    <col min="11407"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4.85546875" style="2" customWidth="1"/>
    <col min="11569" max="11661" width="0" style="2" hidden="1" customWidth="1"/>
    <col min="11662" max="11662" width="5.140625" style="2" customWidth="1"/>
    <col min="11663"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4.85546875" style="2" customWidth="1"/>
    <col min="11825" max="11917" width="0" style="2" hidden="1" customWidth="1"/>
    <col min="11918" max="11918" width="5.140625" style="2" customWidth="1"/>
    <col min="11919"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4.85546875" style="2" customWidth="1"/>
    <col min="12081" max="12173" width="0" style="2" hidden="1" customWidth="1"/>
    <col min="12174" max="12174" width="5.140625" style="2" customWidth="1"/>
    <col min="12175"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4.85546875" style="2" customWidth="1"/>
    <col min="12337" max="12429" width="0" style="2" hidden="1" customWidth="1"/>
    <col min="12430" max="12430" width="5.140625" style="2" customWidth="1"/>
    <col min="12431"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4.85546875" style="2" customWidth="1"/>
    <col min="12593" max="12685" width="0" style="2" hidden="1" customWidth="1"/>
    <col min="12686" max="12686" width="5.140625" style="2" customWidth="1"/>
    <col min="12687"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4.85546875" style="2" customWidth="1"/>
    <col min="12849" max="12941" width="0" style="2" hidden="1" customWidth="1"/>
    <col min="12942" max="12942" width="5.140625" style="2" customWidth="1"/>
    <col min="12943"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4.85546875" style="2" customWidth="1"/>
    <col min="13105" max="13197" width="0" style="2" hidden="1" customWidth="1"/>
    <col min="13198" max="13198" width="5.140625" style="2" customWidth="1"/>
    <col min="13199"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4.85546875" style="2" customWidth="1"/>
    <col min="13361" max="13453" width="0" style="2" hidden="1" customWidth="1"/>
    <col min="13454" max="13454" width="5.140625" style="2" customWidth="1"/>
    <col min="13455"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4.85546875" style="2" customWidth="1"/>
    <col min="13617" max="13709" width="0" style="2" hidden="1" customWidth="1"/>
    <col min="13710" max="13710" width="5.140625" style="2" customWidth="1"/>
    <col min="13711"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4.85546875" style="2" customWidth="1"/>
    <col min="13873" max="13965" width="0" style="2" hidden="1" customWidth="1"/>
    <col min="13966" max="13966" width="5.140625" style="2" customWidth="1"/>
    <col min="13967"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4.85546875" style="2" customWidth="1"/>
    <col min="14129" max="14221" width="0" style="2" hidden="1" customWidth="1"/>
    <col min="14222" max="14222" width="5.140625" style="2" customWidth="1"/>
    <col min="14223"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4.85546875" style="2" customWidth="1"/>
    <col min="14385" max="14477" width="0" style="2" hidden="1" customWidth="1"/>
    <col min="14478" max="14478" width="5.140625" style="2" customWidth="1"/>
    <col min="14479"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4.85546875" style="2" customWidth="1"/>
    <col min="14641" max="14733" width="0" style="2" hidden="1" customWidth="1"/>
    <col min="14734" max="14734" width="5.140625" style="2" customWidth="1"/>
    <col min="14735"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4.85546875" style="2" customWidth="1"/>
    <col min="14897" max="14989" width="0" style="2" hidden="1" customWidth="1"/>
    <col min="14990" max="14990" width="5.140625" style="2" customWidth="1"/>
    <col min="14991"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4.85546875" style="2" customWidth="1"/>
    <col min="15153" max="15245" width="0" style="2" hidden="1" customWidth="1"/>
    <col min="15246" max="15246" width="5.140625" style="2" customWidth="1"/>
    <col min="15247"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4.85546875" style="2" customWidth="1"/>
    <col min="15409" max="15501" width="0" style="2" hidden="1" customWidth="1"/>
    <col min="15502" max="15502" width="5.140625" style="2" customWidth="1"/>
    <col min="15503"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4.85546875" style="2" customWidth="1"/>
    <col min="15665" max="15757" width="0" style="2" hidden="1" customWidth="1"/>
    <col min="15758" max="15758" width="5.140625" style="2" customWidth="1"/>
    <col min="15759"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4.85546875" style="2" customWidth="1"/>
    <col min="15921" max="16013" width="0" style="2" hidden="1" customWidth="1"/>
    <col min="16014" max="16014" width="5.140625" style="2" customWidth="1"/>
    <col min="16015"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4.85546875" style="2" customWidth="1"/>
    <col min="16177" max="16269" width="0" style="2" hidden="1" customWidth="1"/>
    <col min="16270" max="16270" width="5.140625" style="2" customWidth="1"/>
    <col min="16271"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",[12]NOMBRE!B2," - ","( ",[12]NOMBRE!C2,[12]NOMBRE!D2,[12]NOMBRE!E2,[12]NOMBRE!F2,[12]NOMBRE!G2," )")</f>
        <v>COMUNA: LINARES  - ( 07404 )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",[12]NOMBRE!B3," - ","( ",[12]NOMBRE!C3,[12]NOMBRE!D3,[12]NOMBRE!E3,[12]NOMBRE!F3,[12]NOMBRE!G3,[12]NOMBRE!H3," )")</f>
        <v>ESTABLECIMIENTO/ESTRATEGIA: HOSPITAL DE LINARES  - ( 116108 )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",[12]NOMBRE!B6," - ","( ",[12]NOMBRE!C6,[12]NOMBRE!D6," )")</f>
        <v>MES: NOVIEMBRE - ( 11 )</v>
      </c>
      <c r="B4" s="10"/>
      <c r="C4" s="10"/>
      <c r="D4" s="10"/>
      <c r="E4" s="10"/>
      <c r="F4" s="10"/>
      <c r="G4" s="10"/>
      <c r="H4" s="10"/>
      <c r="I4" s="10"/>
      <c r="J4" s="10"/>
      <c r="K4" s="10"/>
      <c r="M4" s="15"/>
      <c r="AY4" s="27"/>
      <c r="AZ4" s="27"/>
      <c r="CM4" s="185"/>
      <c r="CN4" s="27"/>
      <c r="CO4" s="27"/>
    </row>
    <row r="5" spans="1:112" s="11" customFormat="1" ht="12.75" customHeight="1" x14ac:dyDescent="0.2">
      <c r="A5" s="9" t="str">
        <f>CONCATENATE("AÑO: ",[12]NOMBRE!B7)</f>
        <v>AÑO: 2014</v>
      </c>
      <c r="B5" s="10"/>
      <c r="C5" s="10"/>
      <c r="D5" s="10"/>
      <c r="E5" s="10"/>
      <c r="F5" s="10"/>
      <c r="G5" s="10"/>
      <c r="H5" s="10"/>
      <c r="I5" s="10"/>
      <c r="J5" s="10"/>
      <c r="K5" s="10"/>
      <c r="M5" s="15"/>
      <c r="AY5" s="27"/>
      <c r="AZ5" s="27"/>
      <c r="CM5" s="185"/>
      <c r="CN5" s="27"/>
      <c r="CO5" s="27"/>
    </row>
    <row r="6" spans="1:112" s="13" customFormat="1" ht="39.75" customHeight="1" x14ac:dyDescent="0.2">
      <c r="A6" s="504" t="s">
        <v>1</v>
      </c>
      <c r="B6" s="504"/>
      <c r="C6" s="504"/>
      <c r="D6" s="504"/>
      <c r="E6" s="504"/>
      <c r="F6" s="504"/>
      <c r="G6" s="504"/>
      <c r="H6" s="504"/>
      <c r="I6" s="504"/>
      <c r="J6" s="504"/>
      <c r="K6" s="504"/>
      <c r="L6" s="504"/>
      <c r="M6" s="504"/>
      <c r="N6" s="504"/>
      <c r="O6" s="504"/>
      <c r="P6" s="504"/>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505" t="s">
        <v>3</v>
      </c>
      <c r="B8" s="506"/>
      <c r="C8" s="509" t="s">
        <v>4</v>
      </c>
      <c r="D8" s="515" t="s">
        <v>5</v>
      </c>
      <c r="E8" s="516"/>
      <c r="F8" s="516"/>
      <c r="G8" s="516"/>
      <c r="H8" s="516"/>
      <c r="I8" s="516"/>
      <c r="J8" s="516"/>
      <c r="K8" s="516"/>
      <c r="L8" s="51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507"/>
      <c r="B9" s="508"/>
      <c r="C9" s="510"/>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511" t="s">
        <v>9</v>
      </c>
      <c r="B10" s="512"/>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IF($C10&gt;=[12]A03!$C79,"","Total Gestantes Ingresadas debe ser MAYOR o IGUAL que el Total de Aplicaciones a Gestantes REM A03 Sección B3")</f>
        <v/>
      </c>
      <c r="BB10" s="77" t="str">
        <f>IF($C10&gt;=[12]A03!$C76,"","Total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IF($C10&gt;=[12]A03!$C79,0,1)</f>
        <v>0</v>
      </c>
      <c r="CQ10" s="154">
        <f>IF($C10&gt;=[12]A03!$C76,0,1)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528" t="s">
        <v>10</v>
      </c>
      <c r="B11" s="528"/>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524" t="s">
        <v>11</v>
      </c>
      <c r="B12" s="525"/>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524" t="s">
        <v>12</v>
      </c>
      <c r="B13" s="525"/>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529" t="s">
        <v>13</v>
      </c>
      <c r="B14" s="530"/>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531" t="s">
        <v>171</v>
      </c>
      <c r="B15" s="532"/>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533" t="s">
        <v>15</v>
      </c>
      <c r="B17" s="534"/>
      <c r="C17" s="518"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535"/>
      <c r="B18" s="536"/>
      <c r="C18" s="519"/>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513" t="s">
        <v>17</v>
      </c>
      <c r="B19" s="514"/>
      <c r="C19" s="84">
        <v>162</v>
      </c>
      <c r="D19" s="520" t="str">
        <f t="shared" ref="D19:D29" si="1">+BA19</f>
        <v/>
      </c>
      <c r="E19" s="521"/>
      <c r="F19" s="521"/>
      <c r="G19" s="521"/>
      <c r="H19" s="521"/>
      <c r="I19" s="521"/>
      <c r="J19" s="521"/>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522" t="s">
        <v>18</v>
      </c>
      <c r="B20" s="523"/>
      <c r="C20" s="85">
        <v>3</v>
      </c>
      <c r="D20" s="520" t="str">
        <f t="shared" si="1"/>
        <v/>
      </c>
      <c r="E20" s="521"/>
      <c r="F20" s="521"/>
      <c r="G20" s="521"/>
      <c r="H20" s="521"/>
      <c r="I20" s="521"/>
      <c r="J20" s="521"/>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524" t="s">
        <v>172</v>
      </c>
      <c r="B21" s="525"/>
      <c r="C21" s="85"/>
      <c r="D21" s="520" t="str">
        <f t="shared" si="1"/>
        <v/>
      </c>
      <c r="E21" s="521"/>
      <c r="F21" s="521"/>
      <c r="G21" s="521"/>
      <c r="H21" s="521"/>
      <c r="I21" s="521"/>
      <c r="J21" s="521"/>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524" t="s">
        <v>173</v>
      </c>
      <c r="B22" s="525"/>
      <c r="C22" s="85">
        <v>29</v>
      </c>
      <c r="D22" s="520" t="str">
        <f t="shared" si="1"/>
        <v/>
      </c>
      <c r="E22" s="521"/>
      <c r="F22" s="521"/>
      <c r="G22" s="521"/>
      <c r="H22" s="521"/>
      <c r="I22" s="521"/>
      <c r="J22" s="521"/>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526" t="s">
        <v>19</v>
      </c>
      <c r="B23" s="527"/>
      <c r="C23" s="85">
        <v>1</v>
      </c>
      <c r="D23" s="520" t="str">
        <f t="shared" si="1"/>
        <v/>
      </c>
      <c r="E23" s="521"/>
      <c r="F23" s="521"/>
      <c r="G23" s="521"/>
      <c r="H23" s="521"/>
      <c r="I23" s="521"/>
      <c r="J23" s="521"/>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526" t="s">
        <v>20</v>
      </c>
      <c r="B24" s="527"/>
      <c r="C24" s="85"/>
      <c r="D24" s="520" t="str">
        <f t="shared" si="1"/>
        <v/>
      </c>
      <c r="E24" s="521"/>
      <c r="F24" s="521"/>
      <c r="G24" s="521"/>
      <c r="H24" s="521"/>
      <c r="I24" s="521"/>
      <c r="J24" s="521"/>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526" t="s">
        <v>21</v>
      </c>
      <c r="B25" s="527"/>
      <c r="C25" s="85">
        <v>1</v>
      </c>
      <c r="D25" s="520" t="str">
        <f t="shared" si="1"/>
        <v/>
      </c>
      <c r="E25" s="521"/>
      <c r="F25" s="521"/>
      <c r="G25" s="521"/>
      <c r="H25" s="521"/>
      <c r="I25" s="521"/>
      <c r="J25" s="521"/>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526" t="s">
        <v>22</v>
      </c>
      <c r="B26" s="527"/>
      <c r="C26" s="85">
        <v>15</v>
      </c>
      <c r="D26" s="520" t="str">
        <f t="shared" si="1"/>
        <v/>
      </c>
      <c r="E26" s="521"/>
      <c r="F26" s="521"/>
      <c r="G26" s="521"/>
      <c r="H26" s="521"/>
      <c r="I26" s="521"/>
      <c r="J26" s="521"/>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526" t="s">
        <v>23</v>
      </c>
      <c r="B27" s="527"/>
      <c r="C27" s="85">
        <v>13</v>
      </c>
      <c r="D27" s="520" t="str">
        <f t="shared" si="1"/>
        <v/>
      </c>
      <c r="E27" s="521"/>
      <c r="F27" s="521"/>
      <c r="G27" s="521"/>
      <c r="H27" s="521"/>
      <c r="I27" s="521"/>
      <c r="J27" s="521"/>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539" t="s">
        <v>24</v>
      </c>
      <c r="B28" s="540"/>
      <c r="C28" s="85">
        <v>3</v>
      </c>
      <c r="D28" s="520" t="str">
        <f t="shared" si="1"/>
        <v/>
      </c>
      <c r="E28" s="521"/>
      <c r="F28" s="521"/>
      <c r="G28" s="521"/>
      <c r="H28" s="521"/>
      <c r="I28" s="521"/>
      <c r="J28" s="521"/>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541" t="s">
        <v>174</v>
      </c>
      <c r="B29" s="542"/>
      <c r="C29" s="87">
        <v>97</v>
      </c>
      <c r="D29" s="520" t="str">
        <f t="shared" si="1"/>
        <v/>
      </c>
      <c r="E29" s="521"/>
      <c r="F29" s="521"/>
      <c r="G29" s="521"/>
      <c r="H29" s="521"/>
      <c r="I29" s="521"/>
      <c r="J29" s="521"/>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505" t="s">
        <v>26</v>
      </c>
      <c r="B31" s="506"/>
      <c r="C31" s="509" t="s">
        <v>4</v>
      </c>
      <c r="D31" s="515" t="s">
        <v>5</v>
      </c>
      <c r="E31" s="516"/>
      <c r="F31" s="516"/>
      <c r="G31" s="516"/>
      <c r="H31" s="516"/>
      <c r="I31" s="516"/>
      <c r="J31" s="516"/>
      <c r="K31" s="516"/>
      <c r="L31" s="51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507"/>
      <c r="B32" s="508"/>
      <c r="C32" s="510"/>
      <c r="D32" s="501" t="s">
        <v>6</v>
      </c>
      <c r="E32" s="499" t="s">
        <v>7</v>
      </c>
      <c r="F32" s="499" t="s">
        <v>8</v>
      </c>
      <c r="G32" s="499" t="s">
        <v>165</v>
      </c>
      <c r="H32" s="499" t="s">
        <v>166</v>
      </c>
      <c r="I32" s="499" t="s">
        <v>167</v>
      </c>
      <c r="J32" s="499" t="s">
        <v>168</v>
      </c>
      <c r="K32" s="499" t="s">
        <v>169</v>
      </c>
      <c r="L32" s="499"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543" t="s">
        <v>27</v>
      </c>
      <c r="B33" s="543"/>
      <c r="C33" s="105">
        <f t="shared" ref="C33:C42" si="3">SUM(D33:L33)</f>
        <v>0</v>
      </c>
      <c r="D33" s="105">
        <f t="shared" ref="D33:L33" si="4">SUM(D34:D41)</f>
        <v>0</v>
      </c>
      <c r="E33" s="105">
        <f t="shared" si="4"/>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677"/>
      <c r="N34" s="677"/>
      <c r="O34" s="677"/>
      <c r="P34" s="677"/>
      <c r="Q34" s="677"/>
      <c r="R34" s="677"/>
      <c r="S34" s="677"/>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544" t="s">
        <v>29</v>
      </c>
      <c r="B35" s="52" t="s">
        <v>30</v>
      </c>
      <c r="C35" s="93">
        <f t="shared" si="3"/>
        <v>0</v>
      </c>
      <c r="D35" s="84"/>
      <c r="E35" s="84"/>
      <c r="F35" s="84"/>
      <c r="G35" s="84"/>
      <c r="H35" s="84"/>
      <c r="I35" s="84"/>
      <c r="J35" s="84"/>
      <c r="K35" s="84"/>
      <c r="L35" s="84"/>
      <c r="M35" s="677"/>
      <c r="N35" s="677"/>
      <c r="O35" s="677"/>
      <c r="P35" s="677"/>
      <c r="Q35" s="677"/>
      <c r="R35" s="677"/>
      <c r="S35" s="677"/>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545"/>
      <c r="B36" s="51" t="s">
        <v>31</v>
      </c>
      <c r="C36" s="94">
        <f t="shared" si="3"/>
        <v>0</v>
      </c>
      <c r="D36" s="85"/>
      <c r="E36" s="85"/>
      <c r="F36" s="85"/>
      <c r="G36" s="85"/>
      <c r="H36" s="85"/>
      <c r="I36" s="85"/>
      <c r="J36" s="85"/>
      <c r="K36" s="85"/>
      <c r="L36" s="85"/>
      <c r="M36" s="677"/>
      <c r="N36" s="677"/>
      <c r="O36" s="677"/>
      <c r="P36" s="677"/>
      <c r="Q36" s="677"/>
      <c r="R36" s="677"/>
      <c r="S36" s="677"/>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545"/>
      <c r="B37" s="51" t="s">
        <v>32</v>
      </c>
      <c r="C37" s="94">
        <f t="shared" si="3"/>
        <v>0</v>
      </c>
      <c r="D37" s="85"/>
      <c r="E37" s="85"/>
      <c r="F37" s="85"/>
      <c r="G37" s="85"/>
      <c r="H37" s="85"/>
      <c r="I37" s="85"/>
      <c r="J37" s="85"/>
      <c r="K37" s="85"/>
      <c r="L37" s="85"/>
      <c r="M37" s="677"/>
      <c r="N37" s="677"/>
      <c r="O37" s="677"/>
      <c r="P37" s="677"/>
      <c r="Q37" s="677"/>
      <c r="R37" s="677"/>
      <c r="S37" s="677"/>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545"/>
      <c r="B38" s="51" t="s">
        <v>33</v>
      </c>
      <c r="C38" s="94">
        <f t="shared" si="3"/>
        <v>0</v>
      </c>
      <c r="D38" s="85"/>
      <c r="E38" s="85"/>
      <c r="F38" s="85"/>
      <c r="G38" s="85"/>
      <c r="H38" s="85"/>
      <c r="I38" s="85"/>
      <c r="J38" s="85"/>
      <c r="K38" s="85"/>
      <c r="L38" s="85"/>
      <c r="M38" s="677"/>
      <c r="N38" s="677"/>
      <c r="O38" s="677"/>
      <c r="P38" s="677"/>
      <c r="Q38" s="677"/>
      <c r="R38" s="677"/>
      <c r="S38" s="677"/>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546"/>
      <c r="B39" s="53" t="s">
        <v>34</v>
      </c>
      <c r="C39" s="95">
        <f t="shared" si="3"/>
        <v>0</v>
      </c>
      <c r="D39" s="87"/>
      <c r="E39" s="87"/>
      <c r="F39" s="87"/>
      <c r="G39" s="87"/>
      <c r="H39" s="87"/>
      <c r="I39" s="87"/>
      <c r="J39" s="87"/>
      <c r="K39" s="87"/>
      <c r="L39" s="87"/>
      <c r="M39" s="677"/>
      <c r="N39" s="677"/>
      <c r="O39" s="677"/>
      <c r="P39" s="677"/>
      <c r="Q39" s="677"/>
      <c r="R39" s="677"/>
      <c r="S39" s="677"/>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678" t="s">
        <v>35</v>
      </c>
      <c r="B40" s="50" t="s">
        <v>36</v>
      </c>
      <c r="C40" s="125">
        <f t="shared" si="3"/>
        <v>0</v>
      </c>
      <c r="D40" s="89"/>
      <c r="E40" s="89"/>
      <c r="F40" s="89"/>
      <c r="G40" s="89"/>
      <c r="H40" s="89"/>
      <c r="I40" s="89"/>
      <c r="J40" s="89"/>
      <c r="K40" s="89"/>
      <c r="L40" s="89"/>
      <c r="M40" s="677"/>
      <c r="N40" s="677"/>
      <c r="O40" s="677"/>
      <c r="P40" s="677"/>
      <c r="Q40" s="677"/>
      <c r="R40" s="677"/>
      <c r="S40" s="677"/>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thickBot="1" x14ac:dyDescent="0.25">
      <c r="A41" s="762"/>
      <c r="B41" s="386" t="s">
        <v>37</v>
      </c>
      <c r="C41" s="99">
        <f t="shared" si="3"/>
        <v>0</v>
      </c>
      <c r="D41" s="86"/>
      <c r="E41" s="86"/>
      <c r="F41" s="86"/>
      <c r="G41" s="86"/>
      <c r="H41" s="86"/>
      <c r="I41" s="86"/>
      <c r="J41" s="86"/>
      <c r="K41" s="86"/>
      <c r="L41" s="86"/>
      <c r="M41" s="677"/>
      <c r="N41" s="677"/>
      <c r="O41" s="677"/>
      <c r="P41" s="677"/>
      <c r="Q41" s="677"/>
      <c r="R41" s="677"/>
      <c r="S41" s="677"/>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thickTop="1" x14ac:dyDescent="0.2">
      <c r="A42" s="760" t="s">
        <v>175</v>
      </c>
      <c r="B42" s="761"/>
      <c r="C42" s="387">
        <f t="shared" si="3"/>
        <v>0</v>
      </c>
      <c r="D42" s="388"/>
      <c r="E42" s="388"/>
      <c r="F42" s="388"/>
      <c r="G42" s="388"/>
      <c r="H42" s="388"/>
      <c r="I42" s="388"/>
      <c r="J42" s="388"/>
      <c r="K42" s="388"/>
      <c r="L42" s="388"/>
      <c r="M42" s="677"/>
      <c r="N42" s="677"/>
      <c r="O42" s="677"/>
      <c r="P42" s="677"/>
      <c r="Q42" s="677"/>
      <c r="R42" s="677"/>
      <c r="S42" s="677"/>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492" t="s">
        <v>39</v>
      </c>
      <c r="B44" s="501"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547" t="s">
        <v>43</v>
      </c>
      <c r="B47" s="548"/>
      <c r="C47" s="501"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549" t="s">
        <v>46</v>
      </c>
      <c r="B48" s="550"/>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IF(AND(([12]A01!$C16+[12]A01!$C17+[12]A01!$C18+[12]A01!$C19+[12]A01!$D29+[12]A01!$D30+[12]A01!$D31)&lt;&gt;0,D48="",E48=""),"Observacion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IF(AND(([12]A01!$C16+[12]A01!$C17+[12]A01!$C18+[12]A01!$C19+[12]A01!$D29+[12]A01!$D30+[12]A01!$D31)&lt;&gt;0,D48="",E48=""),1,0)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551" t="s">
        <v>48</v>
      </c>
      <c r="B50" s="552"/>
      <c r="C50" s="555" t="s">
        <v>49</v>
      </c>
      <c r="D50" s="557" t="s">
        <v>50</v>
      </c>
      <c r="E50" s="558"/>
      <c r="F50" s="558"/>
      <c r="G50" s="558"/>
      <c r="H50" s="558"/>
      <c r="I50" s="559"/>
      <c r="J50" s="560" t="s">
        <v>51</v>
      </c>
      <c r="K50" s="561"/>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553"/>
      <c r="B51" s="554"/>
      <c r="C51" s="556"/>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564" t="s">
        <v>59</v>
      </c>
      <c r="B52" s="565"/>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562" t="s">
        <v>60</v>
      </c>
      <c r="B53" s="563"/>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562" t="s">
        <v>61</v>
      </c>
      <c r="B54" s="563"/>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537" t="s">
        <v>62</v>
      </c>
      <c r="B55" s="538"/>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551" t="s">
        <v>48</v>
      </c>
      <c r="B57" s="552"/>
      <c r="C57" s="555" t="s">
        <v>49</v>
      </c>
      <c r="D57" s="587" t="s">
        <v>177</v>
      </c>
      <c r="E57" s="587"/>
      <c r="F57" s="560"/>
      <c r="G57" s="560" t="s">
        <v>178</v>
      </c>
      <c r="H57" s="561"/>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553"/>
      <c r="B58" s="554"/>
      <c r="C58" s="556"/>
      <c r="D58" s="502" t="s">
        <v>179</v>
      </c>
      <c r="E58" s="502" t="s">
        <v>180</v>
      </c>
      <c r="F58" s="491" t="s">
        <v>181</v>
      </c>
      <c r="G58" s="491" t="s">
        <v>182</v>
      </c>
      <c r="H58" s="502"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570" t="s">
        <v>59</v>
      </c>
      <c r="B59" s="571"/>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572" t="s">
        <v>60</v>
      </c>
      <c r="B60" s="573"/>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572" t="s">
        <v>61</v>
      </c>
      <c r="B61" s="573"/>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574" t="s">
        <v>62</v>
      </c>
      <c r="B62" s="575"/>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533" t="s">
        <v>39</v>
      </c>
      <c r="B64" s="534"/>
      <c r="C64" s="533" t="s">
        <v>40</v>
      </c>
      <c r="D64" s="585"/>
      <c r="E64" s="534"/>
      <c r="F64" s="576" t="s">
        <v>41</v>
      </c>
      <c r="G64" s="577"/>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8"/>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81"/>
      <c r="B65" s="582"/>
      <c r="C65" s="581"/>
      <c r="D65" s="586"/>
      <c r="E65" s="582"/>
      <c r="F65" s="543" t="s">
        <v>63</v>
      </c>
      <c r="G65" s="543"/>
      <c r="H65" s="543" t="s">
        <v>64</v>
      </c>
      <c r="I65" s="543"/>
      <c r="J65" s="543" t="s">
        <v>213</v>
      </c>
      <c r="K65" s="543"/>
      <c r="L65" s="543" t="s">
        <v>214</v>
      </c>
      <c r="M65" s="543"/>
      <c r="N65" s="543" t="s">
        <v>215</v>
      </c>
      <c r="O65" s="543"/>
      <c r="P65" s="543" t="s">
        <v>216</v>
      </c>
      <c r="Q65" s="543"/>
      <c r="R65" s="543" t="s">
        <v>217</v>
      </c>
      <c r="S65" s="543"/>
      <c r="T65" s="543" t="s">
        <v>218</v>
      </c>
      <c r="U65" s="543"/>
      <c r="V65" s="543" t="s">
        <v>219</v>
      </c>
      <c r="W65" s="543"/>
      <c r="X65" s="543" t="s">
        <v>220</v>
      </c>
      <c r="Y65" s="543"/>
      <c r="Z65" s="579" t="s">
        <v>221</v>
      </c>
      <c r="AA65" s="580"/>
      <c r="AB65" s="579" t="s">
        <v>222</v>
      </c>
      <c r="AC65" s="580"/>
      <c r="AD65" s="579" t="s">
        <v>223</v>
      </c>
      <c r="AE65" s="580"/>
      <c r="AF65" s="579" t="s">
        <v>224</v>
      </c>
      <c r="AG65" s="580"/>
      <c r="AH65" s="62"/>
      <c r="AI65" s="11"/>
      <c r="AJ65" s="11"/>
      <c r="AK65" s="11"/>
      <c r="AL65" s="11"/>
      <c r="AM65" s="11"/>
      <c r="AN65" s="11"/>
      <c r="AO65" s="11"/>
      <c r="AP65" s="11"/>
      <c r="AQ65" s="11"/>
      <c r="AR65" s="11"/>
      <c r="AS65" s="11"/>
      <c r="AT65" s="11"/>
      <c r="AU65" s="11"/>
      <c r="AV65" s="11"/>
      <c r="AW65" s="11"/>
      <c r="AX65" s="11"/>
      <c r="AY65" s="11"/>
      <c r="AZ65" s="557" t="s">
        <v>63</v>
      </c>
      <c r="BA65" s="559"/>
      <c r="BB65" s="557" t="s">
        <v>64</v>
      </c>
      <c r="BC65" s="559"/>
      <c r="BD65" s="557" t="s">
        <v>213</v>
      </c>
      <c r="BE65" s="559"/>
      <c r="BF65" s="557" t="s">
        <v>214</v>
      </c>
      <c r="BG65" s="559"/>
      <c r="BH65" s="557" t="s">
        <v>215</v>
      </c>
      <c r="BI65" s="559"/>
      <c r="BJ65" s="557" t="s">
        <v>216</v>
      </c>
      <c r="BK65" s="559"/>
      <c r="BL65" s="557" t="s">
        <v>217</v>
      </c>
      <c r="BM65" s="559"/>
      <c r="BN65" s="557" t="s">
        <v>218</v>
      </c>
      <c r="BO65" s="559"/>
      <c r="BP65" s="557" t="s">
        <v>219</v>
      </c>
      <c r="BQ65" s="559"/>
      <c r="BR65" s="557" t="s">
        <v>220</v>
      </c>
      <c r="BS65" s="559"/>
      <c r="BT65" s="579" t="s">
        <v>221</v>
      </c>
      <c r="BU65" s="580"/>
      <c r="BV65" s="579" t="s">
        <v>222</v>
      </c>
      <c r="BW65" s="580"/>
      <c r="BX65" s="579" t="s">
        <v>223</v>
      </c>
      <c r="BY65" s="580"/>
      <c r="BZ65" s="579" t="s">
        <v>224</v>
      </c>
      <c r="CA65" s="580"/>
      <c r="CB65" s="11"/>
      <c r="CC65" s="11"/>
      <c r="CD65" s="11"/>
      <c r="CE65" s="11"/>
      <c r="CF65" s="11"/>
      <c r="CG65" s="11"/>
      <c r="CH65" s="11"/>
      <c r="CI65" s="11"/>
      <c r="CJ65" s="11"/>
      <c r="CK65" s="11"/>
      <c r="CL65" s="11"/>
      <c r="CM65" s="185"/>
      <c r="CN65" s="27"/>
      <c r="CO65" s="27"/>
      <c r="CP65" s="557"/>
      <c r="CQ65" s="559"/>
      <c r="CR65" s="557"/>
      <c r="CS65" s="559"/>
      <c r="CT65" s="557"/>
      <c r="CU65" s="559"/>
      <c r="CV65" s="557"/>
      <c r="CW65" s="559"/>
      <c r="CX65" s="557"/>
      <c r="CY65" s="559"/>
      <c r="CZ65" s="557"/>
      <c r="DA65" s="559"/>
      <c r="DB65" s="557"/>
      <c r="DC65" s="559"/>
      <c r="DD65" s="557"/>
      <c r="DE65" s="559"/>
      <c r="DF65" s="557"/>
      <c r="DG65" s="559"/>
      <c r="DH65" s="557"/>
      <c r="DI65" s="559"/>
      <c r="DJ65" s="579"/>
      <c r="DK65" s="580"/>
      <c r="DL65" s="579"/>
      <c r="DM65" s="580"/>
      <c r="DN65" s="579"/>
      <c r="DO65" s="580"/>
      <c r="DP65" s="579"/>
      <c r="DQ65" s="580"/>
    </row>
    <row r="66" spans="1:132" s="76" customFormat="1" ht="21" x14ac:dyDescent="0.15">
      <c r="A66" s="583"/>
      <c r="B66" s="584"/>
      <c r="C66" s="501" t="s">
        <v>65</v>
      </c>
      <c r="D66" s="501" t="s">
        <v>37</v>
      </c>
      <c r="E66" s="500"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549" t="s">
        <v>66</v>
      </c>
      <c r="B67" s="550"/>
      <c r="C67" s="105">
        <f>SUM(D67:E67)</f>
        <v>6</v>
      </c>
      <c r="D67" s="105">
        <f>+F67+H67+J67+L67+N67+P67+R67+T67+V67+X67+Z67+AB67+AD67+AF67</f>
        <v>1</v>
      </c>
      <c r="E67" s="106">
        <f t="shared" ref="D67:E70" si="6">+G67+I67+K67+M67+O67+Q67+S67+U67+W67+Y67+AA67+AC67+AE67+AG67</f>
        <v>5</v>
      </c>
      <c r="F67" s="96"/>
      <c r="G67" s="96"/>
      <c r="H67" s="96"/>
      <c r="I67" s="96">
        <v>1</v>
      </c>
      <c r="J67" s="96"/>
      <c r="K67" s="96"/>
      <c r="L67" s="96"/>
      <c r="M67" s="96"/>
      <c r="N67" s="96"/>
      <c r="O67" s="96"/>
      <c r="P67" s="96">
        <v>1</v>
      </c>
      <c r="Q67" s="96"/>
      <c r="R67" s="96"/>
      <c r="S67" s="96"/>
      <c r="T67" s="96"/>
      <c r="U67" s="96">
        <v>1</v>
      </c>
      <c r="V67" s="96"/>
      <c r="W67" s="96">
        <v>2</v>
      </c>
      <c r="X67" s="96"/>
      <c r="Y67" s="96"/>
      <c r="Z67" s="96"/>
      <c r="AA67" s="96">
        <v>1</v>
      </c>
      <c r="AB67" s="96"/>
      <c r="AC67" s="96"/>
      <c r="AD67" s="96"/>
      <c r="AE67" s="96"/>
      <c r="AF67" s="96"/>
      <c r="AG67" s="84"/>
      <c r="AH67" s="149"/>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679" t="s">
        <v>67</v>
      </c>
      <c r="B68" s="488"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589"/>
      <c r="B69" s="495" t="s">
        <v>69</v>
      </c>
      <c r="C69" s="94">
        <f>SUM(D69:E69)</f>
        <v>6</v>
      </c>
      <c r="D69" s="94">
        <f t="shared" si="6"/>
        <v>1</v>
      </c>
      <c r="E69" s="126">
        <f t="shared" si="6"/>
        <v>5</v>
      </c>
      <c r="F69" s="91"/>
      <c r="G69" s="91"/>
      <c r="H69" s="91"/>
      <c r="I69" s="91">
        <v>1</v>
      </c>
      <c r="J69" s="91"/>
      <c r="K69" s="91"/>
      <c r="L69" s="91"/>
      <c r="M69" s="91"/>
      <c r="N69" s="91"/>
      <c r="O69" s="91"/>
      <c r="P69" s="91">
        <v>1</v>
      </c>
      <c r="Q69" s="91"/>
      <c r="R69" s="91"/>
      <c r="S69" s="91"/>
      <c r="T69" s="91"/>
      <c r="U69" s="91">
        <v>1</v>
      </c>
      <c r="V69" s="91"/>
      <c r="W69" s="91">
        <v>2</v>
      </c>
      <c r="X69" s="91"/>
      <c r="Y69" s="91"/>
      <c r="Z69" s="91"/>
      <c r="AA69" s="91">
        <v>1</v>
      </c>
      <c r="AB69" s="91"/>
      <c r="AC69" s="91"/>
      <c r="AD69" s="91"/>
      <c r="AE69" s="91"/>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590"/>
      <c r="B70" s="497"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533" t="s">
        <v>39</v>
      </c>
      <c r="B72" s="534"/>
      <c r="C72" s="555" t="s">
        <v>40</v>
      </c>
      <c r="D72" s="555"/>
      <c r="E72" s="555"/>
      <c r="F72" s="676" t="s">
        <v>71</v>
      </c>
      <c r="G72" s="676"/>
      <c r="H72" s="676"/>
      <c r="I72" s="676"/>
      <c r="J72" s="676"/>
      <c r="K72" s="676"/>
      <c r="L72" s="676"/>
      <c r="M72" s="676"/>
      <c r="N72" s="676"/>
      <c r="O72" s="676"/>
      <c r="P72" s="676"/>
      <c r="Q72" s="676"/>
      <c r="R72" s="676"/>
      <c r="S72" s="676"/>
      <c r="T72" s="676"/>
      <c r="U72" s="676"/>
      <c r="V72" s="676"/>
      <c r="W72" s="676"/>
      <c r="X72" s="676"/>
      <c r="Y72" s="676"/>
      <c r="Z72" s="676"/>
      <c r="AA72" s="676"/>
      <c r="AB72" s="676"/>
      <c r="AC72" s="676"/>
      <c r="AD72" s="676"/>
      <c r="AE72" s="676"/>
      <c r="AF72" s="676"/>
      <c r="AG72" s="676"/>
      <c r="AH72" s="681" t="s">
        <v>72</v>
      </c>
      <c r="AI72" s="681"/>
      <c r="AJ72" s="681"/>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81"/>
      <c r="B73" s="582"/>
      <c r="C73" s="680"/>
      <c r="D73" s="680"/>
      <c r="E73" s="680"/>
      <c r="F73" s="543" t="s">
        <v>63</v>
      </c>
      <c r="G73" s="543"/>
      <c r="H73" s="543" t="s">
        <v>64</v>
      </c>
      <c r="I73" s="543"/>
      <c r="J73" s="651" t="s">
        <v>213</v>
      </c>
      <c r="K73" s="651"/>
      <c r="L73" s="651" t="s">
        <v>214</v>
      </c>
      <c r="M73" s="651"/>
      <c r="N73" s="651" t="s">
        <v>215</v>
      </c>
      <c r="O73" s="651"/>
      <c r="P73" s="651" t="s">
        <v>216</v>
      </c>
      <c r="Q73" s="651"/>
      <c r="R73" s="543" t="s">
        <v>217</v>
      </c>
      <c r="S73" s="543"/>
      <c r="T73" s="651" t="s">
        <v>218</v>
      </c>
      <c r="U73" s="651"/>
      <c r="V73" s="651" t="s">
        <v>219</v>
      </c>
      <c r="W73" s="651"/>
      <c r="X73" s="651" t="s">
        <v>220</v>
      </c>
      <c r="Y73" s="651"/>
      <c r="Z73" s="651" t="s">
        <v>221</v>
      </c>
      <c r="AA73" s="651"/>
      <c r="AB73" s="651" t="s">
        <v>222</v>
      </c>
      <c r="AC73" s="651"/>
      <c r="AD73" s="651" t="s">
        <v>223</v>
      </c>
      <c r="AE73" s="651"/>
      <c r="AF73" s="651" t="s">
        <v>224</v>
      </c>
      <c r="AG73" s="651"/>
      <c r="AH73" s="682" t="s">
        <v>73</v>
      </c>
      <c r="AI73" s="682" t="s">
        <v>74</v>
      </c>
      <c r="AJ73" s="682"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583"/>
      <c r="B74" s="584"/>
      <c r="C74" s="501" t="s">
        <v>65</v>
      </c>
      <c r="D74" s="501" t="s">
        <v>37</v>
      </c>
      <c r="E74" s="501" t="s">
        <v>58</v>
      </c>
      <c r="F74" s="494" t="s">
        <v>37</v>
      </c>
      <c r="G74" s="494" t="s">
        <v>58</v>
      </c>
      <c r="H74" s="494" t="s">
        <v>37</v>
      </c>
      <c r="I74" s="494" t="s">
        <v>58</v>
      </c>
      <c r="J74" s="494" t="s">
        <v>37</v>
      </c>
      <c r="K74" s="494" t="s">
        <v>58</v>
      </c>
      <c r="L74" s="494" t="s">
        <v>37</v>
      </c>
      <c r="M74" s="494" t="s">
        <v>58</v>
      </c>
      <c r="N74" s="494" t="s">
        <v>37</v>
      </c>
      <c r="O74" s="494" t="s">
        <v>58</v>
      </c>
      <c r="P74" s="494" t="s">
        <v>37</v>
      </c>
      <c r="Q74" s="494" t="s">
        <v>58</v>
      </c>
      <c r="R74" s="494" t="s">
        <v>37</v>
      </c>
      <c r="S74" s="494" t="s">
        <v>58</v>
      </c>
      <c r="T74" s="494" t="s">
        <v>37</v>
      </c>
      <c r="U74" s="494" t="s">
        <v>58</v>
      </c>
      <c r="V74" s="494" t="s">
        <v>37</v>
      </c>
      <c r="W74" s="494" t="s">
        <v>58</v>
      </c>
      <c r="X74" s="494" t="s">
        <v>37</v>
      </c>
      <c r="Y74" s="494" t="s">
        <v>58</v>
      </c>
      <c r="Z74" s="494" t="s">
        <v>37</v>
      </c>
      <c r="AA74" s="494" t="s">
        <v>58</v>
      </c>
      <c r="AB74" s="494" t="s">
        <v>37</v>
      </c>
      <c r="AC74" s="494" t="s">
        <v>58</v>
      </c>
      <c r="AD74" s="494" t="s">
        <v>37</v>
      </c>
      <c r="AE74" s="494" t="s">
        <v>58</v>
      </c>
      <c r="AF74" s="494" t="s">
        <v>37</v>
      </c>
      <c r="AG74" s="494" t="s">
        <v>58</v>
      </c>
      <c r="AH74" s="683"/>
      <c r="AI74" s="683"/>
      <c r="AJ74" s="683"/>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549" t="s">
        <v>76</v>
      </c>
      <c r="B75" s="550"/>
      <c r="C75" s="105">
        <f>SUM(D75:E75)</f>
        <v>0</v>
      </c>
      <c r="D75" s="105">
        <f t="shared" ref="D75:E78" si="7">+F75+H75+J75+L75+N75+P75+R75+T75+V75+X75+Z75+AB75+AD75+AF75</f>
        <v>0</v>
      </c>
      <c r="E75" s="105">
        <f t="shared" si="7"/>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588" t="s">
        <v>67</v>
      </c>
      <c r="B76" s="488"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589"/>
      <c r="B77" s="495" t="s">
        <v>69</v>
      </c>
      <c r="C77" s="94">
        <f>SUM(D77:E77)</f>
        <v>0</v>
      </c>
      <c r="D77" s="94">
        <f t="shared" si="7"/>
        <v>0</v>
      </c>
      <c r="E77" s="94">
        <f t="shared" si="7"/>
        <v>0</v>
      </c>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590"/>
      <c r="B78" s="497"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591" t="s">
        <v>39</v>
      </c>
      <c r="B80" s="592"/>
      <c r="C80" s="597" t="s">
        <v>227</v>
      </c>
      <c r="D80" s="598"/>
      <c r="E80" s="599"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593"/>
      <c r="B81" s="594"/>
      <c r="C81" s="602" t="s">
        <v>229</v>
      </c>
      <c r="D81" s="604" t="s">
        <v>71</v>
      </c>
      <c r="E81" s="600"/>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595"/>
      <c r="B82" s="596"/>
      <c r="C82" s="603"/>
      <c r="D82" s="605"/>
      <c r="E82" s="601"/>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568" t="s">
        <v>230</v>
      </c>
      <c r="B83" s="569"/>
      <c r="C83" s="255"/>
      <c r="D83" s="255"/>
      <c r="E83" s="255"/>
      <c r="F83" s="220"/>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585" t="s">
        <v>39</v>
      </c>
      <c r="B85" s="585"/>
      <c r="C85" s="533" t="s">
        <v>40</v>
      </c>
      <c r="D85" s="585"/>
      <c r="E85" s="534"/>
      <c r="F85" s="576" t="s">
        <v>41</v>
      </c>
      <c r="G85" s="577"/>
      <c r="H85" s="577"/>
      <c r="I85" s="577"/>
      <c r="J85" s="577"/>
      <c r="K85" s="577"/>
      <c r="L85" s="577"/>
      <c r="M85" s="577"/>
      <c r="N85" s="577"/>
      <c r="O85" s="577"/>
      <c r="P85" s="577"/>
      <c r="Q85" s="577"/>
      <c r="R85" s="577"/>
      <c r="S85" s="577"/>
      <c r="T85" s="577"/>
      <c r="U85" s="577"/>
      <c r="V85" s="577"/>
      <c r="W85" s="577"/>
      <c r="X85" s="577"/>
      <c r="Y85" s="577"/>
      <c r="Z85" s="577"/>
      <c r="AA85" s="577"/>
      <c r="AB85" s="577"/>
      <c r="AC85" s="577"/>
      <c r="AD85" s="577"/>
      <c r="AE85" s="577"/>
      <c r="AF85" s="577"/>
      <c r="AG85" s="578"/>
      <c r="AH85" s="509"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586"/>
      <c r="B86" s="586"/>
      <c r="C86" s="581"/>
      <c r="D86" s="586"/>
      <c r="E86" s="582"/>
      <c r="F86" s="557" t="s">
        <v>291</v>
      </c>
      <c r="G86" s="559"/>
      <c r="H86" s="557" t="s">
        <v>64</v>
      </c>
      <c r="I86" s="559"/>
      <c r="J86" s="557" t="s">
        <v>213</v>
      </c>
      <c r="K86" s="559"/>
      <c r="L86" s="557" t="s">
        <v>214</v>
      </c>
      <c r="M86" s="559"/>
      <c r="N86" s="557" t="s">
        <v>215</v>
      </c>
      <c r="O86" s="559"/>
      <c r="P86" s="557" t="s">
        <v>216</v>
      </c>
      <c r="Q86" s="559"/>
      <c r="R86" s="557" t="s">
        <v>217</v>
      </c>
      <c r="S86" s="559"/>
      <c r="T86" s="557" t="s">
        <v>218</v>
      </c>
      <c r="U86" s="559"/>
      <c r="V86" s="557" t="s">
        <v>219</v>
      </c>
      <c r="W86" s="559"/>
      <c r="X86" s="557" t="s">
        <v>220</v>
      </c>
      <c r="Y86" s="559"/>
      <c r="Z86" s="579" t="s">
        <v>221</v>
      </c>
      <c r="AA86" s="580"/>
      <c r="AB86" s="579" t="s">
        <v>222</v>
      </c>
      <c r="AC86" s="580"/>
      <c r="AD86" s="579" t="s">
        <v>223</v>
      </c>
      <c r="AE86" s="580"/>
      <c r="AF86" s="579" t="s">
        <v>224</v>
      </c>
      <c r="AG86" s="580"/>
      <c r="AH86" s="684"/>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95"/>
      <c r="B87" s="695"/>
      <c r="C87" s="501" t="s">
        <v>65</v>
      </c>
      <c r="D87" s="501" t="s">
        <v>37</v>
      </c>
      <c r="E87" s="501" t="s">
        <v>58</v>
      </c>
      <c r="F87" s="494" t="s">
        <v>37</v>
      </c>
      <c r="G87" s="494" t="s">
        <v>58</v>
      </c>
      <c r="H87" s="494" t="s">
        <v>37</v>
      </c>
      <c r="I87" s="494" t="s">
        <v>58</v>
      </c>
      <c r="J87" s="494" t="s">
        <v>37</v>
      </c>
      <c r="K87" s="494" t="s">
        <v>58</v>
      </c>
      <c r="L87" s="494" t="s">
        <v>37</v>
      </c>
      <c r="M87" s="494" t="s">
        <v>58</v>
      </c>
      <c r="N87" s="494" t="s">
        <v>37</v>
      </c>
      <c r="O87" s="494" t="s">
        <v>58</v>
      </c>
      <c r="P87" s="494" t="s">
        <v>37</v>
      </c>
      <c r="Q87" s="494" t="s">
        <v>58</v>
      </c>
      <c r="R87" s="494" t="s">
        <v>37</v>
      </c>
      <c r="S87" s="494" t="s">
        <v>58</v>
      </c>
      <c r="T87" s="494" t="s">
        <v>37</v>
      </c>
      <c r="U87" s="494" t="s">
        <v>58</v>
      </c>
      <c r="V87" s="494" t="s">
        <v>37</v>
      </c>
      <c r="W87" s="494" t="s">
        <v>58</v>
      </c>
      <c r="X87" s="494" t="s">
        <v>37</v>
      </c>
      <c r="Y87" s="494" t="s">
        <v>58</v>
      </c>
      <c r="Z87" s="494" t="s">
        <v>37</v>
      </c>
      <c r="AA87" s="494" t="s">
        <v>58</v>
      </c>
      <c r="AB87" s="494" t="s">
        <v>37</v>
      </c>
      <c r="AC87" s="494" t="s">
        <v>58</v>
      </c>
      <c r="AD87" s="494" t="s">
        <v>37</v>
      </c>
      <c r="AE87" s="494" t="s">
        <v>58</v>
      </c>
      <c r="AF87" s="494" t="s">
        <v>37</v>
      </c>
      <c r="AG87" s="494" t="s">
        <v>58</v>
      </c>
      <c r="AH87" s="510"/>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687" t="s">
        <v>78</v>
      </c>
      <c r="B88" s="68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689" t="s">
        <v>79</v>
      </c>
      <c r="B89" s="69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9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9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93" t="s">
        <v>83</v>
      </c>
      <c r="B92" s="69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389" t="str">
        <f>$BB92</f>
        <v/>
      </c>
      <c r="AJ92" s="11"/>
      <c r="AK92" s="11"/>
      <c r="AL92" s="11"/>
      <c r="AM92" s="11"/>
      <c r="AN92" s="11"/>
      <c r="AO92" s="11"/>
      <c r="AP92" s="27"/>
      <c r="AQ92" s="27"/>
      <c r="AR92" s="11"/>
      <c r="AS92" s="11"/>
      <c r="AT92" s="11"/>
      <c r="AU92" s="11"/>
      <c r="AV92" s="11"/>
      <c r="AW92" s="11"/>
      <c r="AX92" s="11"/>
      <c r="AY92" s="11"/>
      <c r="AZ92" s="11"/>
      <c r="BA92" s="11"/>
      <c r="BB92" s="221" t="str">
        <f>IF(C92&gt;C90+C91,"Los Ingresos de pacientes dependientes severos con escaras DEBEN estar incluidos en los Ingresos de pacientes dependientes severos oncológicos o No oncológicos","")</f>
        <v/>
      </c>
      <c r="BC92" s="11"/>
      <c r="BD92" s="11"/>
      <c r="BE92" s="11"/>
      <c r="BF92" s="11"/>
      <c r="BG92" s="11"/>
      <c r="BH92" s="11"/>
      <c r="BI92" s="11"/>
      <c r="CM92" s="77">
        <f>IF(C92&gt;C90+C91,1,0)</f>
        <v>0</v>
      </c>
      <c r="CN92" s="27"/>
      <c r="CO92" s="27"/>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551" t="s">
        <v>3</v>
      </c>
      <c r="B94" s="552"/>
      <c r="C94" s="579" t="s">
        <v>40</v>
      </c>
      <c r="D94" s="612"/>
      <c r="E94" s="580"/>
      <c r="F94" s="579" t="s">
        <v>221</v>
      </c>
      <c r="G94" s="580"/>
      <c r="H94" s="579" t="s">
        <v>222</v>
      </c>
      <c r="I94" s="580"/>
      <c r="J94" s="579" t="s">
        <v>223</v>
      </c>
      <c r="K94" s="580"/>
      <c r="L94" s="579" t="s">
        <v>224</v>
      </c>
      <c r="M94" s="580"/>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553"/>
      <c r="B95" s="554"/>
      <c r="C95" s="501" t="s">
        <v>65</v>
      </c>
      <c r="D95" s="501" t="s">
        <v>37</v>
      </c>
      <c r="E95" s="501" t="s">
        <v>58</v>
      </c>
      <c r="F95" s="501" t="s">
        <v>37</v>
      </c>
      <c r="G95" s="501" t="s">
        <v>58</v>
      </c>
      <c r="H95" s="501" t="s">
        <v>37</v>
      </c>
      <c r="I95" s="501" t="s">
        <v>58</v>
      </c>
      <c r="J95" s="501" t="s">
        <v>37</v>
      </c>
      <c r="K95" s="501" t="s">
        <v>58</v>
      </c>
      <c r="L95" s="501" t="s">
        <v>37</v>
      </c>
      <c r="M95" s="501"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674" t="s">
        <v>233</v>
      </c>
      <c r="B96" s="674"/>
      <c r="C96" s="93">
        <f>SUM(D96:E96)</f>
        <v>0</v>
      </c>
      <c r="D96" s="93">
        <f t="shared" ref="D96:E98" si="9">+F96+H96+J96+L96</f>
        <v>0</v>
      </c>
      <c r="E96" s="93">
        <f t="shared" si="9"/>
        <v>0</v>
      </c>
      <c r="F96" s="89"/>
      <c r="G96" s="89"/>
      <c r="H96" s="89"/>
      <c r="I96" s="89"/>
      <c r="J96" s="89"/>
      <c r="K96" s="89"/>
      <c r="L96" s="89"/>
      <c r="M96" s="89"/>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528" t="s">
        <v>85</v>
      </c>
      <c r="B97" s="528"/>
      <c r="C97" s="94">
        <f>SUM(D97:E97)</f>
        <v>0</v>
      </c>
      <c r="D97" s="94">
        <f t="shared" si="9"/>
        <v>0</v>
      </c>
      <c r="E97" s="94">
        <f t="shared" si="9"/>
        <v>0</v>
      </c>
      <c r="F97" s="89"/>
      <c r="G97" s="89"/>
      <c r="H97" s="89"/>
      <c r="I97" s="89"/>
      <c r="J97" s="89"/>
      <c r="K97" s="89"/>
      <c r="L97" s="89"/>
      <c r="M97" s="89"/>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616" t="s">
        <v>86</v>
      </c>
      <c r="B98" s="616"/>
      <c r="C98" s="99">
        <f>SUM(D98:E98)</f>
        <v>0</v>
      </c>
      <c r="D98" s="99">
        <f t="shared" si="9"/>
        <v>0</v>
      </c>
      <c r="E98" s="99">
        <f t="shared" si="9"/>
        <v>0</v>
      </c>
      <c r="F98" s="89"/>
      <c r="G98" s="89"/>
      <c r="H98" s="89"/>
      <c r="I98" s="89"/>
      <c r="J98" s="89"/>
      <c r="K98" s="89"/>
      <c r="L98" s="89"/>
      <c r="M98" s="89"/>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613" t="s">
        <v>87</v>
      </c>
      <c r="B99" s="613"/>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614" t="s">
        <v>88</v>
      </c>
      <c r="B100" s="614"/>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528" t="s">
        <v>89</v>
      </c>
      <c r="B101" s="528"/>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528" t="s">
        <v>90</v>
      </c>
      <c r="B102" s="528"/>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615" t="s">
        <v>91</v>
      </c>
      <c r="B103" s="61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613" t="s">
        <v>87</v>
      </c>
      <c r="B104" s="613"/>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609" t="s">
        <v>92</v>
      </c>
      <c r="B105" s="609"/>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551" t="s">
        <v>3</v>
      </c>
      <c r="B107" s="552"/>
      <c r="C107" s="579" t="s">
        <v>40</v>
      </c>
      <c r="D107" s="612"/>
      <c r="E107" s="580"/>
      <c r="F107" s="579" t="s">
        <v>221</v>
      </c>
      <c r="G107" s="580"/>
      <c r="H107" s="579" t="s">
        <v>222</v>
      </c>
      <c r="I107" s="580"/>
      <c r="J107" s="579" t="s">
        <v>223</v>
      </c>
      <c r="K107" s="580"/>
      <c r="L107" s="579" t="s">
        <v>224</v>
      </c>
      <c r="M107" s="763"/>
      <c r="N107" s="685"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553"/>
      <c r="B108" s="554"/>
      <c r="C108" s="501" t="s">
        <v>65</v>
      </c>
      <c r="D108" s="501" t="s">
        <v>37</v>
      </c>
      <c r="E108" s="501" t="s">
        <v>58</v>
      </c>
      <c r="F108" s="501" t="s">
        <v>37</v>
      </c>
      <c r="G108" s="501" t="s">
        <v>58</v>
      </c>
      <c r="H108" s="501" t="s">
        <v>37</v>
      </c>
      <c r="I108" s="501" t="s">
        <v>58</v>
      </c>
      <c r="J108" s="501" t="s">
        <v>37</v>
      </c>
      <c r="K108" s="501" t="s">
        <v>58</v>
      </c>
      <c r="L108" s="501" t="s">
        <v>37</v>
      </c>
      <c r="M108" s="231" t="s">
        <v>58</v>
      </c>
      <c r="N108" s="686"/>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674" t="s">
        <v>233</v>
      </c>
      <c r="B109" s="67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528" t="s">
        <v>85</v>
      </c>
      <c r="B110" s="528"/>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616" t="s">
        <v>86</v>
      </c>
      <c r="B111" s="616"/>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613" t="s">
        <v>87</v>
      </c>
      <c r="B112" s="613"/>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614" t="s">
        <v>88</v>
      </c>
      <c r="B113" s="614"/>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528" t="s">
        <v>89</v>
      </c>
      <c r="B114" s="528"/>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528" t="s">
        <v>90</v>
      </c>
      <c r="B115" s="528"/>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615" t="s">
        <v>91</v>
      </c>
      <c r="B116" s="61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613" t="s">
        <v>87</v>
      </c>
      <c r="B117" s="613"/>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609" t="s">
        <v>92</v>
      </c>
      <c r="B118" s="609"/>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543" t="s">
        <v>93</v>
      </c>
      <c r="B120" s="543"/>
      <c r="C120" s="543"/>
      <c r="D120" s="543" t="s">
        <v>40</v>
      </c>
      <c r="E120" s="543"/>
      <c r="F120" s="543"/>
      <c r="G120" s="610" t="s">
        <v>236</v>
      </c>
      <c r="H120" s="610"/>
      <c r="I120" s="611" t="s">
        <v>237</v>
      </c>
      <c r="J120" s="611"/>
      <c r="K120" s="611" t="s">
        <v>140</v>
      </c>
      <c r="L120" s="611"/>
      <c r="M120" s="610" t="s">
        <v>63</v>
      </c>
      <c r="N120" s="610"/>
      <c r="O120" s="610" t="s">
        <v>8</v>
      </c>
      <c r="P120" s="610"/>
      <c r="Q120" s="651" t="s">
        <v>213</v>
      </c>
      <c r="R120" s="651"/>
      <c r="S120" s="651" t="s">
        <v>214</v>
      </c>
      <c r="T120" s="651"/>
      <c r="U120" s="651" t="s">
        <v>215</v>
      </c>
      <c r="V120" s="651"/>
      <c r="W120" s="651" t="s">
        <v>216</v>
      </c>
      <c r="X120" s="651"/>
      <c r="Y120" s="651" t="s">
        <v>217</v>
      </c>
      <c r="Z120" s="651"/>
      <c r="AA120" s="651" t="s">
        <v>218</v>
      </c>
      <c r="AB120" s="651"/>
      <c r="AC120" s="651" t="s">
        <v>219</v>
      </c>
      <c r="AD120" s="651"/>
      <c r="AE120" s="651" t="s">
        <v>220</v>
      </c>
      <c r="AF120" s="651"/>
      <c r="AG120" s="651" t="s">
        <v>221</v>
      </c>
      <c r="AH120" s="651"/>
      <c r="AI120" s="651" t="s">
        <v>222</v>
      </c>
      <c r="AJ120" s="651"/>
      <c r="AK120" s="651" t="s">
        <v>223</v>
      </c>
      <c r="AL120" s="651"/>
      <c r="AM120" s="651" t="s">
        <v>224</v>
      </c>
      <c r="AN120" s="579"/>
      <c r="AO120" s="696" t="s">
        <v>97</v>
      </c>
      <c r="AP120" s="698" t="s">
        <v>98</v>
      </c>
      <c r="AQ120" s="700" t="s">
        <v>99</v>
      </c>
      <c r="AR120" s="700"/>
      <c r="AY120" s="27"/>
      <c r="AZ120" s="547" t="s">
        <v>236</v>
      </c>
      <c r="BA120" s="548"/>
      <c r="BB120" s="701" t="s">
        <v>237</v>
      </c>
      <c r="BC120" s="702"/>
      <c r="BD120" s="701" t="s">
        <v>140</v>
      </c>
      <c r="BE120" s="702"/>
      <c r="BF120" s="547" t="s">
        <v>63</v>
      </c>
      <c r="BG120" s="548"/>
      <c r="BH120" s="547" t="s">
        <v>8</v>
      </c>
      <c r="BI120" s="548"/>
      <c r="BJ120" s="579" t="s">
        <v>213</v>
      </c>
      <c r="BK120" s="580"/>
      <c r="BL120" s="579" t="s">
        <v>214</v>
      </c>
      <c r="BM120" s="580"/>
      <c r="BN120" s="579" t="s">
        <v>215</v>
      </c>
      <c r="BO120" s="580"/>
      <c r="BP120" s="579" t="s">
        <v>216</v>
      </c>
      <c r="BQ120" s="580"/>
      <c r="BR120" s="579" t="s">
        <v>217</v>
      </c>
      <c r="BS120" s="580"/>
      <c r="BT120" s="579" t="s">
        <v>218</v>
      </c>
      <c r="BU120" s="580"/>
      <c r="BV120" s="579" t="s">
        <v>219</v>
      </c>
      <c r="BW120" s="580"/>
      <c r="BX120" s="579" t="s">
        <v>220</v>
      </c>
      <c r="BY120" s="580"/>
      <c r="BZ120" s="579" t="s">
        <v>221</v>
      </c>
      <c r="CA120" s="580"/>
      <c r="CB120" s="579" t="s">
        <v>222</v>
      </c>
      <c r="CC120" s="580"/>
      <c r="CD120" s="579" t="s">
        <v>223</v>
      </c>
      <c r="CE120" s="580"/>
      <c r="CF120" s="579" t="s">
        <v>224</v>
      </c>
      <c r="CG120" s="580"/>
      <c r="CH120" s="227"/>
      <c r="CI120" s="227"/>
      <c r="CJ120" s="227"/>
      <c r="CK120" s="227"/>
      <c r="CL120" s="227"/>
      <c r="CM120" s="226"/>
      <c r="CN120" s="227"/>
      <c r="CO120" s="227"/>
      <c r="CP120" s="547" t="s">
        <v>236</v>
      </c>
      <c r="CQ120" s="548"/>
      <c r="CR120" s="701" t="s">
        <v>237</v>
      </c>
      <c r="CS120" s="702"/>
      <c r="CT120" s="701" t="s">
        <v>140</v>
      </c>
      <c r="CU120" s="702"/>
      <c r="CV120" s="547" t="s">
        <v>63</v>
      </c>
      <c r="CW120" s="548"/>
      <c r="CX120" s="547" t="s">
        <v>8</v>
      </c>
      <c r="CY120" s="548"/>
      <c r="CZ120" s="579" t="s">
        <v>213</v>
      </c>
      <c r="DA120" s="580"/>
      <c r="DB120" s="579" t="s">
        <v>214</v>
      </c>
      <c r="DC120" s="580"/>
      <c r="DD120" s="579" t="s">
        <v>215</v>
      </c>
      <c r="DE120" s="580"/>
      <c r="DF120" s="579" t="s">
        <v>216</v>
      </c>
      <c r="DG120" s="580"/>
      <c r="DH120" s="579" t="s">
        <v>217</v>
      </c>
      <c r="DI120" s="580"/>
      <c r="DJ120" s="579" t="s">
        <v>218</v>
      </c>
      <c r="DK120" s="580"/>
      <c r="DL120" s="579" t="s">
        <v>219</v>
      </c>
      <c r="DM120" s="580"/>
      <c r="DN120" s="579" t="s">
        <v>220</v>
      </c>
      <c r="DO120" s="580"/>
      <c r="DP120" s="579" t="s">
        <v>221</v>
      </c>
      <c r="DQ120" s="580"/>
      <c r="DR120" s="579" t="s">
        <v>222</v>
      </c>
      <c r="DS120" s="580"/>
      <c r="DT120" s="579" t="s">
        <v>223</v>
      </c>
      <c r="DU120" s="580"/>
      <c r="DV120" s="579" t="s">
        <v>224</v>
      </c>
      <c r="DW120" s="580"/>
      <c r="DX120" s="227"/>
      <c r="DY120" s="227"/>
      <c r="DZ120" s="227"/>
    </row>
    <row r="121" spans="1:130" s="76" customFormat="1" ht="21" x14ac:dyDescent="0.15">
      <c r="A121" s="543"/>
      <c r="B121" s="543"/>
      <c r="C121" s="543"/>
      <c r="D121" s="493" t="s">
        <v>100</v>
      </c>
      <c r="E121" s="246" t="s">
        <v>37</v>
      </c>
      <c r="F121" s="246" t="s">
        <v>58</v>
      </c>
      <c r="G121" s="496" t="s">
        <v>37</v>
      </c>
      <c r="H121" s="496" t="s">
        <v>58</v>
      </c>
      <c r="I121" s="496" t="s">
        <v>37</v>
      </c>
      <c r="J121" s="496" t="s">
        <v>58</v>
      </c>
      <c r="K121" s="496" t="s">
        <v>37</v>
      </c>
      <c r="L121" s="496" t="s">
        <v>58</v>
      </c>
      <c r="M121" s="496" t="s">
        <v>37</v>
      </c>
      <c r="N121" s="496" t="s">
        <v>58</v>
      </c>
      <c r="O121" s="496" t="s">
        <v>37</v>
      </c>
      <c r="P121" s="496" t="s">
        <v>58</v>
      </c>
      <c r="Q121" s="496" t="s">
        <v>37</v>
      </c>
      <c r="R121" s="496" t="s">
        <v>58</v>
      </c>
      <c r="S121" s="496" t="s">
        <v>37</v>
      </c>
      <c r="T121" s="496" t="s">
        <v>58</v>
      </c>
      <c r="U121" s="496" t="s">
        <v>37</v>
      </c>
      <c r="V121" s="496" t="s">
        <v>58</v>
      </c>
      <c r="W121" s="496" t="s">
        <v>37</v>
      </c>
      <c r="X121" s="496" t="s">
        <v>58</v>
      </c>
      <c r="Y121" s="496" t="s">
        <v>37</v>
      </c>
      <c r="Z121" s="496" t="s">
        <v>58</v>
      </c>
      <c r="AA121" s="496" t="s">
        <v>37</v>
      </c>
      <c r="AB121" s="496" t="s">
        <v>58</v>
      </c>
      <c r="AC121" s="496" t="s">
        <v>37</v>
      </c>
      <c r="AD121" s="496" t="s">
        <v>58</v>
      </c>
      <c r="AE121" s="496" t="s">
        <v>37</v>
      </c>
      <c r="AF121" s="496" t="s">
        <v>58</v>
      </c>
      <c r="AG121" s="496" t="s">
        <v>37</v>
      </c>
      <c r="AH121" s="496" t="s">
        <v>58</v>
      </c>
      <c r="AI121" s="496" t="s">
        <v>37</v>
      </c>
      <c r="AJ121" s="496" t="s">
        <v>58</v>
      </c>
      <c r="AK121" s="496" t="s">
        <v>37</v>
      </c>
      <c r="AL121" s="496" t="s">
        <v>58</v>
      </c>
      <c r="AM121" s="496" t="s">
        <v>37</v>
      </c>
      <c r="AN121" s="503" t="s">
        <v>58</v>
      </c>
      <c r="AO121" s="697"/>
      <c r="AP121" s="699"/>
      <c r="AQ121" s="248" t="s">
        <v>37</v>
      </c>
      <c r="AR121" s="248" t="s">
        <v>58</v>
      </c>
      <c r="AY121" s="27"/>
      <c r="AZ121" s="496" t="s">
        <v>37</v>
      </c>
      <c r="BA121" s="496" t="s">
        <v>58</v>
      </c>
      <c r="BB121" s="496" t="s">
        <v>37</v>
      </c>
      <c r="BC121" s="496" t="s">
        <v>58</v>
      </c>
      <c r="BD121" s="496" t="s">
        <v>37</v>
      </c>
      <c r="BE121" s="496" t="s">
        <v>58</v>
      </c>
      <c r="BF121" s="496" t="s">
        <v>37</v>
      </c>
      <c r="BG121" s="496" t="s">
        <v>58</v>
      </c>
      <c r="BH121" s="496" t="s">
        <v>37</v>
      </c>
      <c r="BI121" s="496" t="s">
        <v>58</v>
      </c>
      <c r="BJ121" s="496" t="s">
        <v>37</v>
      </c>
      <c r="BK121" s="496" t="s">
        <v>58</v>
      </c>
      <c r="BL121" s="496" t="s">
        <v>37</v>
      </c>
      <c r="BM121" s="496" t="s">
        <v>58</v>
      </c>
      <c r="BN121" s="496" t="s">
        <v>37</v>
      </c>
      <c r="BO121" s="496" t="s">
        <v>58</v>
      </c>
      <c r="BP121" s="496" t="s">
        <v>37</v>
      </c>
      <c r="BQ121" s="496" t="s">
        <v>58</v>
      </c>
      <c r="BR121" s="496" t="s">
        <v>37</v>
      </c>
      <c r="BS121" s="496" t="s">
        <v>58</v>
      </c>
      <c r="BT121" s="496" t="s">
        <v>37</v>
      </c>
      <c r="BU121" s="496" t="s">
        <v>58</v>
      </c>
      <c r="BV121" s="496" t="s">
        <v>37</v>
      </c>
      <c r="BW121" s="496" t="s">
        <v>58</v>
      </c>
      <c r="BX121" s="496" t="s">
        <v>37</v>
      </c>
      <c r="BY121" s="496" t="s">
        <v>58</v>
      </c>
      <c r="BZ121" s="496" t="s">
        <v>37</v>
      </c>
      <c r="CA121" s="496" t="s">
        <v>58</v>
      </c>
      <c r="CB121" s="496" t="s">
        <v>37</v>
      </c>
      <c r="CC121" s="496" t="s">
        <v>58</v>
      </c>
      <c r="CD121" s="496" t="s">
        <v>37</v>
      </c>
      <c r="CE121" s="496" t="s">
        <v>58</v>
      </c>
      <c r="CF121" s="496" t="s">
        <v>37</v>
      </c>
      <c r="CG121" s="503" t="s">
        <v>58</v>
      </c>
      <c r="CH121" s="227"/>
      <c r="CI121" s="227"/>
      <c r="CJ121" s="227"/>
      <c r="CK121" s="227"/>
      <c r="CL121" s="227"/>
      <c r="CM121" s="226"/>
      <c r="CN121" s="227"/>
      <c r="CO121" s="227"/>
      <c r="CP121" s="496" t="s">
        <v>37</v>
      </c>
      <c r="CQ121" s="496" t="s">
        <v>58</v>
      </c>
      <c r="CR121" s="496" t="s">
        <v>37</v>
      </c>
      <c r="CS121" s="496" t="s">
        <v>58</v>
      </c>
      <c r="CT121" s="496" t="s">
        <v>37</v>
      </c>
      <c r="CU121" s="496" t="s">
        <v>58</v>
      </c>
      <c r="CV121" s="496" t="s">
        <v>37</v>
      </c>
      <c r="CW121" s="496" t="s">
        <v>58</v>
      </c>
      <c r="CX121" s="496" t="s">
        <v>37</v>
      </c>
      <c r="CY121" s="496" t="s">
        <v>58</v>
      </c>
      <c r="CZ121" s="496" t="s">
        <v>37</v>
      </c>
      <c r="DA121" s="496" t="s">
        <v>58</v>
      </c>
      <c r="DB121" s="496" t="s">
        <v>37</v>
      </c>
      <c r="DC121" s="496" t="s">
        <v>58</v>
      </c>
      <c r="DD121" s="496" t="s">
        <v>37</v>
      </c>
      <c r="DE121" s="496" t="s">
        <v>58</v>
      </c>
      <c r="DF121" s="496" t="s">
        <v>37</v>
      </c>
      <c r="DG121" s="496" t="s">
        <v>58</v>
      </c>
      <c r="DH121" s="496" t="s">
        <v>37</v>
      </c>
      <c r="DI121" s="496" t="s">
        <v>58</v>
      </c>
      <c r="DJ121" s="496" t="s">
        <v>37</v>
      </c>
      <c r="DK121" s="496" t="s">
        <v>58</v>
      </c>
      <c r="DL121" s="496" t="s">
        <v>37</v>
      </c>
      <c r="DM121" s="496" t="s">
        <v>58</v>
      </c>
      <c r="DN121" s="496" t="s">
        <v>37</v>
      </c>
      <c r="DO121" s="496" t="s">
        <v>58</v>
      </c>
      <c r="DP121" s="496" t="s">
        <v>37</v>
      </c>
      <c r="DQ121" s="496" t="s">
        <v>58</v>
      </c>
      <c r="DR121" s="496" t="s">
        <v>37</v>
      </c>
      <c r="DS121" s="496" t="s">
        <v>58</v>
      </c>
      <c r="DT121" s="496" t="s">
        <v>37</v>
      </c>
      <c r="DU121" s="496" t="s">
        <v>58</v>
      </c>
      <c r="DV121" s="496" t="s">
        <v>37</v>
      </c>
      <c r="DW121" s="503" t="s">
        <v>58</v>
      </c>
      <c r="DX121" s="227"/>
      <c r="DY121" s="227"/>
      <c r="DZ121" s="227"/>
    </row>
    <row r="122" spans="1:130" s="76" customFormat="1" ht="15.75" customHeight="1" x14ac:dyDescent="0.15">
      <c r="A122" s="249" t="s">
        <v>101</v>
      </c>
      <c r="B122" s="250"/>
      <c r="C122" s="251"/>
      <c r="D122" s="252">
        <f>SUM(E122:F122)</f>
        <v>30</v>
      </c>
      <c r="E122" s="252">
        <f>+G122+I122+K122+M122+O122+Q122+S122+U122+W122+Y122+AA122+AC122+AE122+AG122+AI122+AK122+AM122</f>
        <v>11</v>
      </c>
      <c r="F122" s="252">
        <f>+H122+J122+L122+N122+P122+R122+T122+V122+X122+Z122+AB122+AD122+AF122+AH122+AJ122+AL122+AN122</f>
        <v>19</v>
      </c>
      <c r="G122" s="197">
        <v>1</v>
      </c>
      <c r="H122" s="197"/>
      <c r="I122" s="197">
        <v>5</v>
      </c>
      <c r="J122" s="197"/>
      <c r="K122" s="197">
        <v>3</v>
      </c>
      <c r="L122" s="197">
        <v>3</v>
      </c>
      <c r="M122" s="197">
        <v>1</v>
      </c>
      <c r="N122" s="197">
        <v>1</v>
      </c>
      <c r="O122" s="197"/>
      <c r="P122" s="197">
        <v>2</v>
      </c>
      <c r="Q122" s="197"/>
      <c r="R122" s="197"/>
      <c r="S122" s="197"/>
      <c r="T122" s="197">
        <v>1</v>
      </c>
      <c r="U122" s="197"/>
      <c r="V122" s="197">
        <v>1</v>
      </c>
      <c r="W122" s="197"/>
      <c r="X122" s="197">
        <v>3</v>
      </c>
      <c r="Y122" s="197"/>
      <c r="Z122" s="197">
        <v>3</v>
      </c>
      <c r="AA122" s="197"/>
      <c r="AB122" s="197">
        <v>2</v>
      </c>
      <c r="AC122" s="197"/>
      <c r="AD122" s="197">
        <v>1</v>
      </c>
      <c r="AE122" s="197"/>
      <c r="AF122" s="197">
        <v>2</v>
      </c>
      <c r="AG122" s="197">
        <v>1</v>
      </c>
      <c r="AH122" s="197"/>
      <c r="AI122" s="197"/>
      <c r="AJ122" s="197"/>
      <c r="AK122" s="197"/>
      <c r="AL122" s="197"/>
      <c r="AM122" s="197"/>
      <c r="AN122" s="253"/>
      <c r="AO122" s="254"/>
      <c r="AP122" s="197">
        <v>1</v>
      </c>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606" t="s">
        <v>102</v>
      </c>
      <c r="B123" s="607"/>
      <c r="C123" s="608"/>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703" t="s">
        <v>103</v>
      </c>
      <c r="B124" s="639" t="s">
        <v>104</v>
      </c>
      <c r="C124" s="637"/>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656"/>
      <c r="B125" s="647" t="s">
        <v>105</v>
      </c>
      <c r="C125" s="626"/>
      <c r="D125" s="112">
        <f t="shared" si="22"/>
        <v>0</v>
      </c>
      <c r="E125" s="112">
        <f t="shared" si="23"/>
        <v>0</v>
      </c>
      <c r="F125" s="112">
        <f t="shared" si="23"/>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629" t="s">
        <v>106</v>
      </c>
      <c r="B126" s="629"/>
      <c r="C126" s="630"/>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631" t="s">
        <v>282</v>
      </c>
      <c r="B127" s="631"/>
      <c r="C127" s="623"/>
      <c r="D127" s="111">
        <f t="shared" si="22"/>
        <v>0</v>
      </c>
      <c r="E127" s="111">
        <f>+G127+I127+K127+M127</f>
        <v>0</v>
      </c>
      <c r="F127" s="111">
        <f>+H127+J127+L127+N127</f>
        <v>0</v>
      </c>
      <c r="G127" s="85"/>
      <c r="H127" s="85"/>
      <c r="I127" s="85"/>
      <c r="J127" s="85"/>
      <c r="K127" s="85"/>
      <c r="L127" s="85"/>
      <c r="M127" s="129"/>
      <c r="N127" s="85"/>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624" t="s">
        <v>107</v>
      </c>
      <c r="B128" s="624"/>
      <c r="C128" s="625"/>
      <c r="D128" s="144">
        <f t="shared" si="22"/>
        <v>0</v>
      </c>
      <c r="E128" s="144">
        <f t="shared" si="23"/>
        <v>0</v>
      </c>
      <c r="F128" s="144">
        <f t="shared" si="23"/>
        <v>0</v>
      </c>
      <c r="G128" s="86"/>
      <c r="H128" s="86"/>
      <c r="I128" s="86"/>
      <c r="J128" s="86"/>
      <c r="K128" s="86"/>
      <c r="L128" s="86"/>
      <c r="M128" s="113"/>
      <c r="N128" s="87"/>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632" t="s">
        <v>108</v>
      </c>
      <c r="B129" s="634" t="s">
        <v>238</v>
      </c>
      <c r="C129" s="635"/>
      <c r="D129" s="143">
        <f t="shared" si="22"/>
        <v>0</v>
      </c>
      <c r="E129" s="143">
        <f t="shared" si="23"/>
        <v>0</v>
      </c>
      <c r="F129" s="143">
        <f t="shared" si="23"/>
        <v>0</v>
      </c>
      <c r="G129" s="84"/>
      <c r="H129" s="84"/>
      <c r="I129" s="84"/>
      <c r="J129" s="84"/>
      <c r="K129" s="84"/>
      <c r="L129" s="84"/>
      <c r="M129" s="138"/>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633"/>
      <c r="B130" s="538" t="s">
        <v>109</v>
      </c>
      <c r="C130" s="626"/>
      <c r="D130" s="112">
        <f t="shared" si="22"/>
        <v>0</v>
      </c>
      <c r="E130" s="112">
        <f t="shared" si="23"/>
        <v>0</v>
      </c>
      <c r="F130" s="112">
        <f t="shared" si="23"/>
        <v>0</v>
      </c>
      <c r="G130" s="87"/>
      <c r="H130" s="87"/>
      <c r="I130" s="87"/>
      <c r="J130" s="87"/>
      <c r="K130" s="87"/>
      <c r="L130" s="87"/>
      <c r="M130" s="113"/>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627" t="s">
        <v>111</v>
      </c>
      <c r="C131" s="628"/>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617" t="s">
        <v>112</v>
      </c>
      <c r="B132" s="617"/>
      <c r="C132" s="61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619" t="s">
        <v>113</v>
      </c>
      <c r="B133" s="620"/>
      <c r="C133" s="621"/>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638" t="s">
        <v>114</v>
      </c>
      <c r="B134" s="648" t="s">
        <v>115</v>
      </c>
      <c r="C134" s="630"/>
      <c r="D134" s="142">
        <f t="shared" ref="D134:D155" si="33">SUM(E134:F134)</f>
        <v>0</v>
      </c>
      <c r="E134" s="142">
        <f t="shared" ref="E134:F155" si="34">+G134+I134+K134+M134+O134+Q134+S134+U134+W134+Y134+AA134+AC134+AE134+AG134+AI134+AK134+AM134</f>
        <v>0</v>
      </c>
      <c r="F134" s="142">
        <f t="shared" si="34"/>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638"/>
      <c r="B135" s="622" t="s">
        <v>116</v>
      </c>
      <c r="C135" s="623"/>
      <c r="D135" s="111">
        <f t="shared" si="33"/>
        <v>0</v>
      </c>
      <c r="E135" s="111">
        <f t="shared" si="34"/>
        <v>0</v>
      </c>
      <c r="F135" s="111">
        <f t="shared" si="34"/>
        <v>0</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638"/>
      <c r="B136" s="622" t="s">
        <v>117</v>
      </c>
      <c r="C136" s="623"/>
      <c r="D136" s="111">
        <f t="shared" si="33"/>
        <v>8</v>
      </c>
      <c r="E136" s="111">
        <f t="shared" si="34"/>
        <v>0</v>
      </c>
      <c r="F136" s="111">
        <f t="shared" si="34"/>
        <v>8</v>
      </c>
      <c r="G136" s="85"/>
      <c r="H136" s="85"/>
      <c r="I136" s="85"/>
      <c r="J136" s="85"/>
      <c r="K136" s="85"/>
      <c r="L136" s="85"/>
      <c r="M136" s="85"/>
      <c r="N136" s="85">
        <v>1</v>
      </c>
      <c r="O136" s="85"/>
      <c r="P136" s="85"/>
      <c r="Q136" s="85"/>
      <c r="R136" s="85"/>
      <c r="S136" s="85"/>
      <c r="T136" s="85"/>
      <c r="U136" s="85"/>
      <c r="V136" s="85"/>
      <c r="W136" s="85"/>
      <c r="X136" s="85">
        <v>3</v>
      </c>
      <c r="Y136" s="85"/>
      <c r="Z136" s="85">
        <v>2</v>
      </c>
      <c r="AA136" s="85"/>
      <c r="AB136" s="85">
        <v>1</v>
      </c>
      <c r="AC136" s="85"/>
      <c r="AD136" s="85"/>
      <c r="AE136" s="85"/>
      <c r="AF136" s="85">
        <v>1</v>
      </c>
      <c r="AG136" s="85"/>
      <c r="AH136" s="85"/>
      <c r="AI136" s="85"/>
      <c r="AJ136" s="85"/>
      <c r="AK136" s="85"/>
      <c r="AL136" s="85"/>
      <c r="AM136" s="85"/>
      <c r="AN136" s="129"/>
      <c r="AO136" s="133"/>
      <c r="AP136" s="85">
        <v>1</v>
      </c>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638"/>
      <c r="B137" s="622" t="s">
        <v>118</v>
      </c>
      <c r="C137" s="623"/>
      <c r="D137" s="111">
        <f>SUM(F137:F137)</f>
        <v>1</v>
      </c>
      <c r="E137" s="268"/>
      <c r="F137" s="111">
        <f>+J137+L137+N137+P137+R137+T137+V137+X137+Z137+AB137+AD137+AF137+AH137+AJ137+AL137+AN137</f>
        <v>1</v>
      </c>
      <c r="G137" s="102"/>
      <c r="H137" s="102"/>
      <c r="I137" s="102"/>
      <c r="J137" s="85"/>
      <c r="K137" s="102"/>
      <c r="L137" s="85"/>
      <c r="M137" s="102"/>
      <c r="N137" s="85"/>
      <c r="O137" s="102"/>
      <c r="P137" s="85">
        <v>1</v>
      </c>
      <c r="Q137" s="102"/>
      <c r="R137" s="85"/>
      <c r="S137" s="102"/>
      <c r="T137" s="85"/>
      <c r="U137" s="102"/>
      <c r="V137" s="85"/>
      <c r="W137" s="102"/>
      <c r="X137" s="85"/>
      <c r="Y137" s="102"/>
      <c r="Z137" s="85"/>
      <c r="AA137" s="102"/>
      <c r="AB137" s="85"/>
      <c r="AC137" s="102"/>
      <c r="AD137" s="85"/>
      <c r="AE137" s="102"/>
      <c r="AF137" s="85"/>
      <c r="AG137" s="102"/>
      <c r="AH137" s="102"/>
      <c r="AI137" s="102"/>
      <c r="AJ137" s="102"/>
      <c r="AK137" s="102"/>
      <c r="AL137" s="102"/>
      <c r="AM137" s="102"/>
      <c r="AN137" s="102"/>
      <c r="AO137" s="262"/>
      <c r="AP137" s="85"/>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638"/>
      <c r="B138" s="622" t="s">
        <v>119</v>
      </c>
      <c r="C138" s="623"/>
      <c r="D138" s="111">
        <f t="shared" si="33"/>
        <v>1</v>
      </c>
      <c r="E138" s="111">
        <f t="shared" si="34"/>
        <v>0</v>
      </c>
      <c r="F138" s="111">
        <f t="shared" si="34"/>
        <v>1</v>
      </c>
      <c r="G138" s="85"/>
      <c r="H138" s="85"/>
      <c r="I138" s="85"/>
      <c r="J138" s="85"/>
      <c r="K138" s="85"/>
      <c r="L138" s="85"/>
      <c r="M138" s="85"/>
      <c r="N138" s="85"/>
      <c r="O138" s="85"/>
      <c r="P138" s="85"/>
      <c r="Q138" s="85"/>
      <c r="R138" s="85"/>
      <c r="S138" s="85"/>
      <c r="T138" s="85"/>
      <c r="U138" s="85"/>
      <c r="V138" s="85">
        <v>1</v>
      </c>
      <c r="W138" s="85"/>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638"/>
      <c r="B139" s="649" t="s">
        <v>239</v>
      </c>
      <c r="C139" s="650"/>
      <c r="D139" s="111">
        <f t="shared" si="33"/>
        <v>0</v>
      </c>
      <c r="E139" s="111">
        <f t="shared" si="34"/>
        <v>0</v>
      </c>
      <c r="F139" s="111">
        <f t="shared" si="34"/>
        <v>0</v>
      </c>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638"/>
      <c r="B140" s="641" t="s">
        <v>240</v>
      </c>
      <c r="C140" s="642"/>
      <c r="D140" s="111">
        <f t="shared" si="33"/>
        <v>1</v>
      </c>
      <c r="E140" s="111">
        <f t="shared" si="34"/>
        <v>0</v>
      </c>
      <c r="F140" s="111">
        <f t="shared" si="34"/>
        <v>1</v>
      </c>
      <c r="G140" s="85"/>
      <c r="H140" s="85"/>
      <c r="I140" s="85"/>
      <c r="J140" s="85"/>
      <c r="K140" s="85"/>
      <c r="L140" s="85"/>
      <c r="M140" s="85"/>
      <c r="N140" s="85"/>
      <c r="O140" s="85"/>
      <c r="P140" s="85">
        <v>1</v>
      </c>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638"/>
      <c r="B141" s="643" t="s">
        <v>241</v>
      </c>
      <c r="C141" s="644"/>
      <c r="D141" s="144">
        <f t="shared" si="33"/>
        <v>0</v>
      </c>
      <c r="E141" s="144">
        <f t="shared" si="34"/>
        <v>0</v>
      </c>
      <c r="F141" s="144">
        <f t="shared" si="34"/>
        <v>0</v>
      </c>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632" t="s">
        <v>120</v>
      </c>
      <c r="B142" s="645" t="s">
        <v>283</v>
      </c>
      <c r="C142" s="646"/>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84"/>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638"/>
      <c r="B143" s="622" t="s">
        <v>284</v>
      </c>
      <c r="C143" s="623"/>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85"/>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633"/>
      <c r="B144" s="647" t="s">
        <v>121</v>
      </c>
      <c r="C144" s="626"/>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87"/>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632" t="s">
        <v>242</v>
      </c>
      <c r="B145" s="639" t="s">
        <v>243</v>
      </c>
      <c r="C145" s="637"/>
      <c r="D145" s="143">
        <f t="shared" si="33"/>
        <v>6</v>
      </c>
      <c r="E145" s="143">
        <f t="shared" ref="E145:F148" si="35">+G145+I145+K145+M145+O145</f>
        <v>5</v>
      </c>
      <c r="F145" s="143">
        <f t="shared" si="35"/>
        <v>1</v>
      </c>
      <c r="G145" s="84">
        <v>1</v>
      </c>
      <c r="H145" s="84"/>
      <c r="I145" s="84">
        <v>3</v>
      </c>
      <c r="J145" s="84"/>
      <c r="K145" s="84">
        <v>1</v>
      </c>
      <c r="L145" s="84">
        <v>1</v>
      </c>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638"/>
      <c r="B146" s="622" t="s">
        <v>244</v>
      </c>
      <c r="C146" s="623"/>
      <c r="D146" s="111">
        <f t="shared" si="33"/>
        <v>2</v>
      </c>
      <c r="E146" s="111">
        <f t="shared" si="35"/>
        <v>1</v>
      </c>
      <c r="F146" s="111">
        <f t="shared" si="35"/>
        <v>1</v>
      </c>
      <c r="G146" s="85"/>
      <c r="H146" s="85"/>
      <c r="I146" s="85"/>
      <c r="J146" s="85"/>
      <c r="K146" s="85">
        <v>1</v>
      </c>
      <c r="L146" s="85">
        <v>1</v>
      </c>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638"/>
      <c r="B147" s="622" t="s">
        <v>245</v>
      </c>
      <c r="C147" s="623"/>
      <c r="D147" s="111">
        <f t="shared" si="33"/>
        <v>0</v>
      </c>
      <c r="E147" s="111">
        <f t="shared" si="35"/>
        <v>0</v>
      </c>
      <c r="F147" s="111">
        <f t="shared" si="35"/>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638"/>
      <c r="B148" s="640" t="s">
        <v>246</v>
      </c>
      <c r="C148" s="625"/>
      <c r="D148" s="144">
        <f t="shared" si="33"/>
        <v>3</v>
      </c>
      <c r="E148" s="144">
        <f t="shared" si="35"/>
        <v>2</v>
      </c>
      <c r="F148" s="144">
        <f t="shared" si="35"/>
        <v>1</v>
      </c>
      <c r="G148" s="86"/>
      <c r="H148" s="86"/>
      <c r="I148" s="86">
        <v>1</v>
      </c>
      <c r="J148" s="86"/>
      <c r="K148" s="86">
        <v>1</v>
      </c>
      <c r="L148" s="86">
        <v>1</v>
      </c>
      <c r="M148" s="86"/>
      <c r="N148" s="86"/>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636" t="s">
        <v>122</v>
      </c>
      <c r="B149" s="636"/>
      <c r="C149" s="637"/>
      <c r="D149" s="143">
        <f t="shared" si="33"/>
        <v>5</v>
      </c>
      <c r="E149" s="143">
        <f t="shared" si="34"/>
        <v>1</v>
      </c>
      <c r="F149" s="143">
        <f t="shared" si="34"/>
        <v>4</v>
      </c>
      <c r="G149" s="84"/>
      <c r="H149" s="84"/>
      <c r="I149" s="84"/>
      <c r="J149" s="84"/>
      <c r="K149" s="84"/>
      <c r="L149" s="84"/>
      <c r="M149" s="84">
        <v>1</v>
      </c>
      <c r="N149" s="84"/>
      <c r="O149" s="84"/>
      <c r="P149" s="84"/>
      <c r="Q149" s="84"/>
      <c r="R149" s="84"/>
      <c r="S149" s="84"/>
      <c r="T149" s="84">
        <v>1</v>
      </c>
      <c r="U149" s="84"/>
      <c r="V149" s="84"/>
      <c r="W149" s="84"/>
      <c r="X149" s="84"/>
      <c r="Y149" s="84"/>
      <c r="Z149" s="84">
        <v>1</v>
      </c>
      <c r="AA149" s="84"/>
      <c r="AB149" s="84">
        <v>1</v>
      </c>
      <c r="AC149" s="84"/>
      <c r="AD149" s="84">
        <v>1</v>
      </c>
      <c r="AE149" s="84"/>
      <c r="AF149" s="84"/>
      <c r="AG149" s="84"/>
      <c r="AH149" s="84"/>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631" t="s">
        <v>123</v>
      </c>
      <c r="B150" s="631"/>
      <c r="C150" s="623"/>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652" t="s">
        <v>124</v>
      </c>
      <c r="B151" s="653"/>
      <c r="C151" s="654"/>
      <c r="D151" s="111">
        <f t="shared" si="33"/>
        <v>2</v>
      </c>
      <c r="E151" s="111">
        <f t="shared" si="34"/>
        <v>1</v>
      </c>
      <c r="F151" s="111">
        <f t="shared" si="34"/>
        <v>1</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v>1</v>
      </c>
      <c r="AG151" s="85">
        <v>1</v>
      </c>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562" t="s">
        <v>125</v>
      </c>
      <c r="B152" s="655"/>
      <c r="C152" s="563"/>
      <c r="D152" s="111">
        <f t="shared" si="33"/>
        <v>0</v>
      </c>
      <c r="E152" s="111">
        <f t="shared" si="34"/>
        <v>0</v>
      </c>
      <c r="F152" s="111">
        <f t="shared" si="34"/>
        <v>0</v>
      </c>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562" t="s">
        <v>126</v>
      </c>
      <c r="B153" s="655"/>
      <c r="C153" s="563"/>
      <c r="D153" s="111">
        <f t="shared" si="33"/>
        <v>0</v>
      </c>
      <c r="E153" s="111">
        <f t="shared" si="34"/>
        <v>0</v>
      </c>
      <c r="F153" s="111">
        <f t="shared" si="34"/>
        <v>0</v>
      </c>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562" t="s">
        <v>127</v>
      </c>
      <c r="B154" s="655"/>
      <c r="C154" s="563"/>
      <c r="D154" s="111">
        <f t="shared" si="33"/>
        <v>0</v>
      </c>
      <c r="E154" s="111">
        <f t="shared" si="34"/>
        <v>0</v>
      </c>
      <c r="F154" s="111">
        <f t="shared" si="34"/>
        <v>0</v>
      </c>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562" t="s">
        <v>128</v>
      </c>
      <c r="B155" s="655"/>
      <c r="C155" s="563"/>
      <c r="D155" s="111">
        <f t="shared" si="33"/>
        <v>0</v>
      </c>
      <c r="E155" s="111">
        <f t="shared" si="34"/>
        <v>0</v>
      </c>
      <c r="F155" s="111">
        <f t="shared" si="34"/>
        <v>0</v>
      </c>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656" t="s">
        <v>129</v>
      </c>
      <c r="B156" s="657"/>
      <c r="C156" s="658"/>
      <c r="D156" s="123">
        <f>SUM(E156:F156)</f>
        <v>1</v>
      </c>
      <c r="E156" s="123">
        <f>+G156+I156+K156+M156+O156+Q156+S156+U156+W156+Y156+AA156+AC156+AE156+AG156+AI156+AK156+AM156</f>
        <v>1</v>
      </c>
      <c r="F156" s="123">
        <f>+H156+J156+L156+N156+P156+R156+T156+V156+X156+Z156+AB156+AD156+AF156+AH156+AJ156+AL156+AN156</f>
        <v>0</v>
      </c>
      <c r="G156" s="87"/>
      <c r="H156" s="87"/>
      <c r="I156" s="87">
        <v>1</v>
      </c>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664" t="s">
        <v>130</v>
      </c>
      <c r="B158" s="664"/>
      <c r="C158" s="664"/>
      <c r="D158" s="543" t="s">
        <v>40</v>
      </c>
      <c r="E158" s="543"/>
      <c r="F158" s="543"/>
      <c r="G158" s="610" t="s">
        <v>236</v>
      </c>
      <c r="H158" s="610"/>
      <c r="I158" s="611" t="s">
        <v>237</v>
      </c>
      <c r="J158" s="611"/>
      <c r="K158" s="611" t="s">
        <v>140</v>
      </c>
      <c r="L158" s="611"/>
      <c r="M158" s="610" t="s">
        <v>63</v>
      </c>
      <c r="N158" s="610"/>
      <c r="O158" s="610" t="s">
        <v>8</v>
      </c>
      <c r="P158" s="610"/>
      <c r="Q158" s="651" t="s">
        <v>213</v>
      </c>
      <c r="R158" s="651"/>
      <c r="S158" s="651" t="s">
        <v>214</v>
      </c>
      <c r="T158" s="651"/>
      <c r="U158" s="651" t="s">
        <v>215</v>
      </c>
      <c r="V158" s="651"/>
      <c r="W158" s="651" t="s">
        <v>216</v>
      </c>
      <c r="X158" s="651"/>
      <c r="Y158" s="651" t="s">
        <v>217</v>
      </c>
      <c r="Z158" s="651"/>
      <c r="AA158" s="651" t="s">
        <v>218</v>
      </c>
      <c r="AB158" s="651"/>
      <c r="AC158" s="651" t="s">
        <v>219</v>
      </c>
      <c r="AD158" s="651"/>
      <c r="AE158" s="651" t="s">
        <v>220</v>
      </c>
      <c r="AF158" s="651"/>
      <c r="AG158" s="651" t="s">
        <v>221</v>
      </c>
      <c r="AH158" s="651"/>
      <c r="AI158" s="651" t="s">
        <v>222</v>
      </c>
      <c r="AJ158" s="651"/>
      <c r="AK158" s="651" t="s">
        <v>223</v>
      </c>
      <c r="AL158" s="651"/>
      <c r="AM158" s="651" t="s">
        <v>224</v>
      </c>
      <c r="AN158" s="579"/>
      <c r="AO158" s="704" t="s">
        <v>131</v>
      </c>
      <c r="AP158" s="706" t="s">
        <v>97</v>
      </c>
      <c r="AQ158" s="698" t="s">
        <v>98</v>
      </c>
      <c r="AR158" s="708" t="s">
        <v>99</v>
      </c>
      <c r="AS158" s="708"/>
      <c r="AZ158" s="547" t="s">
        <v>236</v>
      </c>
      <c r="BA158" s="548"/>
      <c r="BB158" s="701" t="s">
        <v>237</v>
      </c>
      <c r="BC158" s="702"/>
      <c r="BD158" s="701" t="s">
        <v>140</v>
      </c>
      <c r="BE158" s="702"/>
      <c r="BF158" s="547" t="s">
        <v>63</v>
      </c>
      <c r="BG158" s="548"/>
      <c r="BH158" s="547" t="s">
        <v>8</v>
      </c>
      <c r="BI158" s="548"/>
      <c r="BJ158" s="579" t="s">
        <v>213</v>
      </c>
      <c r="BK158" s="580"/>
      <c r="BL158" s="579" t="s">
        <v>214</v>
      </c>
      <c r="BM158" s="580"/>
      <c r="BN158" s="579" t="s">
        <v>215</v>
      </c>
      <c r="BO158" s="580"/>
      <c r="BP158" s="579" t="s">
        <v>216</v>
      </c>
      <c r="BQ158" s="580"/>
      <c r="BR158" s="579" t="s">
        <v>217</v>
      </c>
      <c r="BS158" s="580"/>
      <c r="BT158" s="579" t="s">
        <v>218</v>
      </c>
      <c r="BU158" s="580"/>
      <c r="BV158" s="579" t="s">
        <v>219</v>
      </c>
      <c r="BW158" s="580"/>
      <c r="BX158" s="579" t="s">
        <v>220</v>
      </c>
      <c r="BY158" s="580"/>
      <c r="BZ158" s="579" t="s">
        <v>221</v>
      </c>
      <c r="CA158" s="580"/>
      <c r="CB158" s="579" t="s">
        <v>222</v>
      </c>
      <c r="CC158" s="580"/>
      <c r="CD158" s="579" t="s">
        <v>223</v>
      </c>
      <c r="CE158" s="580"/>
      <c r="CF158" s="579" t="s">
        <v>224</v>
      </c>
      <c r="CG158" s="580"/>
      <c r="CH158" s="5"/>
      <c r="CI158" s="5"/>
      <c r="CJ158" s="5"/>
      <c r="CK158" s="5"/>
      <c r="CL158" s="5"/>
      <c r="CM158" s="5"/>
      <c r="CN158" s="269"/>
      <c r="CO158" s="269"/>
      <c r="CP158" s="547" t="s">
        <v>236</v>
      </c>
      <c r="CQ158" s="548"/>
      <c r="CR158" s="701" t="s">
        <v>237</v>
      </c>
      <c r="CS158" s="702"/>
      <c r="CT158" s="701" t="s">
        <v>140</v>
      </c>
      <c r="CU158" s="702"/>
      <c r="CV158" s="547" t="s">
        <v>63</v>
      </c>
      <c r="CW158" s="548"/>
      <c r="CX158" s="547" t="s">
        <v>8</v>
      </c>
      <c r="CY158" s="548"/>
      <c r="CZ158" s="579" t="s">
        <v>213</v>
      </c>
      <c r="DA158" s="580"/>
      <c r="DB158" s="579" t="s">
        <v>214</v>
      </c>
      <c r="DC158" s="580"/>
      <c r="DD158" s="579" t="s">
        <v>215</v>
      </c>
      <c r="DE158" s="580"/>
      <c r="DF158" s="579" t="s">
        <v>216</v>
      </c>
      <c r="DG158" s="580"/>
      <c r="DH158" s="579" t="s">
        <v>217</v>
      </c>
      <c r="DI158" s="580"/>
      <c r="DJ158" s="579" t="s">
        <v>218</v>
      </c>
      <c r="DK158" s="580"/>
      <c r="DL158" s="579" t="s">
        <v>219</v>
      </c>
      <c r="DM158" s="580"/>
      <c r="DN158" s="579" t="s">
        <v>220</v>
      </c>
      <c r="DO158" s="580"/>
      <c r="DP158" s="579" t="s">
        <v>221</v>
      </c>
      <c r="DQ158" s="580"/>
      <c r="DR158" s="579" t="s">
        <v>222</v>
      </c>
      <c r="DS158" s="580"/>
      <c r="DT158" s="579" t="s">
        <v>223</v>
      </c>
      <c r="DU158" s="580"/>
      <c r="DV158" s="579" t="s">
        <v>224</v>
      </c>
      <c r="DW158" s="580"/>
      <c r="DX158" s="5"/>
      <c r="DY158" s="5"/>
      <c r="DZ158" s="5"/>
      <c r="EA158" s="5"/>
      <c r="EB158" s="5"/>
      <c r="EC158" s="5"/>
      <c r="ED158" s="5"/>
    </row>
    <row r="159" spans="1:143" s="76" customFormat="1" ht="26.25" customHeight="1" x14ac:dyDescent="0.25">
      <c r="A159" s="665"/>
      <c r="B159" s="665"/>
      <c r="C159" s="665"/>
      <c r="D159" s="493" t="s">
        <v>100</v>
      </c>
      <c r="E159" s="246" t="s">
        <v>37</v>
      </c>
      <c r="F159" s="246" t="s">
        <v>58</v>
      </c>
      <c r="G159" s="496" t="s">
        <v>37</v>
      </c>
      <c r="H159" s="496" t="s">
        <v>58</v>
      </c>
      <c r="I159" s="496" t="s">
        <v>37</v>
      </c>
      <c r="J159" s="496" t="s">
        <v>58</v>
      </c>
      <c r="K159" s="496" t="s">
        <v>37</v>
      </c>
      <c r="L159" s="496" t="s">
        <v>58</v>
      </c>
      <c r="M159" s="496" t="s">
        <v>37</v>
      </c>
      <c r="N159" s="496" t="s">
        <v>58</v>
      </c>
      <c r="O159" s="496" t="s">
        <v>37</v>
      </c>
      <c r="P159" s="496" t="s">
        <v>58</v>
      </c>
      <c r="Q159" s="496" t="s">
        <v>37</v>
      </c>
      <c r="R159" s="496" t="s">
        <v>58</v>
      </c>
      <c r="S159" s="496" t="s">
        <v>37</v>
      </c>
      <c r="T159" s="496" t="s">
        <v>58</v>
      </c>
      <c r="U159" s="496" t="s">
        <v>37</v>
      </c>
      <c r="V159" s="496" t="s">
        <v>58</v>
      </c>
      <c r="W159" s="496" t="s">
        <v>37</v>
      </c>
      <c r="X159" s="496" t="s">
        <v>58</v>
      </c>
      <c r="Y159" s="496" t="s">
        <v>37</v>
      </c>
      <c r="Z159" s="496" t="s">
        <v>58</v>
      </c>
      <c r="AA159" s="496" t="s">
        <v>37</v>
      </c>
      <c r="AB159" s="496" t="s">
        <v>58</v>
      </c>
      <c r="AC159" s="496" t="s">
        <v>37</v>
      </c>
      <c r="AD159" s="496" t="s">
        <v>58</v>
      </c>
      <c r="AE159" s="496" t="s">
        <v>37</v>
      </c>
      <c r="AF159" s="496" t="s">
        <v>58</v>
      </c>
      <c r="AG159" s="496" t="s">
        <v>37</v>
      </c>
      <c r="AH159" s="496" t="s">
        <v>58</v>
      </c>
      <c r="AI159" s="496" t="s">
        <v>37</v>
      </c>
      <c r="AJ159" s="496" t="s">
        <v>58</v>
      </c>
      <c r="AK159" s="496" t="s">
        <v>37</v>
      </c>
      <c r="AL159" s="496" t="s">
        <v>58</v>
      </c>
      <c r="AM159" s="496" t="s">
        <v>37</v>
      </c>
      <c r="AN159" s="503" t="s">
        <v>58</v>
      </c>
      <c r="AO159" s="705"/>
      <c r="AP159" s="707"/>
      <c r="AQ159" s="699"/>
      <c r="AR159" s="270" t="s">
        <v>37</v>
      </c>
      <c r="AS159" s="270" t="s">
        <v>58</v>
      </c>
      <c r="AZ159" s="496" t="s">
        <v>37</v>
      </c>
      <c r="BA159" s="496" t="s">
        <v>58</v>
      </c>
      <c r="BB159" s="496" t="s">
        <v>37</v>
      </c>
      <c r="BC159" s="496" t="s">
        <v>58</v>
      </c>
      <c r="BD159" s="496" t="s">
        <v>37</v>
      </c>
      <c r="BE159" s="496" t="s">
        <v>58</v>
      </c>
      <c r="BF159" s="496" t="s">
        <v>37</v>
      </c>
      <c r="BG159" s="496" t="s">
        <v>58</v>
      </c>
      <c r="BH159" s="496" t="s">
        <v>37</v>
      </c>
      <c r="BI159" s="496" t="s">
        <v>58</v>
      </c>
      <c r="BJ159" s="496" t="s">
        <v>37</v>
      </c>
      <c r="BK159" s="496" t="s">
        <v>58</v>
      </c>
      <c r="BL159" s="496" t="s">
        <v>37</v>
      </c>
      <c r="BM159" s="496" t="s">
        <v>58</v>
      </c>
      <c r="BN159" s="496" t="s">
        <v>37</v>
      </c>
      <c r="BO159" s="496" t="s">
        <v>58</v>
      </c>
      <c r="BP159" s="496" t="s">
        <v>37</v>
      </c>
      <c r="BQ159" s="496" t="s">
        <v>58</v>
      </c>
      <c r="BR159" s="496" t="s">
        <v>37</v>
      </c>
      <c r="BS159" s="496" t="s">
        <v>58</v>
      </c>
      <c r="BT159" s="496" t="s">
        <v>37</v>
      </c>
      <c r="BU159" s="496" t="s">
        <v>58</v>
      </c>
      <c r="BV159" s="496" t="s">
        <v>37</v>
      </c>
      <c r="BW159" s="496" t="s">
        <v>58</v>
      </c>
      <c r="BX159" s="496" t="s">
        <v>37</v>
      </c>
      <c r="BY159" s="496" t="s">
        <v>58</v>
      </c>
      <c r="BZ159" s="496" t="s">
        <v>37</v>
      </c>
      <c r="CA159" s="496" t="s">
        <v>58</v>
      </c>
      <c r="CB159" s="496" t="s">
        <v>37</v>
      </c>
      <c r="CC159" s="496" t="s">
        <v>58</v>
      </c>
      <c r="CD159" s="496" t="s">
        <v>37</v>
      </c>
      <c r="CE159" s="496" t="s">
        <v>58</v>
      </c>
      <c r="CF159" s="496" t="s">
        <v>37</v>
      </c>
      <c r="CG159" s="503" t="s">
        <v>58</v>
      </c>
      <c r="CH159" s="269"/>
      <c r="CI159" s="269"/>
      <c r="CJ159" s="269"/>
      <c r="CK159" s="269"/>
      <c r="CL159" s="269"/>
      <c r="CM159" s="269"/>
      <c r="CN159" s="269"/>
      <c r="CO159" s="269"/>
      <c r="CP159" s="496" t="s">
        <v>37</v>
      </c>
      <c r="CQ159" s="496" t="s">
        <v>58</v>
      </c>
      <c r="CR159" s="496" t="s">
        <v>37</v>
      </c>
      <c r="CS159" s="496" t="s">
        <v>58</v>
      </c>
      <c r="CT159" s="496" t="s">
        <v>37</v>
      </c>
      <c r="CU159" s="496" t="s">
        <v>58</v>
      </c>
      <c r="CV159" s="496" t="s">
        <v>37</v>
      </c>
      <c r="CW159" s="496" t="s">
        <v>58</v>
      </c>
      <c r="CX159" s="496" t="s">
        <v>37</v>
      </c>
      <c r="CY159" s="496" t="s">
        <v>58</v>
      </c>
      <c r="CZ159" s="496" t="s">
        <v>37</v>
      </c>
      <c r="DA159" s="496" t="s">
        <v>58</v>
      </c>
      <c r="DB159" s="496" t="s">
        <v>37</v>
      </c>
      <c r="DC159" s="496" t="s">
        <v>58</v>
      </c>
      <c r="DD159" s="496" t="s">
        <v>37</v>
      </c>
      <c r="DE159" s="496" t="s">
        <v>58</v>
      </c>
      <c r="DF159" s="496" t="s">
        <v>37</v>
      </c>
      <c r="DG159" s="496" t="s">
        <v>58</v>
      </c>
      <c r="DH159" s="496" t="s">
        <v>37</v>
      </c>
      <c r="DI159" s="496" t="s">
        <v>58</v>
      </c>
      <c r="DJ159" s="496" t="s">
        <v>37</v>
      </c>
      <c r="DK159" s="496" t="s">
        <v>58</v>
      </c>
      <c r="DL159" s="496" t="s">
        <v>37</v>
      </c>
      <c r="DM159" s="496" t="s">
        <v>58</v>
      </c>
      <c r="DN159" s="496" t="s">
        <v>37</v>
      </c>
      <c r="DO159" s="496" t="s">
        <v>58</v>
      </c>
      <c r="DP159" s="496" t="s">
        <v>37</v>
      </c>
      <c r="DQ159" s="496" t="s">
        <v>58</v>
      </c>
      <c r="DR159" s="496" t="s">
        <v>37</v>
      </c>
      <c r="DS159" s="496" t="s">
        <v>58</v>
      </c>
      <c r="DT159" s="496" t="s">
        <v>37</v>
      </c>
      <c r="DU159" s="496" t="s">
        <v>58</v>
      </c>
      <c r="DV159" s="496" t="s">
        <v>37</v>
      </c>
      <c r="DW159" s="503" t="s">
        <v>58</v>
      </c>
      <c r="DX159" s="5"/>
      <c r="DY159" s="5"/>
      <c r="DZ159" s="5"/>
      <c r="EA159" s="5"/>
      <c r="EB159" s="5"/>
      <c r="EC159" s="5"/>
      <c r="ED159" s="5"/>
    </row>
    <row r="160" spans="1:143" s="13" customFormat="1" ht="15.75" customHeight="1" x14ac:dyDescent="0.25">
      <c r="A160" s="709" t="s">
        <v>132</v>
      </c>
      <c r="B160" s="709"/>
      <c r="C160" s="709"/>
      <c r="D160" s="252">
        <f>SUM(E160:F160)</f>
        <v>25</v>
      </c>
      <c r="E160" s="252">
        <f>+G160+I160+K160+M160+O160+Q160+S160+U160+W160+Y160+AA160+AC160+AE160+AG160+AI160+AK160+AM160</f>
        <v>11</v>
      </c>
      <c r="F160" s="252">
        <f>+H160+J160+L160+N160+P160+R160+T160+V160+X160+Z160+AB160+AD160+AF160+AH160+AJ160+AL160+AN160</f>
        <v>14</v>
      </c>
      <c r="G160" s="197"/>
      <c r="H160" s="197">
        <v>2</v>
      </c>
      <c r="I160" s="197">
        <v>3</v>
      </c>
      <c r="J160" s="197">
        <v>1</v>
      </c>
      <c r="K160" s="197">
        <v>2</v>
      </c>
      <c r="L160" s="197">
        <v>1</v>
      </c>
      <c r="M160" s="197">
        <v>1</v>
      </c>
      <c r="N160" s="197">
        <v>1</v>
      </c>
      <c r="O160" s="197">
        <v>2</v>
      </c>
      <c r="P160" s="197"/>
      <c r="Q160" s="197">
        <v>1</v>
      </c>
      <c r="R160" s="197"/>
      <c r="S160" s="197"/>
      <c r="T160" s="197"/>
      <c r="U160" s="197"/>
      <c r="V160" s="197">
        <v>1</v>
      </c>
      <c r="W160" s="197"/>
      <c r="X160" s="197">
        <v>1</v>
      </c>
      <c r="Y160" s="197"/>
      <c r="Z160" s="197">
        <v>1</v>
      </c>
      <c r="AA160" s="197">
        <v>1</v>
      </c>
      <c r="AB160" s="197">
        <v>2</v>
      </c>
      <c r="AC160" s="197"/>
      <c r="AD160" s="197">
        <v>1</v>
      </c>
      <c r="AE160" s="197"/>
      <c r="AF160" s="197">
        <v>3</v>
      </c>
      <c r="AG160" s="197">
        <v>1</v>
      </c>
      <c r="AH160" s="197"/>
      <c r="AI160" s="197"/>
      <c r="AJ160" s="197"/>
      <c r="AK160" s="197"/>
      <c r="AL160" s="197">
        <v>0</v>
      </c>
      <c r="AM160" s="197"/>
      <c r="AN160" s="253"/>
      <c r="AO160" s="137"/>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710" t="s">
        <v>102</v>
      </c>
      <c r="B161" s="711"/>
      <c r="C161" s="711"/>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77">
        <f>IF($AP160&lt;=$F160,0,1)</f>
        <v>0</v>
      </c>
      <c r="CQ161" s="77">
        <f>IF($AQ160&lt;=$F160,0,1)</f>
        <v>0</v>
      </c>
      <c r="CR161" s="77">
        <f>IF(($AR160)&lt;=$E160,0,1)</f>
        <v>0</v>
      </c>
      <c r="CS161" s="7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659" t="s">
        <v>103</v>
      </c>
      <c r="B162" s="636" t="s">
        <v>104</v>
      </c>
      <c r="C162" s="637"/>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77">
        <f t="shared" ref="CP162:CP194" si="40">IF($AP162&lt;=$F162,0,1)</f>
        <v>0</v>
      </c>
      <c r="CQ162" s="77">
        <f t="shared" ref="CQ162:CQ194" si="41">IF($AQ162&lt;=$F162,0,1)</f>
        <v>0</v>
      </c>
      <c r="CR162" s="77">
        <f t="shared" ref="CR162:CR194" si="42">IF(($AR162)&lt;=$E162,0,1)</f>
        <v>0</v>
      </c>
      <c r="CS162" s="7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661"/>
      <c r="B163" s="662" t="s">
        <v>105</v>
      </c>
      <c r="C163" s="626"/>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77">
        <f t="shared" si="40"/>
        <v>0</v>
      </c>
      <c r="CQ163" s="77">
        <f t="shared" si="41"/>
        <v>0</v>
      </c>
      <c r="CR163" s="77">
        <f t="shared" si="42"/>
        <v>0</v>
      </c>
      <c r="CS163" s="7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629" t="s">
        <v>106</v>
      </c>
      <c r="B164" s="629"/>
      <c r="C164" s="630"/>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77">
        <f t="shared" si="40"/>
        <v>0</v>
      </c>
      <c r="CQ164" s="77">
        <f t="shared" si="41"/>
        <v>0</v>
      </c>
      <c r="CR164" s="77">
        <f t="shared" si="42"/>
        <v>0</v>
      </c>
      <c r="CS164" s="77">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631" t="s">
        <v>282</v>
      </c>
      <c r="B165" s="631"/>
      <c r="C165" s="623"/>
      <c r="D165" s="111">
        <f t="shared" si="36"/>
        <v>0</v>
      </c>
      <c r="E165" s="111">
        <f>+G165+I165+K165+M165</f>
        <v>0</v>
      </c>
      <c r="F165" s="111">
        <f>+H165+J165+L165+N165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77">
        <f t="shared" si="40"/>
        <v>0</v>
      </c>
      <c r="CQ165" s="77">
        <f t="shared" si="41"/>
        <v>0</v>
      </c>
      <c r="CR165" s="77">
        <f t="shared" si="42"/>
        <v>0</v>
      </c>
      <c r="CS165" s="7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624" t="s">
        <v>107</v>
      </c>
      <c r="B166" s="624"/>
      <c r="C166" s="625"/>
      <c r="D166" s="144">
        <f t="shared" si="36"/>
        <v>0</v>
      </c>
      <c r="E166" s="144">
        <f t="shared" ref="E166:F170" si="46">+G166+I166+K166+M166+O166+Q166+S166+U166+W166+Y166+AA166+AC166+AE166+AG166+AI166+AK166+AM166</f>
        <v>0</v>
      </c>
      <c r="F166" s="144">
        <f t="shared" si="46"/>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77">
        <f t="shared" si="40"/>
        <v>0</v>
      </c>
      <c r="CQ166" s="77">
        <f t="shared" si="41"/>
        <v>0</v>
      </c>
      <c r="CR166" s="77">
        <f t="shared" si="42"/>
        <v>0</v>
      </c>
      <c r="CS166" s="7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659" t="s">
        <v>108</v>
      </c>
      <c r="B167" s="636" t="s">
        <v>238</v>
      </c>
      <c r="C167" s="637"/>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77">
        <f t="shared" si="40"/>
        <v>0</v>
      </c>
      <c r="CQ167" s="77">
        <f t="shared" si="41"/>
        <v>0</v>
      </c>
      <c r="CR167" s="77">
        <f t="shared" si="42"/>
        <v>0</v>
      </c>
      <c r="CS167" s="7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661"/>
      <c r="B168" s="662" t="s">
        <v>109</v>
      </c>
      <c r="C168" s="626"/>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77">
        <f t="shared" si="40"/>
        <v>0</v>
      </c>
      <c r="CQ168" s="77">
        <f t="shared" si="41"/>
        <v>0</v>
      </c>
      <c r="CR168" s="77">
        <f t="shared" si="42"/>
        <v>0</v>
      </c>
      <c r="CS168" s="7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712" t="s">
        <v>111</v>
      </c>
      <c r="C169" s="712"/>
      <c r="D169" s="265">
        <f t="shared" si="36"/>
        <v>0</v>
      </c>
      <c r="E169" s="265">
        <f t="shared" si="46"/>
        <v>0</v>
      </c>
      <c r="F169" s="265">
        <f t="shared" si="46"/>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77">
        <f t="shared" si="40"/>
        <v>0</v>
      </c>
      <c r="CQ169" s="77">
        <f t="shared" si="41"/>
        <v>0</v>
      </c>
      <c r="CR169" s="77">
        <f t="shared" si="42"/>
        <v>0</v>
      </c>
      <c r="CS169" s="7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617" t="s">
        <v>112</v>
      </c>
      <c r="B170" s="617"/>
      <c r="C170" s="61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77">
        <f t="shared" si="40"/>
        <v>0</v>
      </c>
      <c r="CQ170" s="77">
        <f t="shared" si="41"/>
        <v>0</v>
      </c>
      <c r="CR170" s="77">
        <f t="shared" si="42"/>
        <v>0</v>
      </c>
      <c r="CS170" s="77">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709" t="s">
        <v>113</v>
      </c>
      <c r="B171" s="709"/>
      <c r="C171" s="70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77"/>
      <c r="CQ171" s="77"/>
      <c r="CR171" s="77"/>
      <c r="CS171" s="7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666" t="s">
        <v>114</v>
      </c>
      <c r="B172" s="666" t="s">
        <v>115</v>
      </c>
      <c r="C172" s="667"/>
      <c r="D172" s="142">
        <f t="shared" ref="D172:D194" si="47">SUM(E172:F172)</f>
        <v>0</v>
      </c>
      <c r="E172" s="142">
        <f t="shared" ref="E172:F174" si="48">+G172+I172+K172+M172+O172+Q172+S172+U172+W172+Y172+AA172+AC172+AE172+AG172+AI172+AK172+AM172</f>
        <v>0</v>
      </c>
      <c r="F172" s="142">
        <f t="shared" si="48"/>
        <v>0</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77">
        <f t="shared" si="40"/>
        <v>0</v>
      </c>
      <c r="CQ172" s="77">
        <f t="shared" si="41"/>
        <v>0</v>
      </c>
      <c r="CR172" s="77">
        <f t="shared" si="42"/>
        <v>0</v>
      </c>
      <c r="CS172" s="7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660"/>
      <c r="B173" s="660" t="s">
        <v>116</v>
      </c>
      <c r="C173" s="668"/>
      <c r="D173" s="111">
        <f t="shared" si="47"/>
        <v>1</v>
      </c>
      <c r="E173" s="111">
        <f t="shared" si="48"/>
        <v>1</v>
      </c>
      <c r="F173" s="111">
        <f t="shared" si="48"/>
        <v>0</v>
      </c>
      <c r="G173" s="85"/>
      <c r="H173" s="85"/>
      <c r="I173" s="85"/>
      <c r="J173" s="85"/>
      <c r="K173" s="85">
        <v>1</v>
      </c>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77">
        <f t="shared" si="40"/>
        <v>0</v>
      </c>
      <c r="CQ173" s="77">
        <f t="shared" si="41"/>
        <v>0</v>
      </c>
      <c r="CR173" s="77">
        <f t="shared" si="42"/>
        <v>0</v>
      </c>
      <c r="CS173" s="7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660"/>
      <c r="B174" s="660" t="s">
        <v>117</v>
      </c>
      <c r="C174" s="660"/>
      <c r="D174" s="111">
        <f t="shared" si="47"/>
        <v>4</v>
      </c>
      <c r="E174" s="111">
        <f t="shared" si="48"/>
        <v>1</v>
      </c>
      <c r="F174" s="111">
        <f t="shared" si="48"/>
        <v>3</v>
      </c>
      <c r="G174" s="85"/>
      <c r="H174" s="85"/>
      <c r="I174" s="85"/>
      <c r="J174" s="85"/>
      <c r="K174" s="85"/>
      <c r="L174" s="85"/>
      <c r="M174" s="85"/>
      <c r="N174" s="85"/>
      <c r="O174" s="85"/>
      <c r="P174" s="85"/>
      <c r="Q174" s="85">
        <v>1</v>
      </c>
      <c r="R174" s="85"/>
      <c r="S174" s="85"/>
      <c r="T174" s="85"/>
      <c r="U174" s="85"/>
      <c r="V174" s="85"/>
      <c r="W174" s="85"/>
      <c r="X174" s="85">
        <v>1</v>
      </c>
      <c r="Y174" s="85"/>
      <c r="Z174" s="85"/>
      <c r="AA174" s="85"/>
      <c r="AB174" s="85"/>
      <c r="AC174" s="85"/>
      <c r="AD174" s="85"/>
      <c r="AE174" s="85"/>
      <c r="AF174" s="85">
        <v>2</v>
      </c>
      <c r="AG174" s="85"/>
      <c r="AH174" s="85"/>
      <c r="AI174" s="85"/>
      <c r="AJ174" s="85"/>
      <c r="AK174" s="85"/>
      <c r="AL174" s="85"/>
      <c r="AM174" s="85"/>
      <c r="AN174" s="129"/>
      <c r="AO174" s="135"/>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77">
        <f t="shared" si="40"/>
        <v>0</v>
      </c>
      <c r="CQ174" s="77">
        <f t="shared" si="41"/>
        <v>0</v>
      </c>
      <c r="CR174" s="77">
        <f t="shared" si="42"/>
        <v>0</v>
      </c>
      <c r="CS174" s="7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660"/>
      <c r="B175" s="660" t="s">
        <v>118</v>
      </c>
      <c r="C175" s="660"/>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77">
        <f t="shared" si="40"/>
        <v>0</v>
      </c>
      <c r="CQ175" s="77">
        <f t="shared" si="41"/>
        <v>0</v>
      </c>
      <c r="CR175" s="77">
        <f t="shared" si="42"/>
        <v>0</v>
      </c>
      <c r="CS175" s="7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660"/>
      <c r="B176" s="660" t="s">
        <v>119</v>
      </c>
      <c r="C176" s="660"/>
      <c r="D176" s="111">
        <f t="shared" si="47"/>
        <v>2</v>
      </c>
      <c r="E176" s="111">
        <f t="shared" ref="E176:F194" si="50">+G176+I176+K176+M176+O176+Q176+S176+U176+W176+Y176+AA176+AC176+AE176+AG176+AI176+AK176+AM176</f>
        <v>1</v>
      </c>
      <c r="F176" s="111">
        <f t="shared" si="50"/>
        <v>1</v>
      </c>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v>1</v>
      </c>
      <c r="AG176" s="85">
        <v>1</v>
      </c>
      <c r="AH176" s="85"/>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77">
        <f t="shared" si="40"/>
        <v>0</v>
      </c>
      <c r="CQ176" s="77">
        <f t="shared" si="41"/>
        <v>0</v>
      </c>
      <c r="CR176" s="77">
        <f t="shared" si="42"/>
        <v>0</v>
      </c>
      <c r="CS176" s="7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660"/>
      <c r="B177" s="669" t="s">
        <v>239</v>
      </c>
      <c r="C177" s="669"/>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77">
        <f t="shared" si="40"/>
        <v>0</v>
      </c>
      <c r="CQ177" s="77">
        <f t="shared" si="41"/>
        <v>0</v>
      </c>
      <c r="CR177" s="77">
        <f t="shared" si="42"/>
        <v>0</v>
      </c>
      <c r="CS177" s="77">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660"/>
      <c r="B178" s="669" t="s">
        <v>240</v>
      </c>
      <c r="C178" s="669"/>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77">
        <f t="shared" si="40"/>
        <v>0</v>
      </c>
      <c r="CQ178" s="77">
        <f t="shared" si="41"/>
        <v>0</v>
      </c>
      <c r="CR178" s="77">
        <f t="shared" si="42"/>
        <v>0</v>
      </c>
      <c r="CS178" s="7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663"/>
      <c r="B179" s="670" t="s">
        <v>241</v>
      </c>
      <c r="C179" s="670"/>
      <c r="D179" s="144">
        <f t="shared" si="47"/>
        <v>0</v>
      </c>
      <c r="E179" s="144">
        <f t="shared" si="50"/>
        <v>0</v>
      </c>
      <c r="F179" s="144">
        <f t="shared" si="50"/>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77">
        <f t="shared" si="40"/>
        <v>0</v>
      </c>
      <c r="CQ179" s="77">
        <f t="shared" si="41"/>
        <v>0</v>
      </c>
      <c r="CR179" s="77">
        <f t="shared" si="42"/>
        <v>0</v>
      </c>
      <c r="CS179" s="7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659" t="s">
        <v>120</v>
      </c>
      <c r="B180" s="645" t="s">
        <v>283</v>
      </c>
      <c r="C180" s="646"/>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77">
        <f t="shared" si="40"/>
        <v>0</v>
      </c>
      <c r="CQ180" s="77">
        <f t="shared" si="41"/>
        <v>0</v>
      </c>
      <c r="CR180" s="77">
        <f t="shared" si="42"/>
        <v>0</v>
      </c>
      <c r="CS180" s="7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660"/>
      <c r="B181" s="622" t="s">
        <v>284</v>
      </c>
      <c r="C181" s="623"/>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77">
        <f t="shared" si="40"/>
        <v>0</v>
      </c>
      <c r="CQ181" s="77">
        <f t="shared" si="41"/>
        <v>0</v>
      </c>
      <c r="CR181" s="77">
        <f t="shared" si="42"/>
        <v>0</v>
      </c>
      <c r="CS181" s="7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661"/>
      <c r="B182" s="662" t="s">
        <v>121</v>
      </c>
      <c r="C182" s="626"/>
      <c r="D182" s="112">
        <f t="shared" si="47"/>
        <v>2</v>
      </c>
      <c r="E182" s="112">
        <f t="shared" si="50"/>
        <v>2</v>
      </c>
      <c r="F182" s="112">
        <f t="shared" si="50"/>
        <v>0</v>
      </c>
      <c r="G182" s="87"/>
      <c r="H182" s="87"/>
      <c r="I182" s="87">
        <v>2</v>
      </c>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77">
        <f t="shared" si="40"/>
        <v>0</v>
      </c>
      <c r="CQ182" s="77">
        <f t="shared" si="41"/>
        <v>0</v>
      </c>
      <c r="CR182" s="77">
        <f t="shared" si="42"/>
        <v>0</v>
      </c>
      <c r="CS182" s="7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659" t="s">
        <v>242</v>
      </c>
      <c r="B183" s="636" t="s">
        <v>243</v>
      </c>
      <c r="C183" s="637"/>
      <c r="D183" s="143">
        <f t="shared" si="47"/>
        <v>0</v>
      </c>
      <c r="E183" s="143">
        <f t="shared" ref="E183:F186" si="51">+G183+I183+K183+M183+O183</f>
        <v>0</v>
      </c>
      <c r="F183" s="143">
        <f t="shared" si="51"/>
        <v>0</v>
      </c>
      <c r="G183" s="84"/>
      <c r="H183" s="84"/>
      <c r="I183" s="84"/>
      <c r="J183" s="84"/>
      <c r="K183" s="84"/>
      <c r="L183" s="84"/>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77">
        <f t="shared" si="40"/>
        <v>0</v>
      </c>
      <c r="CQ183" s="77">
        <f t="shared" si="41"/>
        <v>0</v>
      </c>
      <c r="CR183" s="77">
        <f t="shared" si="42"/>
        <v>0</v>
      </c>
      <c r="CS183" s="7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660"/>
      <c r="B184" s="631" t="s">
        <v>244</v>
      </c>
      <c r="C184" s="623"/>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77">
        <f t="shared" si="40"/>
        <v>0</v>
      </c>
      <c r="CQ184" s="77">
        <f t="shared" si="41"/>
        <v>0</v>
      </c>
      <c r="CR184" s="77">
        <f t="shared" si="42"/>
        <v>0</v>
      </c>
      <c r="CS184" s="7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660"/>
      <c r="B185" s="631" t="s">
        <v>245</v>
      </c>
      <c r="C185" s="623"/>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77">
        <f t="shared" si="40"/>
        <v>0</v>
      </c>
      <c r="CQ185" s="77">
        <f t="shared" si="41"/>
        <v>0</v>
      </c>
      <c r="CR185" s="77">
        <f t="shared" si="42"/>
        <v>0</v>
      </c>
      <c r="CS185" s="7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663"/>
      <c r="B186" s="624" t="s">
        <v>246</v>
      </c>
      <c r="C186" s="625"/>
      <c r="D186" s="144">
        <f t="shared" si="47"/>
        <v>7</v>
      </c>
      <c r="E186" s="144">
        <f t="shared" si="51"/>
        <v>2</v>
      </c>
      <c r="F186" s="144">
        <f t="shared" si="51"/>
        <v>5</v>
      </c>
      <c r="G186" s="86"/>
      <c r="H186" s="86">
        <v>2</v>
      </c>
      <c r="I186" s="86">
        <v>1</v>
      </c>
      <c r="J186" s="86">
        <v>1</v>
      </c>
      <c r="K186" s="86"/>
      <c r="L186" s="86">
        <v>1</v>
      </c>
      <c r="M186" s="86">
        <v>1</v>
      </c>
      <c r="N186" s="86">
        <v>1</v>
      </c>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77">
        <f t="shared" si="40"/>
        <v>0</v>
      </c>
      <c r="CQ186" s="77">
        <f t="shared" si="41"/>
        <v>0</v>
      </c>
      <c r="CR186" s="77">
        <f t="shared" si="42"/>
        <v>0</v>
      </c>
      <c r="CS186" s="7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636" t="s">
        <v>122</v>
      </c>
      <c r="B187" s="636"/>
      <c r="C187" s="637"/>
      <c r="D187" s="143">
        <f t="shared" si="47"/>
        <v>4</v>
      </c>
      <c r="E187" s="143">
        <f t="shared" si="50"/>
        <v>1</v>
      </c>
      <c r="F187" s="143">
        <f t="shared" si="50"/>
        <v>3</v>
      </c>
      <c r="G187" s="84"/>
      <c r="H187" s="84"/>
      <c r="I187" s="84"/>
      <c r="J187" s="84"/>
      <c r="K187" s="84"/>
      <c r="L187" s="84"/>
      <c r="M187" s="84"/>
      <c r="N187" s="84"/>
      <c r="O187" s="84"/>
      <c r="P187" s="84"/>
      <c r="Q187" s="84"/>
      <c r="R187" s="84"/>
      <c r="S187" s="84"/>
      <c r="T187" s="84"/>
      <c r="U187" s="84"/>
      <c r="V187" s="84"/>
      <c r="W187" s="84"/>
      <c r="X187" s="84"/>
      <c r="Y187" s="84"/>
      <c r="Z187" s="84">
        <v>1</v>
      </c>
      <c r="AA187" s="84">
        <v>1</v>
      </c>
      <c r="AB187" s="84">
        <v>1</v>
      </c>
      <c r="AC187" s="84"/>
      <c r="AD187" s="84">
        <v>1</v>
      </c>
      <c r="AE187" s="84"/>
      <c r="AF187" s="84"/>
      <c r="AG187" s="84"/>
      <c r="AH187" s="84"/>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77">
        <f t="shared" si="40"/>
        <v>0</v>
      </c>
      <c r="CQ187" s="77">
        <f t="shared" si="41"/>
        <v>0</v>
      </c>
      <c r="CR187" s="77">
        <f t="shared" si="42"/>
        <v>0</v>
      </c>
      <c r="CS187" s="7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631" t="s">
        <v>123</v>
      </c>
      <c r="B188" s="631"/>
      <c r="C188" s="623"/>
      <c r="D188" s="111">
        <f t="shared" si="47"/>
        <v>0</v>
      </c>
      <c r="E188" s="111">
        <f t="shared" si="50"/>
        <v>0</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77">
        <f t="shared" si="40"/>
        <v>0</v>
      </c>
      <c r="CQ188" s="77">
        <f t="shared" si="41"/>
        <v>0</v>
      </c>
      <c r="CR188" s="77">
        <f t="shared" si="42"/>
        <v>0</v>
      </c>
      <c r="CS188" s="7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660" t="s">
        <v>124</v>
      </c>
      <c r="B189" s="660"/>
      <c r="C189" s="660"/>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77">
        <f t="shared" si="40"/>
        <v>0</v>
      </c>
      <c r="CQ189" s="77">
        <f t="shared" si="41"/>
        <v>0</v>
      </c>
      <c r="CR189" s="77">
        <f t="shared" si="42"/>
        <v>0</v>
      </c>
      <c r="CS189" s="7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631" t="s">
        <v>125</v>
      </c>
      <c r="B190" s="631"/>
      <c r="C190" s="631"/>
      <c r="D190" s="111">
        <f t="shared" si="47"/>
        <v>0</v>
      </c>
      <c r="E190" s="111">
        <f t="shared" si="50"/>
        <v>0</v>
      </c>
      <c r="F190" s="111">
        <f t="shared" si="50"/>
        <v>0</v>
      </c>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77">
        <f t="shared" si="40"/>
        <v>0</v>
      </c>
      <c r="CQ190" s="77">
        <f t="shared" si="41"/>
        <v>0</v>
      </c>
      <c r="CR190" s="77">
        <f t="shared" si="42"/>
        <v>0</v>
      </c>
      <c r="CS190" s="7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631" t="s">
        <v>126</v>
      </c>
      <c r="B191" s="631"/>
      <c r="C191" s="631"/>
      <c r="D191" s="111">
        <f t="shared" si="47"/>
        <v>4</v>
      </c>
      <c r="E191" s="111">
        <f t="shared" si="50"/>
        <v>2</v>
      </c>
      <c r="F191" s="111">
        <f t="shared" si="50"/>
        <v>2</v>
      </c>
      <c r="G191" s="85"/>
      <c r="H191" s="85"/>
      <c r="I191" s="85"/>
      <c r="J191" s="85"/>
      <c r="K191" s="85"/>
      <c r="L191" s="85"/>
      <c r="M191" s="85"/>
      <c r="N191" s="85"/>
      <c r="O191" s="85">
        <v>2</v>
      </c>
      <c r="P191" s="85"/>
      <c r="Q191" s="85"/>
      <c r="R191" s="85"/>
      <c r="S191" s="85"/>
      <c r="T191" s="85"/>
      <c r="U191" s="85"/>
      <c r="V191" s="85">
        <v>1</v>
      </c>
      <c r="W191" s="85"/>
      <c r="X191" s="85"/>
      <c r="Y191" s="85"/>
      <c r="Z191" s="85"/>
      <c r="AA191" s="85"/>
      <c r="AB191" s="85">
        <v>1</v>
      </c>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77">
        <f t="shared" si="40"/>
        <v>0</v>
      </c>
      <c r="CQ191" s="77">
        <f t="shared" si="41"/>
        <v>0</v>
      </c>
      <c r="CR191" s="77">
        <f t="shared" si="42"/>
        <v>0</v>
      </c>
      <c r="CS191" s="7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15">
      <c r="A192" s="631" t="s">
        <v>127</v>
      </c>
      <c r="B192" s="631"/>
      <c r="C192" s="631"/>
      <c r="D192" s="111">
        <f t="shared" si="47"/>
        <v>1</v>
      </c>
      <c r="E192" s="111">
        <f t="shared" si="50"/>
        <v>1</v>
      </c>
      <c r="F192" s="111">
        <f t="shared" si="50"/>
        <v>0</v>
      </c>
      <c r="G192" s="85"/>
      <c r="H192" s="85"/>
      <c r="I192" s="85"/>
      <c r="J192" s="85"/>
      <c r="K192" s="85">
        <v>1</v>
      </c>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129"/>
      <c r="AO192" s="135"/>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77">
        <f t="shared" si="40"/>
        <v>0</v>
      </c>
      <c r="CQ192" s="77">
        <f t="shared" si="41"/>
        <v>0</v>
      </c>
      <c r="CR192" s="77">
        <f t="shared" si="42"/>
        <v>0</v>
      </c>
      <c r="CS192" s="77">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631" t="s">
        <v>128</v>
      </c>
      <c r="B193" s="631"/>
      <c r="C193" s="631"/>
      <c r="D193" s="111">
        <f t="shared" si="47"/>
        <v>0</v>
      </c>
      <c r="E193" s="111">
        <f t="shared" si="50"/>
        <v>0</v>
      </c>
      <c r="F193" s="111">
        <f t="shared" si="50"/>
        <v>0</v>
      </c>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77">
        <f t="shared" si="40"/>
        <v>0</v>
      </c>
      <c r="CQ193" s="77">
        <f t="shared" si="41"/>
        <v>0</v>
      </c>
      <c r="CR193" s="77">
        <f t="shared" si="42"/>
        <v>0</v>
      </c>
      <c r="CS193" s="7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661" t="s">
        <v>129</v>
      </c>
      <c r="B194" s="661"/>
      <c r="C194" s="661"/>
      <c r="D194" s="123">
        <f t="shared" si="47"/>
        <v>0</v>
      </c>
      <c r="E194" s="123">
        <f t="shared" si="50"/>
        <v>0</v>
      </c>
      <c r="F194" s="123">
        <f t="shared" si="50"/>
        <v>0</v>
      </c>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77">
        <f t="shared" si="40"/>
        <v>0</v>
      </c>
      <c r="CQ194" s="77">
        <f t="shared" si="41"/>
        <v>0</v>
      </c>
      <c r="CR194" s="77">
        <f t="shared" si="42"/>
        <v>0</v>
      </c>
      <c r="CS194" s="7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7"/>
      <c r="CQ195" s="27"/>
      <c r="CR195" s="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533" t="s">
        <v>39</v>
      </c>
      <c r="B196" s="534"/>
      <c r="C196" s="676" t="s">
        <v>40</v>
      </c>
      <c r="D196" s="676"/>
      <c r="E196" s="676"/>
      <c r="F196" s="547" t="s">
        <v>248</v>
      </c>
      <c r="G196" s="548"/>
      <c r="H196" s="547" t="s">
        <v>94</v>
      </c>
      <c r="I196" s="548"/>
      <c r="J196" s="547" t="s">
        <v>95</v>
      </c>
      <c r="K196" s="548"/>
      <c r="L196" s="547" t="s">
        <v>96</v>
      </c>
      <c r="M196" s="548"/>
      <c r="N196" s="547" t="s">
        <v>249</v>
      </c>
      <c r="O196" s="548"/>
      <c r="P196" s="547" t="s">
        <v>250</v>
      </c>
      <c r="Q196" s="548"/>
      <c r="R196" s="547" t="s">
        <v>251</v>
      </c>
      <c r="S196" s="548"/>
      <c r="T196" s="547" t="s">
        <v>252</v>
      </c>
      <c r="U196" s="548"/>
      <c r="V196" s="547" t="s">
        <v>253</v>
      </c>
      <c r="W196" s="548"/>
      <c r="X196" s="547" t="s">
        <v>254</v>
      </c>
      <c r="Y196" s="548"/>
      <c r="Z196" s="547" t="s">
        <v>255</v>
      </c>
      <c r="AA196" s="548"/>
      <c r="AB196" s="547" t="s">
        <v>256</v>
      </c>
      <c r="AC196" s="548"/>
      <c r="AD196" s="547" t="s">
        <v>257</v>
      </c>
      <c r="AE196" s="548"/>
      <c r="AF196" s="547" t="s">
        <v>258</v>
      </c>
      <c r="AG196" s="548"/>
      <c r="AH196" s="547" t="s">
        <v>259</v>
      </c>
      <c r="AI196" s="548"/>
      <c r="AJ196" s="547" t="s">
        <v>260</v>
      </c>
      <c r="AK196" s="548"/>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535"/>
      <c r="B197" s="536"/>
      <c r="C197" s="498" t="s">
        <v>133</v>
      </c>
      <c r="D197" s="498" t="s">
        <v>37</v>
      </c>
      <c r="E197" s="501" t="s">
        <v>58</v>
      </c>
      <c r="F197" s="499" t="s">
        <v>37</v>
      </c>
      <c r="G197" s="499" t="s">
        <v>58</v>
      </c>
      <c r="H197" s="499" t="s">
        <v>37</v>
      </c>
      <c r="I197" s="499" t="s">
        <v>58</v>
      </c>
      <c r="J197" s="499" t="s">
        <v>37</v>
      </c>
      <c r="K197" s="499" t="s">
        <v>58</v>
      </c>
      <c r="L197" s="499" t="s">
        <v>37</v>
      </c>
      <c r="M197" s="499" t="s">
        <v>58</v>
      </c>
      <c r="N197" s="499" t="s">
        <v>37</v>
      </c>
      <c r="O197" s="499" t="s">
        <v>58</v>
      </c>
      <c r="P197" s="499" t="s">
        <v>37</v>
      </c>
      <c r="Q197" s="499" t="s">
        <v>58</v>
      </c>
      <c r="R197" s="499" t="s">
        <v>37</v>
      </c>
      <c r="S197" s="499" t="s">
        <v>58</v>
      </c>
      <c r="T197" s="499" t="s">
        <v>37</v>
      </c>
      <c r="U197" s="499" t="s">
        <v>58</v>
      </c>
      <c r="V197" s="499" t="s">
        <v>37</v>
      </c>
      <c r="W197" s="499" t="s">
        <v>58</v>
      </c>
      <c r="X197" s="499" t="s">
        <v>37</v>
      </c>
      <c r="Y197" s="499" t="s">
        <v>58</v>
      </c>
      <c r="Z197" s="499" t="s">
        <v>37</v>
      </c>
      <c r="AA197" s="499" t="s">
        <v>58</v>
      </c>
      <c r="AB197" s="499" t="s">
        <v>37</v>
      </c>
      <c r="AC197" s="499" t="s">
        <v>58</v>
      </c>
      <c r="AD197" s="499" t="s">
        <v>37</v>
      </c>
      <c r="AE197" s="499" t="s">
        <v>58</v>
      </c>
      <c r="AF197" s="499" t="s">
        <v>37</v>
      </c>
      <c r="AG197" s="499" t="s">
        <v>58</v>
      </c>
      <c r="AH197" s="499" t="s">
        <v>37</v>
      </c>
      <c r="AI197" s="499" t="s">
        <v>58</v>
      </c>
      <c r="AJ197" s="499" t="s">
        <v>37</v>
      </c>
      <c r="AK197" s="499"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674" t="s">
        <v>134</v>
      </c>
      <c r="B198" s="67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77">
        <f>IF($C198&lt;&gt;SUM($F198:$AK198),1,0)</f>
        <v>0</v>
      </c>
      <c r="CQ198" s="77">
        <f>IF($D198&lt;&gt;$F198+$H198+$J198+$L198+$N198+$P198+R198+T198+V198+X198+Z198+AB198+AD198+AF198+AH198+AJ198,1,0)</f>
        <v>0</v>
      </c>
      <c r="CR198" s="7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528" t="s">
        <v>135</v>
      </c>
      <c r="B199" s="528"/>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77">
        <f>IF($C199&lt;&gt;SUM($F199:$AK199),1,0)</f>
        <v>0</v>
      </c>
      <c r="CQ199" s="77">
        <f>IF($D199&lt;&gt;$F199+$H199+$J199+$L199+$N199+$P199+R199+T199+V199+X199+Z199+AB199+AD199+AF199+AH199+AJ199,1,0)</f>
        <v>0</v>
      </c>
      <c r="CR199" s="7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675" t="s">
        <v>136</v>
      </c>
      <c r="B200" s="675"/>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77">
        <f>IF($C200&lt;&gt;SUM($F200:$AK200),1,0)</f>
        <v>0</v>
      </c>
      <c r="CQ200" s="77">
        <f>IF($D200&lt;&gt;$F200+$H200+$J200+$L200+$N200+$P200+R200+T200+V200+X200+Z200+AB200+AD200+AF200+AH200+AJ200,1,0)</f>
        <v>0</v>
      </c>
      <c r="CR200" s="7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7"/>
      <c r="CQ201" s="27"/>
      <c r="CR201" s="27"/>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533" t="s">
        <v>39</v>
      </c>
      <c r="B202" s="534"/>
      <c r="C202" s="676" t="s">
        <v>40</v>
      </c>
      <c r="D202" s="676"/>
      <c r="E202" s="676"/>
      <c r="F202" s="547" t="s">
        <v>248</v>
      </c>
      <c r="G202" s="548"/>
      <c r="H202" s="547" t="s">
        <v>94</v>
      </c>
      <c r="I202" s="548"/>
      <c r="J202" s="547" t="s">
        <v>95</v>
      </c>
      <c r="K202" s="548"/>
      <c r="L202" s="547" t="s">
        <v>96</v>
      </c>
      <c r="M202" s="548"/>
      <c r="N202" s="547" t="s">
        <v>249</v>
      </c>
      <c r="O202" s="548"/>
      <c r="P202" s="547" t="s">
        <v>250</v>
      </c>
      <c r="Q202" s="548"/>
      <c r="R202" s="547" t="s">
        <v>251</v>
      </c>
      <c r="S202" s="548"/>
      <c r="T202" s="547" t="s">
        <v>252</v>
      </c>
      <c r="U202" s="548"/>
      <c r="V202" s="547" t="s">
        <v>253</v>
      </c>
      <c r="W202" s="548"/>
      <c r="X202" s="547" t="s">
        <v>254</v>
      </c>
      <c r="Y202" s="548"/>
      <c r="Z202" s="547" t="s">
        <v>255</v>
      </c>
      <c r="AA202" s="548"/>
      <c r="AB202" s="547" t="s">
        <v>256</v>
      </c>
      <c r="AC202" s="548"/>
      <c r="AD202" s="547" t="s">
        <v>257</v>
      </c>
      <c r="AE202" s="548"/>
      <c r="AF202" s="547" t="s">
        <v>258</v>
      </c>
      <c r="AG202" s="548"/>
      <c r="AH202" s="547" t="s">
        <v>259</v>
      </c>
      <c r="AI202" s="548"/>
      <c r="AJ202" s="547" t="s">
        <v>260</v>
      </c>
      <c r="AK202" s="548"/>
      <c r="AL202" s="71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535"/>
      <c r="B203" s="536"/>
      <c r="C203" s="498" t="s">
        <v>133</v>
      </c>
      <c r="D203" s="498" t="s">
        <v>37</v>
      </c>
      <c r="E203" s="501"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714"/>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7"/>
      <c r="CQ203" s="27"/>
      <c r="CR203" s="27"/>
      <c r="CS203" s="27"/>
      <c r="CT203" s="27"/>
      <c r="CU203" s="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674" t="s">
        <v>134</v>
      </c>
      <c r="B204" s="67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77">
        <f>IF($C204&lt;$AL204,1,0)</f>
        <v>0</v>
      </c>
      <c r="CQ204" s="77">
        <f>IF($D204&lt;&gt;$F204+$H204+$J204+$L204+$N204+$P204+R204+T204+W204+Y204+AA204+AC204+AE204+AG204+AI204+AK204,1,0)</f>
        <v>0</v>
      </c>
      <c r="CR204" s="77">
        <f>IF($E204&lt;&gt;$G204+$I204+$K204+$M204+$O204+$Q204+S204+U204+W204+Y204+AA204+AC204+AE204+AG204+AI204+AK204,1,0)</f>
        <v>0</v>
      </c>
      <c r="CS204" s="27"/>
      <c r="CT204" s="27"/>
      <c r="CU204" s="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528" t="s">
        <v>135</v>
      </c>
      <c r="B205" s="528"/>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390" t="s">
        <v>292</v>
      </c>
      <c r="AY205" s="27"/>
      <c r="AZ205" s="27"/>
      <c r="BA205" s="80"/>
      <c r="BB205" s="158"/>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77">
        <f>IF($C205&lt;$AL205,1,0)</f>
        <v>0</v>
      </c>
      <c r="CQ205" s="77">
        <f>IF($D205&lt;&gt;$F205+$H205+$J205+$L205+$N205+$P205+R205+T205+V205+X205+Z205+AB205+AD205+AF205+AH205+AJ205,1,0)</f>
        <v>0</v>
      </c>
      <c r="CR205" s="77">
        <f>IF($E205&lt;&gt;$G205+$I205+$K205+$M205+$O205+$Q205+S205+U205+W205+Y205+AA205+AC205+AE205+AG205+AI205+AK205,1,0)</f>
        <v>0</v>
      </c>
      <c r="CS205" s="27"/>
      <c r="CT205" s="27"/>
      <c r="CU205" s="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675" t="s">
        <v>136</v>
      </c>
      <c r="B206" s="675"/>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390" t="s">
        <v>292</v>
      </c>
      <c r="AY206" s="27"/>
      <c r="AZ206" s="27"/>
      <c r="BA206" s="80"/>
      <c r="BB206" s="158"/>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77">
        <f>IF($C206&lt;$AL206,1,0)</f>
        <v>0</v>
      </c>
      <c r="CQ206" s="77">
        <f>IF($D206&lt;&gt;$F206+$H206+$J206+$L206+$N206+$P206+R206+T206+V206+X206+Z206+AB206+AD206+AF206+AH206+AJ206,1,0)</f>
        <v>0</v>
      </c>
      <c r="CR206" s="77">
        <f>IF($E206&lt;&gt;$G206+$I206+$K206+$M206+$O206+$Q206+S206+U206+W206+Y206+AA206+AC206+AE206+AG206+AI206+AK206,1,0)</f>
        <v>0</v>
      </c>
      <c r="CS206" s="27"/>
      <c r="CT206" s="27"/>
      <c r="CU206" s="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27"/>
      <c r="CQ207" s="27"/>
      <c r="CR207" s="27"/>
      <c r="CS207" s="27"/>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715" t="s">
        <v>137</v>
      </c>
      <c r="B208" s="716" t="s">
        <v>138</v>
      </c>
      <c r="C208" s="509" t="s">
        <v>4</v>
      </c>
      <c r="D208" s="719" t="s">
        <v>139</v>
      </c>
      <c r="E208" s="720"/>
      <c r="F208" s="720"/>
      <c r="G208" s="720"/>
      <c r="H208" s="720"/>
      <c r="I208" s="720"/>
      <c r="J208" s="720"/>
      <c r="K208" s="720"/>
      <c r="L208" s="720"/>
      <c r="M208" s="720"/>
      <c r="N208" s="720"/>
      <c r="O208" s="720"/>
      <c r="P208" s="720"/>
      <c r="Q208" s="720"/>
      <c r="R208" s="720"/>
      <c r="S208" s="721"/>
      <c r="T208" s="719" t="s">
        <v>51</v>
      </c>
      <c r="U208" s="721"/>
      <c r="V208" s="555"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27"/>
      <c r="CQ208" s="27"/>
      <c r="CR208" s="27"/>
      <c r="CS208" s="27"/>
      <c r="CT208" s="27"/>
      <c r="CU208" s="27"/>
      <c r="CV208" s="27"/>
      <c r="CW208" s="11"/>
      <c r="CX208" s="11"/>
      <c r="CY208" s="11"/>
      <c r="CZ208" s="27"/>
      <c r="DA208" s="27"/>
      <c r="DG208" s="27"/>
      <c r="DH208" s="27"/>
      <c r="DI208" s="27"/>
      <c r="DJ208" s="27"/>
    </row>
    <row r="209" spans="1:118" s="76" customFormat="1" ht="24.75" customHeight="1" x14ac:dyDescent="0.15">
      <c r="A209" s="717"/>
      <c r="B209" s="718"/>
      <c r="C209" s="510"/>
      <c r="D209" s="279" t="s">
        <v>237</v>
      </c>
      <c r="E209" s="280" t="s">
        <v>140</v>
      </c>
      <c r="F209" s="280" t="s">
        <v>63</v>
      </c>
      <c r="G209" s="280" t="s">
        <v>8</v>
      </c>
      <c r="H209" s="499" t="s">
        <v>165</v>
      </c>
      <c r="I209" s="499" t="s">
        <v>166</v>
      </c>
      <c r="J209" s="499" t="s">
        <v>167</v>
      </c>
      <c r="K209" s="499" t="s">
        <v>168</v>
      </c>
      <c r="L209" s="499" t="s">
        <v>169</v>
      </c>
      <c r="M209" s="499" t="s">
        <v>170</v>
      </c>
      <c r="N209" s="499" t="s">
        <v>264</v>
      </c>
      <c r="O209" s="499" t="s">
        <v>265</v>
      </c>
      <c r="P209" s="499" t="s">
        <v>266</v>
      </c>
      <c r="Q209" s="499" t="s">
        <v>267</v>
      </c>
      <c r="R209" s="499" t="s">
        <v>268</v>
      </c>
      <c r="S209" s="499" t="s">
        <v>269</v>
      </c>
      <c r="T209" s="280" t="s">
        <v>141</v>
      </c>
      <c r="U209" s="280" t="s">
        <v>58</v>
      </c>
      <c r="V209" s="722"/>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27"/>
      <c r="CQ209" s="27"/>
      <c r="CR209" s="27"/>
      <c r="CS209" s="11"/>
      <c r="CT209" s="27"/>
      <c r="CU209" s="27"/>
      <c r="CV209" s="27"/>
      <c r="CW209" s="11"/>
      <c r="CX209" s="11"/>
      <c r="CY209" s="11"/>
      <c r="CZ209" s="27"/>
      <c r="DA209" s="27"/>
      <c r="DG209" s="27"/>
      <c r="DH209" s="27"/>
      <c r="DI209" s="27"/>
      <c r="DJ209" s="27"/>
    </row>
    <row r="210" spans="1:118" s="76" customFormat="1" ht="15.75" customHeight="1" x14ac:dyDescent="0.15">
      <c r="A210" s="671"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77" t="str">
        <f>IF($C210=0,"",IF($V210="",IF($C210=0,"",1),0))</f>
        <v/>
      </c>
      <c r="CR210" s="77">
        <f>IF($C210&lt;$V210,1,0)</f>
        <v>0</v>
      </c>
      <c r="CS210" s="27"/>
      <c r="CT210" s="391"/>
      <c r="CU210" s="391"/>
      <c r="CV210" s="391"/>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672"/>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77" t="str">
        <f>IF($C211=0,"",IF($V211="",IF($C211=0,"",1),0))</f>
        <v/>
      </c>
      <c r="CR211" s="77">
        <f>IF($C211&lt;$V211,1,0)</f>
        <v>0</v>
      </c>
      <c r="CS211" s="27"/>
      <c r="CT211" s="391"/>
      <c r="CU211" s="391"/>
      <c r="CV211" s="391"/>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673"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77" t="str">
        <f>IF($C212=0,"",IF($V212="",IF($C212=0,"",1),0))</f>
        <v/>
      </c>
      <c r="CR212" s="77">
        <f>IF($C212&lt;$V212,1,0)</f>
        <v>0</v>
      </c>
      <c r="CS212" s="27"/>
      <c r="CT212" s="391"/>
      <c r="CU212" s="391"/>
      <c r="CV212" s="391"/>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672"/>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77" t="str">
        <f>IF($C213=0,"",IF($V213="",IF($C213=0,"",1),0))</f>
        <v/>
      </c>
      <c r="CR213" s="77">
        <f>IF($C213&lt;$V213,1,0)</f>
        <v>0</v>
      </c>
      <c r="CS213" s="27"/>
      <c r="CT213" s="391"/>
      <c r="CU213" s="391"/>
      <c r="CV213" s="391"/>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533" t="s">
        <v>146</v>
      </c>
      <c r="B215" s="534"/>
      <c r="C215" s="543" t="s">
        <v>147</v>
      </c>
      <c r="D215" s="543"/>
      <c r="E215" s="543"/>
      <c r="F215" s="557" t="s">
        <v>148</v>
      </c>
      <c r="G215" s="558"/>
      <c r="H215" s="558"/>
      <c r="I215" s="558"/>
      <c r="J215" s="558"/>
      <c r="K215" s="558"/>
      <c r="L215" s="558"/>
      <c r="M215" s="558"/>
      <c r="N215" s="558"/>
      <c r="O215" s="558"/>
      <c r="P215" s="558"/>
      <c r="Q215" s="558"/>
      <c r="R215" s="558"/>
      <c r="S215" s="558"/>
      <c r="T215" s="558"/>
      <c r="U215" s="558"/>
      <c r="V215" s="558"/>
      <c r="W215" s="558"/>
      <c r="X215" s="558"/>
      <c r="Y215" s="558"/>
      <c r="Z215" s="558"/>
      <c r="AA215" s="558"/>
      <c r="AB215" s="558"/>
      <c r="AC215" s="558"/>
      <c r="AD215" s="558"/>
      <c r="AE215" s="558"/>
      <c r="AF215" s="558"/>
      <c r="AG215" s="558"/>
      <c r="AH215" s="558"/>
      <c r="AI215" s="558"/>
      <c r="AJ215" s="558"/>
      <c r="AK215" s="558"/>
      <c r="AL215" s="558"/>
      <c r="AM215" s="558"/>
      <c r="AN215" s="723" t="s">
        <v>149</v>
      </c>
      <c r="AO215" s="509" t="s">
        <v>84</v>
      </c>
      <c r="AP215" s="713" t="s">
        <v>150</v>
      </c>
      <c r="AQ215" s="509"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81"/>
      <c r="B216" s="582"/>
      <c r="C216" s="543"/>
      <c r="D216" s="543"/>
      <c r="E216" s="543"/>
      <c r="F216" s="560" t="s">
        <v>271</v>
      </c>
      <c r="G216" s="726"/>
      <c r="H216" s="727" t="s">
        <v>237</v>
      </c>
      <c r="I216" s="728"/>
      <c r="J216" s="560" t="s">
        <v>140</v>
      </c>
      <c r="K216" s="726"/>
      <c r="L216" s="560" t="s">
        <v>63</v>
      </c>
      <c r="M216" s="726"/>
      <c r="N216" s="560" t="s">
        <v>8</v>
      </c>
      <c r="O216" s="726"/>
      <c r="P216" s="579" t="s">
        <v>213</v>
      </c>
      <c r="Q216" s="580"/>
      <c r="R216" s="579" t="s">
        <v>214</v>
      </c>
      <c r="S216" s="580"/>
      <c r="T216" s="579" t="s">
        <v>215</v>
      </c>
      <c r="U216" s="580"/>
      <c r="V216" s="579" t="s">
        <v>216</v>
      </c>
      <c r="W216" s="580"/>
      <c r="X216" s="579" t="s">
        <v>217</v>
      </c>
      <c r="Y216" s="580"/>
      <c r="Z216" s="579" t="s">
        <v>218</v>
      </c>
      <c r="AA216" s="580"/>
      <c r="AB216" s="579" t="s">
        <v>219</v>
      </c>
      <c r="AC216" s="580"/>
      <c r="AD216" s="579" t="s">
        <v>220</v>
      </c>
      <c r="AE216" s="580"/>
      <c r="AF216" s="579" t="s">
        <v>221</v>
      </c>
      <c r="AG216" s="580"/>
      <c r="AH216" s="579" t="s">
        <v>222</v>
      </c>
      <c r="AI216" s="580"/>
      <c r="AJ216" s="579" t="s">
        <v>223</v>
      </c>
      <c r="AK216" s="580"/>
      <c r="AL216" s="579" t="s">
        <v>224</v>
      </c>
      <c r="AM216" s="612"/>
      <c r="AN216" s="724"/>
      <c r="AO216" s="684"/>
      <c r="AP216" s="584"/>
      <c r="AQ216" s="684"/>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535"/>
      <c r="B217" s="536"/>
      <c r="C217" s="498" t="s">
        <v>133</v>
      </c>
      <c r="D217" s="498" t="s">
        <v>37</v>
      </c>
      <c r="E217" s="489" t="s">
        <v>58</v>
      </c>
      <c r="F217" s="502" t="s">
        <v>141</v>
      </c>
      <c r="G217" s="502" t="s">
        <v>58</v>
      </c>
      <c r="H217" s="502" t="s">
        <v>141</v>
      </c>
      <c r="I217" s="502" t="s">
        <v>58</v>
      </c>
      <c r="J217" s="502" t="s">
        <v>141</v>
      </c>
      <c r="K217" s="502" t="s">
        <v>58</v>
      </c>
      <c r="L217" s="502" t="s">
        <v>141</v>
      </c>
      <c r="M217" s="502" t="s">
        <v>58</v>
      </c>
      <c r="N217" s="502" t="s">
        <v>141</v>
      </c>
      <c r="O217" s="502" t="s">
        <v>58</v>
      </c>
      <c r="P217" s="502" t="s">
        <v>141</v>
      </c>
      <c r="Q217" s="502" t="s">
        <v>58</v>
      </c>
      <c r="R217" s="502" t="s">
        <v>141</v>
      </c>
      <c r="S217" s="502" t="s">
        <v>58</v>
      </c>
      <c r="T217" s="502" t="s">
        <v>141</v>
      </c>
      <c r="U217" s="502" t="s">
        <v>58</v>
      </c>
      <c r="V217" s="502" t="s">
        <v>141</v>
      </c>
      <c r="W217" s="502" t="s">
        <v>58</v>
      </c>
      <c r="X217" s="502" t="s">
        <v>141</v>
      </c>
      <c r="Y217" s="502" t="s">
        <v>58</v>
      </c>
      <c r="Z217" s="502" t="s">
        <v>141</v>
      </c>
      <c r="AA217" s="502" t="s">
        <v>58</v>
      </c>
      <c r="AB217" s="502" t="s">
        <v>141</v>
      </c>
      <c r="AC217" s="502" t="s">
        <v>58</v>
      </c>
      <c r="AD217" s="502" t="s">
        <v>141</v>
      </c>
      <c r="AE217" s="502" t="s">
        <v>58</v>
      </c>
      <c r="AF217" s="502" t="s">
        <v>141</v>
      </c>
      <c r="AG217" s="502" t="s">
        <v>58</v>
      </c>
      <c r="AH217" s="502" t="s">
        <v>141</v>
      </c>
      <c r="AI217" s="502" t="s">
        <v>58</v>
      </c>
      <c r="AJ217" s="502" t="s">
        <v>141</v>
      </c>
      <c r="AK217" s="502" t="s">
        <v>58</v>
      </c>
      <c r="AL217" s="502" t="s">
        <v>141</v>
      </c>
      <c r="AM217" s="491" t="s">
        <v>58</v>
      </c>
      <c r="AN217" s="725"/>
      <c r="AO217" s="510"/>
      <c r="AP217" s="714"/>
      <c r="AQ217" s="510"/>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27"/>
      <c r="CQ217" s="27"/>
      <c r="CR217" s="27"/>
      <c r="CS217" s="11"/>
      <c r="CT217" s="27"/>
      <c r="CU217" s="27"/>
      <c r="CV217" s="27"/>
      <c r="CW217" s="11"/>
      <c r="CX217" s="11"/>
      <c r="CY217" s="11"/>
      <c r="CZ217" s="11"/>
      <c r="DA217" s="11"/>
      <c r="DB217" s="11"/>
      <c r="DC217" s="11"/>
      <c r="DD217" s="11"/>
      <c r="DE217" s="11"/>
    </row>
    <row r="218" spans="1:118" s="76" customFormat="1" ht="18" customHeight="1" x14ac:dyDescent="0.15">
      <c r="A218" s="752" t="s">
        <v>151</v>
      </c>
      <c r="B218" s="753"/>
      <c r="C218" s="287">
        <f>SUM(D218:E218)</f>
        <v>28</v>
      </c>
      <c r="D218" s="287">
        <f>+F218+H218+J218+L218+N218+P218+R218+T218+V218++X218+Z218+AB218+AD218+AF218+AH218+AJ218+AL218</f>
        <v>7</v>
      </c>
      <c r="E218" s="287">
        <f>+G218+I218+K218+M218+O218+Q218+S218+U218+W218++Y218+AA218+AC218+AE218+AG218+AI218+AK218+AM218</f>
        <v>21</v>
      </c>
      <c r="F218" s="287">
        <f>SUM(F220:F228)</f>
        <v>0</v>
      </c>
      <c r="G218" s="287">
        <f t="shared" ref="G218:AM218" si="52">SUM(G220:G228)</f>
        <v>0</v>
      </c>
      <c r="H218" s="287">
        <f t="shared" si="52"/>
        <v>0</v>
      </c>
      <c r="I218" s="287">
        <f t="shared" si="52"/>
        <v>0</v>
      </c>
      <c r="J218" s="287">
        <f t="shared" si="52"/>
        <v>0</v>
      </c>
      <c r="K218" s="287">
        <f>SUM(K219:K228)</f>
        <v>0</v>
      </c>
      <c r="L218" s="287">
        <f t="shared" si="52"/>
        <v>0</v>
      </c>
      <c r="M218" s="287">
        <f>SUM(M219:M228)</f>
        <v>4</v>
      </c>
      <c r="N218" s="287">
        <f t="shared" si="52"/>
        <v>0</v>
      </c>
      <c r="O218" s="287">
        <f>SUM(O219:O228)</f>
        <v>5</v>
      </c>
      <c r="P218" s="287">
        <f t="shared" si="52"/>
        <v>0</v>
      </c>
      <c r="Q218" s="287">
        <f>SUM(Q219:Q228)</f>
        <v>2</v>
      </c>
      <c r="R218" s="287">
        <f t="shared" si="52"/>
        <v>3</v>
      </c>
      <c r="S218" s="287">
        <f>SUM(S219:S228)</f>
        <v>3</v>
      </c>
      <c r="T218" s="287">
        <f t="shared" si="52"/>
        <v>0</v>
      </c>
      <c r="U218" s="287">
        <f>SUM(U219:U228)</f>
        <v>2</v>
      </c>
      <c r="V218" s="287">
        <f t="shared" si="52"/>
        <v>0</v>
      </c>
      <c r="W218" s="287">
        <f>SUM(W219:W228)</f>
        <v>2</v>
      </c>
      <c r="X218" s="287">
        <f t="shared" si="52"/>
        <v>1</v>
      </c>
      <c r="Y218" s="287">
        <f>SUM(Y219:Y228)</f>
        <v>1</v>
      </c>
      <c r="Z218" s="287">
        <f t="shared" si="52"/>
        <v>1</v>
      </c>
      <c r="AA218" s="287">
        <f>SUM(AA219:AA228)</f>
        <v>1</v>
      </c>
      <c r="AB218" s="287">
        <f t="shared" si="52"/>
        <v>0</v>
      </c>
      <c r="AC218" s="287">
        <f>SUM(AC219:AC228)</f>
        <v>1</v>
      </c>
      <c r="AD218" s="287">
        <f t="shared" si="52"/>
        <v>0</v>
      </c>
      <c r="AE218" s="287">
        <f t="shared" si="52"/>
        <v>0</v>
      </c>
      <c r="AF218" s="287">
        <f t="shared" si="52"/>
        <v>2</v>
      </c>
      <c r="AG218" s="287">
        <f t="shared" si="52"/>
        <v>0</v>
      </c>
      <c r="AH218" s="287">
        <f t="shared" si="52"/>
        <v>0</v>
      </c>
      <c r="AI218" s="287">
        <f t="shared" si="52"/>
        <v>0</v>
      </c>
      <c r="AJ218" s="287">
        <f t="shared" si="52"/>
        <v>0</v>
      </c>
      <c r="AK218" s="287">
        <f t="shared" si="52"/>
        <v>0</v>
      </c>
      <c r="AL218" s="288">
        <f t="shared" si="52"/>
        <v>0</v>
      </c>
      <c r="AM218" s="289">
        <f t="shared" si="52"/>
        <v>0</v>
      </c>
      <c r="AN218" s="152">
        <f>SUM(AN219:AN228)</f>
        <v>0</v>
      </c>
      <c r="AO218" s="153">
        <f>SUM(AO219:AO228)</f>
        <v>0</v>
      </c>
      <c r="AP218" s="290">
        <f>SUM(AP219:AP228)</f>
        <v>0</v>
      </c>
      <c r="AQ218" s="290">
        <f>SUM(AQ219:AQ228)</f>
        <v>0</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7">
        <f>IF($AO218&lt;$AP218+$AQ218,1,0)</f>
        <v>0</v>
      </c>
      <c r="CQ218" s="27"/>
      <c r="CR218" s="27"/>
      <c r="CS218" s="11"/>
      <c r="CT218" s="27"/>
      <c r="CU218" s="27"/>
      <c r="CV218" s="27"/>
      <c r="CW218" s="11"/>
      <c r="CX218" s="11"/>
      <c r="CY218" s="11"/>
      <c r="CZ218" s="11"/>
      <c r="DA218" s="11"/>
      <c r="DB218" s="11"/>
      <c r="DC218" s="11"/>
      <c r="DD218" s="11"/>
      <c r="DE218" s="11"/>
    </row>
    <row r="219" spans="1:118" s="76" customFormat="1" ht="18" customHeight="1" x14ac:dyDescent="0.15">
      <c r="A219" s="664" t="s">
        <v>152</v>
      </c>
      <c r="B219" s="275" t="s">
        <v>97</v>
      </c>
      <c r="C219" s="291">
        <f>+E219</f>
        <v>0</v>
      </c>
      <c r="D219" s="292"/>
      <c r="E219" s="291">
        <f>+K219+M219+O219+Q219+S219+U219+W219++Y219+AA219+AC219</f>
        <v>0</v>
      </c>
      <c r="F219" s="258"/>
      <c r="G219" s="258"/>
      <c r="H219" s="258"/>
      <c r="I219" s="258"/>
      <c r="J219" s="258"/>
      <c r="K219" s="84"/>
      <c r="L219" s="258"/>
      <c r="M219" s="84"/>
      <c r="N219" s="258"/>
      <c r="O219" s="84"/>
      <c r="P219" s="258"/>
      <c r="Q219" s="84"/>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7">
        <f t="shared" ref="CP219:CP228" si="55">IF($AO219&lt;$AP219+$AQ219,1,0)</f>
        <v>0</v>
      </c>
      <c r="CQ219" s="27"/>
      <c r="CR219" s="27"/>
      <c r="CS219" s="11"/>
      <c r="CT219" s="27"/>
      <c r="CU219" s="27"/>
      <c r="CV219" s="27"/>
      <c r="CW219" s="11"/>
      <c r="CX219" s="11"/>
      <c r="CY219" s="11"/>
      <c r="CZ219" s="11"/>
      <c r="DA219" s="11"/>
      <c r="DB219" s="11"/>
      <c r="DC219" s="11"/>
      <c r="DD219" s="11"/>
      <c r="DE219" s="11"/>
    </row>
    <row r="220" spans="1:118" s="13" customFormat="1" ht="18.75" customHeight="1" x14ac:dyDescent="0.2">
      <c r="A220" s="665"/>
      <c r="B220" s="490" t="s">
        <v>153</v>
      </c>
      <c r="C220" s="95">
        <f t="shared" ref="C220:C228" si="56">SUM(D220:E220)</f>
        <v>1</v>
      </c>
      <c r="D220" s="95">
        <f t="shared" ref="D220:E228" si="57">+F220+H220+J220+L220+N220+P220+R220+T220+V220++X220+Z220+AB220+AD220+AF220+AH220+AJ220+AL220</f>
        <v>0</v>
      </c>
      <c r="E220" s="123">
        <f>+G220+I220+K220+M220+O220+Q220+S220+U220+W220++Y220+AA220+AC220+AE220+AG220+AI220+AK220+AM220</f>
        <v>1</v>
      </c>
      <c r="F220" s="87"/>
      <c r="G220" s="87"/>
      <c r="H220" s="87"/>
      <c r="I220" s="87"/>
      <c r="J220" s="87"/>
      <c r="K220" s="87"/>
      <c r="L220" s="87"/>
      <c r="M220" s="87"/>
      <c r="N220" s="87"/>
      <c r="O220" s="87"/>
      <c r="P220" s="87"/>
      <c r="Q220" s="87"/>
      <c r="R220" s="87"/>
      <c r="S220" s="87">
        <v>1</v>
      </c>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7">
        <f t="shared" si="55"/>
        <v>0</v>
      </c>
      <c r="CQ220" s="27"/>
      <c r="CR220" s="27"/>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754" t="s">
        <v>154</v>
      </c>
      <c r="B221" s="754"/>
      <c r="C221" s="125">
        <f t="shared" si="56"/>
        <v>0</v>
      </c>
      <c r="D221" s="125">
        <f t="shared" si="57"/>
        <v>0</v>
      </c>
      <c r="E221" s="145">
        <f t="shared" si="57"/>
        <v>0</v>
      </c>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7">
        <f t="shared" si="55"/>
        <v>0</v>
      </c>
      <c r="CQ221" s="27"/>
      <c r="CR221" s="27"/>
      <c r="CS221" s="11"/>
      <c r="CT221" s="27"/>
      <c r="CU221" s="27"/>
      <c r="CV221" s="27"/>
      <c r="CW221" s="11"/>
      <c r="CX221" s="11"/>
      <c r="CY221" s="11"/>
      <c r="CZ221" s="11"/>
      <c r="DA221" s="11"/>
      <c r="DB221" s="11"/>
      <c r="DC221" s="11"/>
      <c r="DD221" s="11"/>
      <c r="DE221" s="11"/>
    </row>
    <row r="222" spans="1:118" s="76" customFormat="1" ht="15" customHeight="1" x14ac:dyDescent="0.15">
      <c r="A222" s="755" t="s">
        <v>155</v>
      </c>
      <c r="B222" s="755"/>
      <c r="C222" s="94">
        <f t="shared" si="56"/>
        <v>8</v>
      </c>
      <c r="D222" s="94">
        <f t="shared" si="57"/>
        <v>5</v>
      </c>
      <c r="E222" s="122">
        <f t="shared" si="57"/>
        <v>3</v>
      </c>
      <c r="F222" s="85"/>
      <c r="G222" s="85"/>
      <c r="H222" s="85"/>
      <c r="I222" s="85"/>
      <c r="J222" s="85"/>
      <c r="K222" s="85"/>
      <c r="L222" s="85"/>
      <c r="M222" s="85"/>
      <c r="N222" s="85"/>
      <c r="O222" s="85">
        <v>2</v>
      </c>
      <c r="P222" s="85"/>
      <c r="Q222" s="85"/>
      <c r="R222" s="85">
        <v>3</v>
      </c>
      <c r="S222" s="85">
        <v>1</v>
      </c>
      <c r="T222" s="85"/>
      <c r="U222" s="85"/>
      <c r="V222" s="85"/>
      <c r="W222" s="85"/>
      <c r="X222" s="85">
        <v>1</v>
      </c>
      <c r="Y222" s="85"/>
      <c r="Z222" s="85">
        <v>1</v>
      </c>
      <c r="AA222" s="85"/>
      <c r="AB222" s="85"/>
      <c r="AC222" s="85"/>
      <c r="AD222" s="85"/>
      <c r="AE222" s="85"/>
      <c r="AF222" s="85"/>
      <c r="AG222" s="85"/>
      <c r="AH222" s="85"/>
      <c r="AI222" s="85"/>
      <c r="AJ222" s="85"/>
      <c r="AK222" s="85"/>
      <c r="AL222" s="85"/>
      <c r="AM222" s="129"/>
      <c r="AN222" s="135"/>
      <c r="AO222" s="97"/>
      <c r="AP222" s="85"/>
      <c r="AQ222" s="85"/>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7">
        <f t="shared" si="55"/>
        <v>0</v>
      </c>
      <c r="CQ222" s="27"/>
      <c r="CR222" s="27"/>
      <c r="CS222" s="11"/>
      <c r="CT222" s="27"/>
      <c r="CU222" s="27"/>
      <c r="CV222" s="27"/>
      <c r="CW222" s="11"/>
      <c r="CX222" s="11"/>
      <c r="CY222" s="11"/>
      <c r="CZ222" s="11"/>
      <c r="DA222" s="11"/>
      <c r="DB222" s="11"/>
      <c r="DC222" s="11"/>
      <c r="DD222" s="11"/>
      <c r="DE222" s="11"/>
    </row>
    <row r="223" spans="1:118" s="76" customFormat="1" ht="15" customHeight="1" x14ac:dyDescent="0.15">
      <c r="A223" s="755" t="s">
        <v>156</v>
      </c>
      <c r="B223" s="755"/>
      <c r="C223" s="94">
        <f t="shared" si="56"/>
        <v>0</v>
      </c>
      <c r="D223" s="94">
        <f t="shared" si="57"/>
        <v>0</v>
      </c>
      <c r="E223" s="122">
        <f t="shared" si="57"/>
        <v>0</v>
      </c>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7">
        <f t="shared" si="55"/>
        <v>0</v>
      </c>
      <c r="CQ223" s="27"/>
      <c r="CR223" s="27"/>
      <c r="CS223" s="11"/>
      <c r="CT223" s="27"/>
      <c r="CU223" s="27"/>
      <c r="CV223" s="27"/>
      <c r="CW223" s="11"/>
      <c r="CX223" s="11"/>
      <c r="CY223" s="11"/>
      <c r="CZ223" s="11"/>
      <c r="DA223" s="11"/>
      <c r="DB223" s="11"/>
      <c r="DC223" s="11"/>
      <c r="DD223" s="11"/>
      <c r="DE223" s="11"/>
    </row>
    <row r="224" spans="1:118" s="76" customFormat="1" ht="15" customHeight="1" x14ac:dyDescent="0.15">
      <c r="A224" s="755" t="s">
        <v>157</v>
      </c>
      <c r="B224" s="755"/>
      <c r="C224" s="94">
        <f t="shared" si="56"/>
        <v>0</v>
      </c>
      <c r="D224" s="94">
        <f t="shared" si="57"/>
        <v>0</v>
      </c>
      <c r="E224" s="122">
        <f t="shared" si="57"/>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7">
        <f t="shared" si="55"/>
        <v>0</v>
      </c>
      <c r="CQ224" s="27"/>
      <c r="CR224" s="27"/>
      <c r="CS224" s="11"/>
      <c r="CT224" s="27"/>
      <c r="CU224" s="27"/>
      <c r="CV224" s="27"/>
      <c r="CW224" s="11"/>
      <c r="CX224" s="11"/>
      <c r="CY224" s="11"/>
      <c r="CZ224" s="11"/>
      <c r="DA224" s="11"/>
      <c r="DB224" s="11"/>
      <c r="DC224" s="11"/>
      <c r="DD224" s="11"/>
      <c r="DE224" s="11"/>
    </row>
    <row r="225" spans="1:127" s="76" customFormat="1" ht="15" customHeight="1" x14ac:dyDescent="0.15">
      <c r="A225" s="755" t="s">
        <v>158</v>
      </c>
      <c r="B225" s="755"/>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7">
        <f t="shared" si="55"/>
        <v>0</v>
      </c>
      <c r="CQ225" s="27"/>
      <c r="CR225" s="27"/>
      <c r="CS225" s="11"/>
      <c r="CT225" s="27"/>
      <c r="CU225" s="27"/>
      <c r="CV225" s="27"/>
      <c r="CW225" s="11"/>
      <c r="CX225" s="11"/>
      <c r="CY225" s="11"/>
      <c r="CZ225" s="11"/>
      <c r="DA225" s="11"/>
      <c r="DB225" s="11"/>
      <c r="DC225" s="11"/>
      <c r="DD225" s="11"/>
      <c r="DE225" s="11"/>
    </row>
    <row r="226" spans="1:127" s="76" customFormat="1" ht="15" customHeight="1" x14ac:dyDescent="0.15">
      <c r="A226" s="755" t="s">
        <v>159</v>
      </c>
      <c r="B226" s="755"/>
      <c r="C226" s="94">
        <f t="shared" si="56"/>
        <v>1</v>
      </c>
      <c r="D226" s="94">
        <f t="shared" si="57"/>
        <v>1</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v>1</v>
      </c>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7">
        <f t="shared" si="55"/>
        <v>0</v>
      </c>
      <c r="CQ226" s="27"/>
      <c r="CR226" s="27"/>
      <c r="CS226" s="11"/>
      <c r="CT226" s="27"/>
      <c r="CU226" s="27"/>
      <c r="CV226" s="27"/>
      <c r="CW226" s="11"/>
      <c r="CX226" s="11"/>
      <c r="CY226" s="11"/>
      <c r="CZ226" s="11"/>
      <c r="DA226" s="11"/>
      <c r="DB226" s="11"/>
      <c r="DC226" s="11"/>
      <c r="DD226" s="11"/>
      <c r="DE226" s="11"/>
    </row>
    <row r="227" spans="1:127" s="76" customFormat="1" ht="15" customHeight="1" x14ac:dyDescent="0.15">
      <c r="A227" s="755" t="s">
        <v>160</v>
      </c>
      <c r="B227" s="755"/>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7">
        <f t="shared" si="55"/>
        <v>0</v>
      </c>
      <c r="CQ227" s="27"/>
      <c r="CR227" s="27"/>
      <c r="CS227" s="11"/>
      <c r="CT227" s="27"/>
      <c r="CU227" s="27"/>
      <c r="CV227" s="27"/>
      <c r="CW227" s="11"/>
      <c r="CX227" s="11"/>
      <c r="CY227" s="11"/>
      <c r="CZ227" s="11"/>
      <c r="DA227" s="11"/>
      <c r="DB227" s="11"/>
      <c r="DC227" s="11"/>
      <c r="DD227" s="11"/>
      <c r="DE227" s="11"/>
    </row>
    <row r="228" spans="1:127" s="76" customFormat="1" ht="15" customHeight="1" x14ac:dyDescent="0.15">
      <c r="A228" s="745" t="s">
        <v>161</v>
      </c>
      <c r="B228" s="745"/>
      <c r="C228" s="95">
        <f t="shared" si="56"/>
        <v>18</v>
      </c>
      <c r="D228" s="95">
        <f t="shared" si="57"/>
        <v>1</v>
      </c>
      <c r="E228" s="123">
        <f t="shared" si="57"/>
        <v>17</v>
      </c>
      <c r="F228" s="87"/>
      <c r="G228" s="87"/>
      <c r="H228" s="87"/>
      <c r="I228" s="87"/>
      <c r="J228" s="87"/>
      <c r="K228" s="87"/>
      <c r="L228" s="87"/>
      <c r="M228" s="87">
        <v>4</v>
      </c>
      <c r="N228" s="87"/>
      <c r="O228" s="87">
        <v>3</v>
      </c>
      <c r="P228" s="87"/>
      <c r="Q228" s="87">
        <v>2</v>
      </c>
      <c r="R228" s="87"/>
      <c r="S228" s="87">
        <v>1</v>
      </c>
      <c r="T228" s="87"/>
      <c r="U228" s="87">
        <v>2</v>
      </c>
      <c r="V228" s="87"/>
      <c r="W228" s="87">
        <v>2</v>
      </c>
      <c r="X228" s="87"/>
      <c r="Y228" s="87">
        <v>1</v>
      </c>
      <c r="Z228" s="87"/>
      <c r="AA228" s="87">
        <v>1</v>
      </c>
      <c r="AB228" s="87"/>
      <c r="AC228" s="87">
        <v>1</v>
      </c>
      <c r="AD228" s="87"/>
      <c r="AE228" s="87"/>
      <c r="AF228" s="87">
        <v>1</v>
      </c>
      <c r="AG228" s="87"/>
      <c r="AH228" s="87"/>
      <c r="AI228" s="87"/>
      <c r="AJ228" s="87"/>
      <c r="AK228" s="87"/>
      <c r="AL228" s="87"/>
      <c r="AM228" s="113"/>
      <c r="AN228" s="137"/>
      <c r="AO228" s="110"/>
      <c r="AP228" s="87"/>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7">
        <f t="shared" si="55"/>
        <v>0</v>
      </c>
      <c r="CQ228" s="27"/>
      <c r="CR228" s="27"/>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27"/>
      <c r="CQ229" s="27"/>
      <c r="CR229" s="27"/>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533" t="s">
        <v>39</v>
      </c>
      <c r="B230" s="534"/>
      <c r="C230" s="746" t="s">
        <v>147</v>
      </c>
      <c r="D230" s="747"/>
      <c r="E230" s="748"/>
      <c r="F230" s="543" t="s">
        <v>162</v>
      </c>
      <c r="G230" s="543"/>
      <c r="H230" s="543"/>
      <c r="I230" s="543"/>
      <c r="J230" s="543"/>
      <c r="K230" s="543"/>
      <c r="L230" s="543"/>
      <c r="M230" s="543"/>
      <c r="N230" s="543"/>
      <c r="O230" s="543"/>
      <c r="P230" s="543"/>
      <c r="Q230" s="543"/>
      <c r="R230" s="543"/>
      <c r="S230" s="543"/>
      <c r="T230" s="543"/>
      <c r="U230" s="543"/>
      <c r="V230" s="543"/>
      <c r="W230" s="543"/>
      <c r="X230" s="543"/>
      <c r="Y230" s="543"/>
      <c r="Z230" s="543"/>
      <c r="AA230" s="543"/>
      <c r="AB230" s="543"/>
      <c r="AC230" s="543"/>
      <c r="AD230" s="543"/>
      <c r="AE230" s="543"/>
      <c r="AF230" s="543"/>
      <c r="AG230" s="543"/>
      <c r="AH230" s="543"/>
      <c r="AI230" s="543"/>
      <c r="AJ230" s="543"/>
      <c r="AK230" s="543"/>
      <c r="AL230" s="543"/>
      <c r="AM230" s="543"/>
      <c r="AN230" s="543"/>
      <c r="AO230" s="557"/>
      <c r="AP230" s="729" t="s">
        <v>97</v>
      </c>
      <c r="AQ230" s="73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27"/>
      <c r="CQ230" s="27"/>
      <c r="CR230" s="27"/>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81"/>
      <c r="B231" s="582"/>
      <c r="C231" s="749"/>
      <c r="D231" s="750"/>
      <c r="E231" s="751"/>
      <c r="F231" s="560" t="s">
        <v>163</v>
      </c>
      <c r="G231" s="726"/>
      <c r="H231" s="560" t="s">
        <v>164</v>
      </c>
      <c r="I231" s="726"/>
      <c r="J231" s="727" t="s">
        <v>273</v>
      </c>
      <c r="K231" s="728"/>
      <c r="L231" s="560" t="s">
        <v>140</v>
      </c>
      <c r="M231" s="726"/>
      <c r="N231" s="560" t="s">
        <v>63</v>
      </c>
      <c r="O231" s="726"/>
      <c r="P231" s="560" t="s">
        <v>8</v>
      </c>
      <c r="Q231" s="726"/>
      <c r="R231" s="579" t="s">
        <v>213</v>
      </c>
      <c r="S231" s="580"/>
      <c r="T231" s="579" t="s">
        <v>214</v>
      </c>
      <c r="U231" s="580"/>
      <c r="V231" s="579" t="s">
        <v>215</v>
      </c>
      <c r="W231" s="580"/>
      <c r="X231" s="579" t="s">
        <v>216</v>
      </c>
      <c r="Y231" s="580"/>
      <c r="Z231" s="579" t="s">
        <v>217</v>
      </c>
      <c r="AA231" s="580"/>
      <c r="AB231" s="579" t="s">
        <v>218</v>
      </c>
      <c r="AC231" s="580"/>
      <c r="AD231" s="579" t="s">
        <v>219</v>
      </c>
      <c r="AE231" s="580"/>
      <c r="AF231" s="579" t="s">
        <v>220</v>
      </c>
      <c r="AG231" s="580"/>
      <c r="AH231" s="579" t="s">
        <v>221</v>
      </c>
      <c r="AI231" s="580"/>
      <c r="AJ231" s="579" t="s">
        <v>222</v>
      </c>
      <c r="AK231" s="580"/>
      <c r="AL231" s="579" t="s">
        <v>223</v>
      </c>
      <c r="AM231" s="580"/>
      <c r="AN231" s="579" t="s">
        <v>224</v>
      </c>
      <c r="AO231" s="612"/>
      <c r="AP231" s="730"/>
      <c r="AQ231" s="73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27"/>
      <c r="CQ231" s="27"/>
      <c r="CR231" s="27"/>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535"/>
      <c r="B232" s="536"/>
      <c r="C232" s="498" t="s">
        <v>133</v>
      </c>
      <c r="D232" s="498" t="s">
        <v>37</v>
      </c>
      <c r="E232" s="489"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731"/>
      <c r="AQ232" s="73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27"/>
      <c r="CQ232" s="27"/>
      <c r="CR232" s="27"/>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674" t="s">
        <v>101</v>
      </c>
      <c r="B233" s="674"/>
      <c r="C233" s="93">
        <f t="shared" ref="C233:C239" si="58">SUM(D233:E233)</f>
        <v>0</v>
      </c>
      <c r="D233" s="93">
        <f t="shared" ref="D233:E239" si="59">+F233+H233+J233+L233+N233+P233+R233+T233+V233++X233+Z233+AB233+AD233+AF233+AH233+AJ233+AL233+AN233</f>
        <v>0</v>
      </c>
      <c r="E233" s="93">
        <f t="shared" si="59"/>
        <v>0</v>
      </c>
      <c r="F233" s="96"/>
      <c r="G233" s="96"/>
      <c r="H233" s="96"/>
      <c r="I233" s="96"/>
      <c r="J233" s="96"/>
      <c r="K233" s="96"/>
      <c r="L233" s="96"/>
      <c r="M233" s="96"/>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138"/>
      <c r="AP233" s="234"/>
      <c r="AQ233" s="84"/>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7">
        <f>IF($C233&lt;$AP233+$AQ233,1,0)</f>
        <v>0</v>
      </c>
      <c r="CQ233" s="77">
        <f>IF($E233&lt;$AP233,1,0)</f>
        <v>0</v>
      </c>
      <c r="CR233" s="27"/>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615" t="s">
        <v>84</v>
      </c>
      <c r="B234" s="615"/>
      <c r="C234" s="99">
        <f t="shared" si="58"/>
        <v>1</v>
      </c>
      <c r="D234" s="99">
        <f t="shared" si="59"/>
        <v>0</v>
      </c>
      <c r="E234" s="99">
        <f t="shared" si="59"/>
        <v>1</v>
      </c>
      <c r="F234" s="124"/>
      <c r="G234" s="124">
        <v>1</v>
      </c>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7">
        <f t="shared" ref="CP234:CP239" si="63">IF($C234&lt;$AP234+$AQ234,1,0)</f>
        <v>0</v>
      </c>
      <c r="CQ234" s="77">
        <f t="shared" ref="CQ234:CQ239" si="64">IF($E234&lt;$AP234,1,0)</f>
        <v>0</v>
      </c>
      <c r="CR234" s="27"/>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739" t="s">
        <v>274</v>
      </c>
      <c r="B235" s="740"/>
      <c r="C235" s="147">
        <f t="shared" si="58"/>
        <v>0</v>
      </c>
      <c r="D235" s="147">
        <f t="shared" si="59"/>
        <v>0</v>
      </c>
      <c r="E235" s="147">
        <f t="shared" si="59"/>
        <v>0</v>
      </c>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7">
        <f t="shared" si="63"/>
        <v>0</v>
      </c>
      <c r="CQ235" s="77">
        <f t="shared" si="64"/>
        <v>0</v>
      </c>
      <c r="CR235" s="27"/>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741" t="s">
        <v>275</v>
      </c>
      <c r="B236" s="742"/>
      <c r="C236" s="304">
        <f t="shared" si="58"/>
        <v>1</v>
      </c>
      <c r="D236" s="304">
        <f>+F236+H236</f>
        <v>0</v>
      </c>
      <c r="E236" s="304">
        <f>+G236+I236</f>
        <v>1</v>
      </c>
      <c r="F236" s="305"/>
      <c r="G236" s="305">
        <v>1</v>
      </c>
      <c r="H236" s="305"/>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7">
        <f t="shared" si="63"/>
        <v>0</v>
      </c>
      <c r="CQ236" s="77">
        <f t="shared" si="64"/>
        <v>0</v>
      </c>
      <c r="CR236" s="27"/>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743" t="s">
        <v>276</v>
      </c>
      <c r="B237" s="125" t="s">
        <v>277</v>
      </c>
      <c r="C237" s="125">
        <f t="shared" si="58"/>
        <v>0</v>
      </c>
      <c r="D237" s="125">
        <f t="shared" si="59"/>
        <v>0</v>
      </c>
      <c r="E237" s="125">
        <f t="shared" si="59"/>
        <v>0</v>
      </c>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7">
        <f t="shared" si="63"/>
        <v>0</v>
      </c>
      <c r="CQ237" s="77">
        <f t="shared" si="64"/>
        <v>0</v>
      </c>
      <c r="CW237" s="11"/>
      <c r="CX237" s="11"/>
      <c r="CY237" s="11"/>
      <c r="CZ237" s="11"/>
      <c r="DA237" s="11"/>
      <c r="DB237" s="11"/>
      <c r="DC237" s="11"/>
      <c r="DD237" s="11"/>
      <c r="DE237" s="11"/>
      <c r="DF237" s="11"/>
      <c r="DG237" s="11"/>
      <c r="DH237" s="11"/>
    </row>
    <row r="238" spans="1:127" s="27" customFormat="1" ht="15.75" customHeight="1" x14ac:dyDescent="0.15">
      <c r="A238" s="743"/>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7">
        <f t="shared" si="63"/>
        <v>0</v>
      </c>
      <c r="CQ238" s="77">
        <f t="shared" si="64"/>
        <v>0</v>
      </c>
      <c r="CW238" s="11"/>
      <c r="CX238" s="11"/>
      <c r="CY238" s="11"/>
      <c r="CZ238" s="11"/>
      <c r="DA238" s="11"/>
      <c r="DB238" s="11"/>
      <c r="DC238" s="11"/>
      <c r="DD238" s="11"/>
      <c r="DE238" s="11"/>
      <c r="DF238" s="11"/>
      <c r="DG238" s="11"/>
      <c r="DH238" s="11"/>
    </row>
    <row r="239" spans="1:127" s="27" customFormat="1" ht="15.75" customHeight="1" x14ac:dyDescent="0.15">
      <c r="A239" s="744"/>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7">
        <f t="shared" si="63"/>
        <v>0</v>
      </c>
      <c r="CQ239" s="77">
        <f t="shared" si="64"/>
        <v>0</v>
      </c>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533" t="s">
        <v>39</v>
      </c>
      <c r="B241" s="534"/>
      <c r="C241" s="543" t="s">
        <v>147</v>
      </c>
      <c r="D241" s="543"/>
      <c r="E241" s="543"/>
      <c r="F241" s="557" t="s">
        <v>162</v>
      </c>
      <c r="G241" s="558"/>
      <c r="H241" s="558"/>
      <c r="I241" s="558"/>
      <c r="J241" s="558"/>
      <c r="K241" s="558"/>
      <c r="L241" s="558"/>
      <c r="M241" s="558"/>
      <c r="N241" s="558"/>
      <c r="O241" s="558"/>
      <c r="P241" s="558"/>
      <c r="Q241" s="558"/>
      <c r="R241" s="558"/>
      <c r="S241" s="558"/>
      <c r="T241" s="558"/>
      <c r="U241" s="558"/>
      <c r="V241" s="558"/>
      <c r="W241" s="558"/>
      <c r="X241" s="558"/>
      <c r="Y241" s="558"/>
      <c r="Z241" s="558"/>
      <c r="AA241" s="558"/>
      <c r="AB241" s="558"/>
      <c r="AC241" s="558"/>
      <c r="AD241" s="558"/>
      <c r="AE241" s="558"/>
      <c r="AF241" s="558"/>
      <c r="AG241" s="558"/>
      <c r="AH241" s="729"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27"/>
      <c r="CQ241" s="27"/>
      <c r="CR241" s="27"/>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81"/>
      <c r="B242" s="582"/>
      <c r="C242" s="543"/>
      <c r="D242" s="543"/>
      <c r="E242" s="543"/>
      <c r="F242" s="560" t="s">
        <v>63</v>
      </c>
      <c r="G242" s="726"/>
      <c r="H242" s="560" t="s">
        <v>8</v>
      </c>
      <c r="I242" s="726"/>
      <c r="J242" s="579" t="s">
        <v>213</v>
      </c>
      <c r="K242" s="580"/>
      <c r="L242" s="579" t="s">
        <v>214</v>
      </c>
      <c r="M242" s="580"/>
      <c r="N242" s="579" t="s">
        <v>215</v>
      </c>
      <c r="O242" s="580"/>
      <c r="P242" s="579" t="s">
        <v>216</v>
      </c>
      <c r="Q242" s="580"/>
      <c r="R242" s="579" t="s">
        <v>217</v>
      </c>
      <c r="S242" s="580"/>
      <c r="T242" s="579" t="s">
        <v>218</v>
      </c>
      <c r="U242" s="580"/>
      <c r="V242" s="579" t="s">
        <v>219</v>
      </c>
      <c r="W242" s="580"/>
      <c r="X242" s="579" t="s">
        <v>220</v>
      </c>
      <c r="Y242" s="580"/>
      <c r="Z242" s="579" t="s">
        <v>221</v>
      </c>
      <c r="AA242" s="580"/>
      <c r="AB242" s="579" t="s">
        <v>222</v>
      </c>
      <c r="AC242" s="580"/>
      <c r="AD242" s="579" t="s">
        <v>223</v>
      </c>
      <c r="AE242" s="580"/>
      <c r="AF242" s="579" t="s">
        <v>224</v>
      </c>
      <c r="AG242" s="612"/>
      <c r="AH242" s="730"/>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27"/>
      <c r="CQ242" s="27"/>
      <c r="CR242" s="27"/>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535"/>
      <c r="B243" s="536"/>
      <c r="C243" s="498" t="s">
        <v>133</v>
      </c>
      <c r="D243" s="498" t="s">
        <v>37</v>
      </c>
      <c r="E243" s="489"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731"/>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27"/>
      <c r="CQ243" s="27"/>
      <c r="CR243" s="27"/>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735" t="s">
        <v>101</v>
      </c>
      <c r="B244" s="735"/>
      <c r="C244" s="107">
        <f>SUM(D244:E244)</f>
        <v>0</v>
      </c>
      <c r="D244" s="107">
        <f t="shared" ref="D244:E247" si="65">+F244+H244+J244+L244+N244+P244+R244+T244+V244++X244+Z244+AB244+AD244+AF244</f>
        <v>0</v>
      </c>
      <c r="E244" s="141">
        <f t="shared" si="65"/>
        <v>0</v>
      </c>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77">
        <f>IF($E244&lt;$AP244,1,0)</f>
        <v>0</v>
      </c>
      <c r="CR244" s="27"/>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736" t="s">
        <v>84</v>
      </c>
      <c r="B245" s="736"/>
      <c r="C245" s="311">
        <f>SUM(D245:E245)</f>
        <v>0</v>
      </c>
      <c r="D245" s="311">
        <f t="shared" si="65"/>
        <v>0</v>
      </c>
      <c r="E245" s="312">
        <f t="shared" si="65"/>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77">
        <f>IF($E245&lt;$AP245,1,0)</f>
        <v>0</v>
      </c>
      <c r="CR245" s="27"/>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737" t="s">
        <v>180</v>
      </c>
      <c r="B246" s="737"/>
      <c r="C246" s="224">
        <f>SUM(D246:E246)</f>
        <v>0</v>
      </c>
      <c r="D246" s="224">
        <f t="shared" si="65"/>
        <v>0</v>
      </c>
      <c r="E246" s="265">
        <f t="shared" si="65"/>
        <v>0</v>
      </c>
      <c r="F246" s="108"/>
      <c r="G246" s="108"/>
      <c r="H246" s="108"/>
      <c r="I246" s="108"/>
      <c r="J246" s="108"/>
      <c r="K246" s="108"/>
      <c r="L246" s="108"/>
      <c r="M246" s="108"/>
      <c r="N246" s="108"/>
      <c r="O246" s="108"/>
      <c r="P246" s="108"/>
      <c r="Q246" s="108"/>
      <c r="R246" s="108"/>
      <c r="S246" s="108"/>
      <c r="T246" s="108"/>
      <c r="U246" s="108"/>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77">
        <f>IF($E246&lt;$AP246,1,0)</f>
        <v>0</v>
      </c>
      <c r="CR246" s="27"/>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738" t="s">
        <v>281</v>
      </c>
      <c r="B247" s="738"/>
      <c r="C247" s="95">
        <f>SUM(D247:E247)</f>
        <v>51</v>
      </c>
      <c r="D247" s="95">
        <f t="shared" si="65"/>
        <v>2</v>
      </c>
      <c r="E247" s="112">
        <f t="shared" si="65"/>
        <v>49</v>
      </c>
      <c r="F247" s="116"/>
      <c r="G247" s="116">
        <v>2</v>
      </c>
      <c r="H247" s="116"/>
      <c r="I247" s="116">
        <v>18</v>
      </c>
      <c r="J247" s="116">
        <v>1</v>
      </c>
      <c r="K247" s="116">
        <v>8</v>
      </c>
      <c r="L247" s="116">
        <v>1</v>
      </c>
      <c r="M247" s="116">
        <v>9</v>
      </c>
      <c r="N247" s="116"/>
      <c r="O247" s="116">
        <v>4</v>
      </c>
      <c r="P247" s="116"/>
      <c r="Q247" s="116">
        <v>1</v>
      </c>
      <c r="R247" s="116"/>
      <c r="S247" s="116">
        <v>5</v>
      </c>
      <c r="T247" s="116"/>
      <c r="U247" s="116">
        <v>2</v>
      </c>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77">
        <f>IF($E247&lt;$AP247,1,0)</f>
        <v>0</v>
      </c>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1019</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967</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25">
    <mergeCell ref="A244:B244"/>
    <mergeCell ref="A245:B245"/>
    <mergeCell ref="A246:B246"/>
    <mergeCell ref="A247:B247"/>
    <mergeCell ref="A233:B233"/>
    <mergeCell ref="A234:B234"/>
    <mergeCell ref="A235:B235"/>
    <mergeCell ref="A236:B236"/>
    <mergeCell ref="A237:A239"/>
    <mergeCell ref="A241:B243"/>
    <mergeCell ref="C241:E242"/>
    <mergeCell ref="F241:AG24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228:B228"/>
    <mergeCell ref="A230:B232"/>
    <mergeCell ref="C230:E231"/>
    <mergeCell ref="F230:AO230"/>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A218:B218"/>
    <mergeCell ref="A219:A220"/>
    <mergeCell ref="A221:B221"/>
    <mergeCell ref="A222:B222"/>
    <mergeCell ref="A223:B223"/>
    <mergeCell ref="A224:B224"/>
    <mergeCell ref="A225:B225"/>
    <mergeCell ref="A226:B226"/>
    <mergeCell ref="A227:B227"/>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208:B209"/>
    <mergeCell ref="C208:C209"/>
    <mergeCell ref="D208:S208"/>
    <mergeCell ref="T208:U208"/>
    <mergeCell ref="V208:V209"/>
    <mergeCell ref="A210:A211"/>
    <mergeCell ref="AN215:AN217"/>
    <mergeCell ref="AO215:AO217"/>
    <mergeCell ref="AP215:AP217"/>
    <mergeCell ref="T196:U196"/>
    <mergeCell ref="AL202:AL203"/>
    <mergeCell ref="A204:B204"/>
    <mergeCell ref="A205:B205"/>
    <mergeCell ref="N202:O202"/>
    <mergeCell ref="P202:Q202"/>
    <mergeCell ref="R202:S202"/>
    <mergeCell ref="T202:U202"/>
    <mergeCell ref="V202:W202"/>
    <mergeCell ref="X202:Y202"/>
    <mergeCell ref="Z202:AA202"/>
    <mergeCell ref="AB202:AC202"/>
    <mergeCell ref="AD202:AE202"/>
    <mergeCell ref="F196:G196"/>
    <mergeCell ref="H196:I196"/>
    <mergeCell ref="J196:K196"/>
    <mergeCell ref="L196:M196"/>
    <mergeCell ref="N196:O196"/>
    <mergeCell ref="A180:A182"/>
    <mergeCell ref="B180:C180"/>
    <mergeCell ref="B181:C181"/>
    <mergeCell ref="B182:C182"/>
    <mergeCell ref="A183:A186"/>
    <mergeCell ref="B183:C183"/>
    <mergeCell ref="B184:C184"/>
    <mergeCell ref="B185:C185"/>
    <mergeCell ref="B186:C186"/>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AK158:AL158"/>
    <mergeCell ref="AM158:AN158"/>
    <mergeCell ref="AO158:AO159"/>
    <mergeCell ref="AP158:AP159"/>
    <mergeCell ref="AQ158:AQ159"/>
    <mergeCell ref="AR158:AS158"/>
    <mergeCell ref="AZ158:BA158"/>
    <mergeCell ref="BB158:BC158"/>
    <mergeCell ref="BD158:BE158"/>
    <mergeCell ref="S158:T158"/>
    <mergeCell ref="U158:V158"/>
    <mergeCell ref="W158:X158"/>
    <mergeCell ref="Y158:Z158"/>
    <mergeCell ref="AA158:AB158"/>
    <mergeCell ref="AC158:AD158"/>
    <mergeCell ref="AE158:AF158"/>
    <mergeCell ref="AG158:AH158"/>
    <mergeCell ref="AI158:AJ158"/>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AE120:AF120"/>
    <mergeCell ref="AG120:AH120"/>
    <mergeCell ref="AI120:AJ120"/>
    <mergeCell ref="AK120:AL120"/>
    <mergeCell ref="AM120:AN120"/>
    <mergeCell ref="AO120:AO121"/>
    <mergeCell ref="AP120:AP121"/>
    <mergeCell ref="AQ120:AR120"/>
    <mergeCell ref="AZ120:BA120"/>
    <mergeCell ref="M120:N120"/>
    <mergeCell ref="O120:P120"/>
    <mergeCell ref="Q120:R120"/>
    <mergeCell ref="S120:T120"/>
    <mergeCell ref="U120:V120"/>
    <mergeCell ref="W120:X120"/>
    <mergeCell ref="Y120:Z120"/>
    <mergeCell ref="AA120:AB120"/>
    <mergeCell ref="AC120:AD120"/>
    <mergeCell ref="N107:N108"/>
    <mergeCell ref="A109:B109"/>
    <mergeCell ref="A110:B110"/>
    <mergeCell ref="A111:B111"/>
    <mergeCell ref="A112:B112"/>
    <mergeCell ref="A113:B113"/>
    <mergeCell ref="A114:B114"/>
    <mergeCell ref="A115:B115"/>
    <mergeCell ref="A116:B116"/>
    <mergeCell ref="F85:AG85"/>
    <mergeCell ref="AH85:AH87"/>
    <mergeCell ref="A90:A91"/>
    <mergeCell ref="A92:B92"/>
    <mergeCell ref="A94:B95"/>
    <mergeCell ref="C94:E94"/>
    <mergeCell ref="F94:G94"/>
    <mergeCell ref="A96:B96"/>
    <mergeCell ref="A97:B97"/>
    <mergeCell ref="A88:B88"/>
    <mergeCell ref="A89:B89"/>
    <mergeCell ref="F86:G86"/>
    <mergeCell ref="H86:I86"/>
    <mergeCell ref="J86:K86"/>
    <mergeCell ref="L86:M86"/>
    <mergeCell ref="N86:O86"/>
    <mergeCell ref="P86:Q86"/>
    <mergeCell ref="R86:S86"/>
    <mergeCell ref="T86:U86"/>
    <mergeCell ref="V86:W86"/>
    <mergeCell ref="X86:Y86"/>
    <mergeCell ref="Z86:AA86"/>
    <mergeCell ref="AB86:AC86"/>
    <mergeCell ref="AD86:AE86"/>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CX65:CY65"/>
    <mergeCell ref="CZ65:DA65"/>
    <mergeCell ref="DB65:DC65"/>
    <mergeCell ref="DD65:DE65"/>
    <mergeCell ref="DF65:DG65"/>
    <mergeCell ref="DH65:DI65"/>
    <mergeCell ref="DJ65:DK65"/>
    <mergeCell ref="DL65:DM65"/>
    <mergeCell ref="DN65:DO65"/>
    <mergeCell ref="BR65:BS65"/>
    <mergeCell ref="BT65:BU65"/>
    <mergeCell ref="BV65:BW65"/>
    <mergeCell ref="BX65:BY65"/>
    <mergeCell ref="BZ65:CA65"/>
    <mergeCell ref="CP65:CQ65"/>
    <mergeCell ref="CR65:CS65"/>
    <mergeCell ref="CT65:CU65"/>
    <mergeCell ref="CV65:CW65"/>
    <mergeCell ref="AZ65:BA65"/>
    <mergeCell ref="BB65:BC65"/>
    <mergeCell ref="BD65:BE65"/>
    <mergeCell ref="BF65:BG65"/>
    <mergeCell ref="BH65:BI65"/>
    <mergeCell ref="BJ65:BK65"/>
    <mergeCell ref="BL65:BM65"/>
    <mergeCell ref="BN65:BO65"/>
    <mergeCell ref="BP65:BQ65"/>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M42:S42"/>
    <mergeCell ref="A47:B47"/>
    <mergeCell ref="A48:B48"/>
    <mergeCell ref="A50:B51"/>
    <mergeCell ref="C50:C51"/>
    <mergeCell ref="D50:I50"/>
    <mergeCell ref="J50:K50"/>
    <mergeCell ref="A54:B54"/>
    <mergeCell ref="D57:F57"/>
    <mergeCell ref="G57:H57"/>
    <mergeCell ref="M34:S34"/>
    <mergeCell ref="A35:A39"/>
    <mergeCell ref="M35:S35"/>
    <mergeCell ref="M36:S36"/>
    <mergeCell ref="M37:S37"/>
    <mergeCell ref="M38:S38"/>
    <mergeCell ref="M39:S39"/>
    <mergeCell ref="A40:A41"/>
    <mergeCell ref="M40:S40"/>
    <mergeCell ref="M41:S41"/>
    <mergeCell ref="D20:J20"/>
    <mergeCell ref="D21:J21"/>
    <mergeCell ref="D22:J22"/>
    <mergeCell ref="D23:J23"/>
    <mergeCell ref="D24:J24"/>
    <mergeCell ref="D25:J25"/>
    <mergeCell ref="D26:J26"/>
    <mergeCell ref="D27:J27"/>
    <mergeCell ref="D28:J28"/>
    <mergeCell ref="A6:P6"/>
    <mergeCell ref="A8:B9"/>
    <mergeCell ref="C8:C9"/>
    <mergeCell ref="A10:B10"/>
    <mergeCell ref="A19:B19"/>
    <mergeCell ref="D8:L8"/>
    <mergeCell ref="A15:B15"/>
    <mergeCell ref="A17:B18"/>
    <mergeCell ref="C17:C18"/>
    <mergeCell ref="D19:J19"/>
    <mergeCell ref="A20:B20"/>
    <mergeCell ref="A21:B21"/>
    <mergeCell ref="A22:B22"/>
    <mergeCell ref="A23:B23"/>
    <mergeCell ref="A11:B11"/>
    <mergeCell ref="A12:B12"/>
    <mergeCell ref="A13:B13"/>
    <mergeCell ref="A14:B14"/>
    <mergeCell ref="A24:B24"/>
    <mergeCell ref="A25:B25"/>
    <mergeCell ref="A26:B26"/>
    <mergeCell ref="A27:B27"/>
    <mergeCell ref="A28:B28"/>
    <mergeCell ref="A29:B29"/>
    <mergeCell ref="D29:J29"/>
    <mergeCell ref="A31:B32"/>
    <mergeCell ref="C31:C32"/>
    <mergeCell ref="D31:L31"/>
    <mergeCell ref="A33:B33"/>
    <mergeCell ref="A52:B52"/>
    <mergeCell ref="A53:B53"/>
    <mergeCell ref="A55:B55"/>
    <mergeCell ref="A57:B58"/>
    <mergeCell ref="C57:C58"/>
    <mergeCell ref="A75:B75"/>
    <mergeCell ref="A76:A78"/>
    <mergeCell ref="A80:B82"/>
    <mergeCell ref="A42:B42"/>
    <mergeCell ref="A59:B59"/>
    <mergeCell ref="A60:B60"/>
    <mergeCell ref="A61:B61"/>
    <mergeCell ref="A62:B62"/>
    <mergeCell ref="A64:B66"/>
    <mergeCell ref="C64:E65"/>
    <mergeCell ref="A83:B83"/>
    <mergeCell ref="C80:D80"/>
    <mergeCell ref="E80:E82"/>
    <mergeCell ref="C81:C82"/>
    <mergeCell ref="D81:D82"/>
    <mergeCell ref="A85:B87"/>
    <mergeCell ref="C85:E86"/>
    <mergeCell ref="A98:B98"/>
    <mergeCell ref="A99:B99"/>
    <mergeCell ref="A100:B100"/>
    <mergeCell ref="A101:B101"/>
    <mergeCell ref="A102:B102"/>
    <mergeCell ref="A103:B103"/>
    <mergeCell ref="A104:B104"/>
    <mergeCell ref="A105:B105"/>
    <mergeCell ref="A107:B108"/>
    <mergeCell ref="C107:E107"/>
    <mergeCell ref="A117:B117"/>
    <mergeCell ref="A123:C123"/>
    <mergeCell ref="A118:B118"/>
    <mergeCell ref="A120:C121"/>
    <mergeCell ref="D120:F120"/>
    <mergeCell ref="G120:H120"/>
    <mergeCell ref="I120:J120"/>
    <mergeCell ref="K120:L120"/>
    <mergeCell ref="A126:C126"/>
    <mergeCell ref="A127:C127"/>
    <mergeCell ref="A132:C132"/>
    <mergeCell ref="A133:C133"/>
    <mergeCell ref="B135:C135"/>
    <mergeCell ref="B136:C136"/>
    <mergeCell ref="A128:C128"/>
    <mergeCell ref="B130:C130"/>
    <mergeCell ref="B131:C131"/>
    <mergeCell ref="A129:A130"/>
    <mergeCell ref="B129:C129"/>
    <mergeCell ref="A134:A141"/>
    <mergeCell ref="B134:C134"/>
    <mergeCell ref="B138:C138"/>
    <mergeCell ref="B139:C139"/>
    <mergeCell ref="B137:C137"/>
    <mergeCell ref="B140:C140"/>
    <mergeCell ref="B141:C141"/>
    <mergeCell ref="B142:C142"/>
    <mergeCell ref="B143:C143"/>
    <mergeCell ref="B144:C144"/>
    <mergeCell ref="A142:A144"/>
    <mergeCell ref="A151:C151"/>
    <mergeCell ref="A152:C152"/>
    <mergeCell ref="A153:C153"/>
    <mergeCell ref="A154:C154"/>
    <mergeCell ref="A155:C155"/>
    <mergeCell ref="A156:C156"/>
    <mergeCell ref="B146:C146"/>
    <mergeCell ref="B147:C147"/>
    <mergeCell ref="A149:C149"/>
    <mergeCell ref="A150:C150"/>
    <mergeCell ref="A145:A148"/>
    <mergeCell ref="B145:C145"/>
    <mergeCell ref="B148:C148"/>
    <mergeCell ref="A158:C159"/>
    <mergeCell ref="K158:L158"/>
    <mergeCell ref="M158:N158"/>
    <mergeCell ref="O158:P158"/>
    <mergeCell ref="Q158:R158"/>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B169:C169"/>
    <mergeCell ref="A170:C170"/>
    <mergeCell ref="A171:C171"/>
    <mergeCell ref="A212:A213"/>
    <mergeCell ref="A215:B217"/>
    <mergeCell ref="C215:E216"/>
    <mergeCell ref="F215:AM215"/>
    <mergeCell ref="V196:W196"/>
    <mergeCell ref="X196:Y196"/>
    <mergeCell ref="Z196:AA196"/>
    <mergeCell ref="AB196:AC196"/>
    <mergeCell ref="AD196:AE196"/>
    <mergeCell ref="AF196:AG196"/>
    <mergeCell ref="AH196:AI196"/>
    <mergeCell ref="AJ196:AK196"/>
    <mergeCell ref="A202:B203"/>
    <mergeCell ref="C202:E202"/>
    <mergeCell ref="F202:G202"/>
    <mergeCell ref="H202:I202"/>
    <mergeCell ref="J202:K202"/>
    <mergeCell ref="L202:M202"/>
    <mergeCell ref="AF202:AG202"/>
    <mergeCell ref="AH202:AI202"/>
    <mergeCell ref="AJ202:AK202"/>
    <mergeCell ref="P196:Q196"/>
    <mergeCell ref="R196:S196"/>
    <mergeCell ref="A198:B198"/>
    <mergeCell ref="AF86:AG86"/>
    <mergeCell ref="H94:I94"/>
    <mergeCell ref="J94:K94"/>
    <mergeCell ref="L94:M94"/>
    <mergeCell ref="F107:G107"/>
    <mergeCell ref="H107:I107"/>
    <mergeCell ref="J107:K107"/>
    <mergeCell ref="L107:M107"/>
    <mergeCell ref="A206:B206"/>
    <mergeCell ref="A187:C187"/>
    <mergeCell ref="A188:C188"/>
    <mergeCell ref="A189:C189"/>
    <mergeCell ref="A190:C190"/>
    <mergeCell ref="A191:C191"/>
    <mergeCell ref="A192:C192"/>
    <mergeCell ref="A193:C193"/>
    <mergeCell ref="A200:B200"/>
    <mergeCell ref="A194:C194"/>
    <mergeCell ref="A196:B197"/>
    <mergeCell ref="C196:E196"/>
    <mergeCell ref="A199:B199"/>
    <mergeCell ref="D158:F158"/>
    <mergeCell ref="G158:H158"/>
    <mergeCell ref="I158:J158"/>
  </mergeCells>
  <dataValidations count="2">
    <dataValidation allowBlank="1" showInputMessage="1" showErrorMessage="1" errorTitle="Error" error="Por favor ingrese números enteros" sqref="BB92 KX92 UT92 AEP92 AOL92 AYH92 BID92 BRZ92 CBV92 CLR92 CVN92 DFJ92 DPF92 DZB92 EIX92 EST92 FCP92 FML92 FWH92 GGD92 GPZ92 GZV92 HJR92 HTN92 IDJ92 INF92 IXB92 JGX92 JQT92 KAP92 KKL92 KUH92 LED92 LNZ92 LXV92 MHR92 MRN92 NBJ92 NLF92 NVB92 OEX92 OOT92 OYP92 PIL92 PSH92 QCD92 QLZ92 QVV92 RFR92 RPN92 RZJ92 SJF92 STB92 TCX92 TMT92 TWP92 UGL92 UQH92 VAD92 VJZ92 VTV92 WDR92 WNN92 WXJ92 BB65628 KX65628 UT65628 AEP65628 AOL65628 AYH65628 BID65628 BRZ65628 CBV65628 CLR65628 CVN65628 DFJ65628 DPF65628 DZB65628 EIX65628 EST65628 FCP65628 FML65628 FWH65628 GGD65628 GPZ65628 GZV65628 HJR65628 HTN65628 IDJ65628 INF65628 IXB65628 JGX65628 JQT65628 KAP65628 KKL65628 KUH65628 LED65628 LNZ65628 LXV65628 MHR65628 MRN65628 NBJ65628 NLF65628 NVB65628 OEX65628 OOT65628 OYP65628 PIL65628 PSH65628 QCD65628 QLZ65628 QVV65628 RFR65628 RPN65628 RZJ65628 SJF65628 STB65628 TCX65628 TMT65628 TWP65628 UGL65628 UQH65628 VAD65628 VJZ65628 VTV65628 WDR65628 WNN65628 WXJ65628 BB131164 KX131164 UT131164 AEP131164 AOL131164 AYH131164 BID131164 BRZ131164 CBV131164 CLR131164 CVN131164 DFJ131164 DPF131164 DZB131164 EIX131164 EST131164 FCP131164 FML131164 FWH131164 GGD131164 GPZ131164 GZV131164 HJR131164 HTN131164 IDJ131164 INF131164 IXB131164 JGX131164 JQT131164 KAP131164 KKL131164 KUH131164 LED131164 LNZ131164 LXV131164 MHR131164 MRN131164 NBJ131164 NLF131164 NVB131164 OEX131164 OOT131164 OYP131164 PIL131164 PSH131164 QCD131164 QLZ131164 QVV131164 RFR131164 RPN131164 RZJ131164 SJF131164 STB131164 TCX131164 TMT131164 TWP131164 UGL131164 UQH131164 VAD131164 VJZ131164 VTV131164 WDR131164 WNN131164 WXJ131164 BB196700 KX196700 UT196700 AEP196700 AOL196700 AYH196700 BID196700 BRZ196700 CBV196700 CLR196700 CVN196700 DFJ196700 DPF196700 DZB196700 EIX196700 EST196700 FCP196700 FML196700 FWH196700 GGD196700 GPZ196700 GZV196700 HJR196700 HTN196700 IDJ196700 INF196700 IXB196700 JGX196700 JQT196700 KAP196700 KKL196700 KUH196700 LED196700 LNZ196700 LXV196700 MHR196700 MRN196700 NBJ196700 NLF196700 NVB196700 OEX196700 OOT196700 OYP196700 PIL196700 PSH196700 QCD196700 QLZ196700 QVV196700 RFR196700 RPN196700 RZJ196700 SJF196700 STB196700 TCX196700 TMT196700 TWP196700 UGL196700 UQH196700 VAD196700 VJZ196700 VTV196700 WDR196700 WNN196700 WXJ196700 BB262236 KX262236 UT262236 AEP262236 AOL262236 AYH262236 BID262236 BRZ262236 CBV262236 CLR262236 CVN262236 DFJ262236 DPF262236 DZB262236 EIX262236 EST262236 FCP262236 FML262236 FWH262236 GGD262236 GPZ262236 GZV262236 HJR262236 HTN262236 IDJ262236 INF262236 IXB262236 JGX262236 JQT262236 KAP262236 KKL262236 KUH262236 LED262236 LNZ262236 LXV262236 MHR262236 MRN262236 NBJ262236 NLF262236 NVB262236 OEX262236 OOT262236 OYP262236 PIL262236 PSH262236 QCD262236 QLZ262236 QVV262236 RFR262236 RPN262236 RZJ262236 SJF262236 STB262236 TCX262236 TMT262236 TWP262236 UGL262236 UQH262236 VAD262236 VJZ262236 VTV262236 WDR262236 WNN262236 WXJ262236 BB327772 KX327772 UT327772 AEP327772 AOL327772 AYH327772 BID327772 BRZ327772 CBV327772 CLR327772 CVN327772 DFJ327772 DPF327772 DZB327772 EIX327772 EST327772 FCP327772 FML327772 FWH327772 GGD327772 GPZ327772 GZV327772 HJR327772 HTN327772 IDJ327772 INF327772 IXB327772 JGX327772 JQT327772 KAP327772 KKL327772 KUH327772 LED327772 LNZ327772 LXV327772 MHR327772 MRN327772 NBJ327772 NLF327772 NVB327772 OEX327772 OOT327772 OYP327772 PIL327772 PSH327772 QCD327772 QLZ327772 QVV327772 RFR327772 RPN327772 RZJ327772 SJF327772 STB327772 TCX327772 TMT327772 TWP327772 UGL327772 UQH327772 VAD327772 VJZ327772 VTV327772 WDR327772 WNN327772 WXJ327772 BB393308 KX393308 UT393308 AEP393308 AOL393308 AYH393308 BID393308 BRZ393308 CBV393308 CLR393308 CVN393308 DFJ393308 DPF393308 DZB393308 EIX393308 EST393308 FCP393308 FML393308 FWH393308 GGD393308 GPZ393308 GZV393308 HJR393308 HTN393308 IDJ393308 INF393308 IXB393308 JGX393308 JQT393308 KAP393308 KKL393308 KUH393308 LED393308 LNZ393308 LXV393308 MHR393308 MRN393308 NBJ393308 NLF393308 NVB393308 OEX393308 OOT393308 OYP393308 PIL393308 PSH393308 QCD393308 QLZ393308 QVV393308 RFR393308 RPN393308 RZJ393308 SJF393308 STB393308 TCX393308 TMT393308 TWP393308 UGL393308 UQH393308 VAD393308 VJZ393308 VTV393308 WDR393308 WNN393308 WXJ393308 BB458844 KX458844 UT458844 AEP458844 AOL458844 AYH458844 BID458844 BRZ458844 CBV458844 CLR458844 CVN458844 DFJ458844 DPF458844 DZB458844 EIX458844 EST458844 FCP458844 FML458844 FWH458844 GGD458844 GPZ458844 GZV458844 HJR458844 HTN458844 IDJ458844 INF458844 IXB458844 JGX458844 JQT458844 KAP458844 KKL458844 KUH458844 LED458844 LNZ458844 LXV458844 MHR458844 MRN458844 NBJ458844 NLF458844 NVB458844 OEX458844 OOT458844 OYP458844 PIL458844 PSH458844 QCD458844 QLZ458844 QVV458844 RFR458844 RPN458844 RZJ458844 SJF458844 STB458844 TCX458844 TMT458844 TWP458844 UGL458844 UQH458844 VAD458844 VJZ458844 VTV458844 WDR458844 WNN458844 WXJ458844 BB524380 KX524380 UT524380 AEP524380 AOL524380 AYH524380 BID524380 BRZ524380 CBV524380 CLR524380 CVN524380 DFJ524380 DPF524380 DZB524380 EIX524380 EST524380 FCP524380 FML524380 FWH524380 GGD524380 GPZ524380 GZV524380 HJR524380 HTN524380 IDJ524380 INF524380 IXB524380 JGX524380 JQT524380 KAP524380 KKL524380 KUH524380 LED524380 LNZ524380 LXV524380 MHR524380 MRN524380 NBJ524380 NLF524380 NVB524380 OEX524380 OOT524380 OYP524380 PIL524380 PSH524380 QCD524380 QLZ524380 QVV524380 RFR524380 RPN524380 RZJ524380 SJF524380 STB524380 TCX524380 TMT524380 TWP524380 UGL524380 UQH524380 VAD524380 VJZ524380 VTV524380 WDR524380 WNN524380 WXJ524380 BB589916 KX589916 UT589916 AEP589916 AOL589916 AYH589916 BID589916 BRZ589916 CBV589916 CLR589916 CVN589916 DFJ589916 DPF589916 DZB589916 EIX589916 EST589916 FCP589916 FML589916 FWH589916 GGD589916 GPZ589916 GZV589916 HJR589916 HTN589916 IDJ589916 INF589916 IXB589916 JGX589916 JQT589916 KAP589916 KKL589916 KUH589916 LED589916 LNZ589916 LXV589916 MHR589916 MRN589916 NBJ589916 NLF589916 NVB589916 OEX589916 OOT589916 OYP589916 PIL589916 PSH589916 QCD589916 QLZ589916 QVV589916 RFR589916 RPN589916 RZJ589916 SJF589916 STB589916 TCX589916 TMT589916 TWP589916 UGL589916 UQH589916 VAD589916 VJZ589916 VTV589916 WDR589916 WNN589916 WXJ589916 BB655452 KX655452 UT655452 AEP655452 AOL655452 AYH655452 BID655452 BRZ655452 CBV655452 CLR655452 CVN655452 DFJ655452 DPF655452 DZB655452 EIX655452 EST655452 FCP655452 FML655452 FWH655452 GGD655452 GPZ655452 GZV655452 HJR655452 HTN655452 IDJ655452 INF655452 IXB655452 JGX655452 JQT655452 KAP655452 KKL655452 KUH655452 LED655452 LNZ655452 LXV655452 MHR655452 MRN655452 NBJ655452 NLF655452 NVB655452 OEX655452 OOT655452 OYP655452 PIL655452 PSH655452 QCD655452 QLZ655452 QVV655452 RFR655452 RPN655452 RZJ655452 SJF655452 STB655452 TCX655452 TMT655452 TWP655452 UGL655452 UQH655452 VAD655452 VJZ655452 VTV655452 WDR655452 WNN655452 WXJ655452 BB720988 KX720988 UT720988 AEP720988 AOL720988 AYH720988 BID720988 BRZ720988 CBV720988 CLR720988 CVN720988 DFJ720988 DPF720988 DZB720988 EIX720988 EST720988 FCP720988 FML720988 FWH720988 GGD720988 GPZ720988 GZV720988 HJR720988 HTN720988 IDJ720988 INF720988 IXB720988 JGX720988 JQT720988 KAP720988 KKL720988 KUH720988 LED720988 LNZ720988 LXV720988 MHR720988 MRN720988 NBJ720988 NLF720988 NVB720988 OEX720988 OOT720988 OYP720988 PIL720988 PSH720988 QCD720988 QLZ720988 QVV720988 RFR720988 RPN720988 RZJ720988 SJF720988 STB720988 TCX720988 TMT720988 TWP720988 UGL720988 UQH720988 VAD720988 VJZ720988 VTV720988 WDR720988 WNN720988 WXJ720988 BB786524 KX786524 UT786524 AEP786524 AOL786524 AYH786524 BID786524 BRZ786524 CBV786524 CLR786524 CVN786524 DFJ786524 DPF786524 DZB786524 EIX786524 EST786524 FCP786524 FML786524 FWH786524 GGD786524 GPZ786524 GZV786524 HJR786524 HTN786524 IDJ786524 INF786524 IXB786524 JGX786524 JQT786524 KAP786524 KKL786524 KUH786524 LED786524 LNZ786524 LXV786524 MHR786524 MRN786524 NBJ786524 NLF786524 NVB786524 OEX786524 OOT786524 OYP786524 PIL786524 PSH786524 QCD786524 QLZ786524 QVV786524 RFR786524 RPN786524 RZJ786524 SJF786524 STB786524 TCX786524 TMT786524 TWP786524 UGL786524 UQH786524 VAD786524 VJZ786524 VTV786524 WDR786524 WNN786524 WXJ786524 BB852060 KX852060 UT852060 AEP852060 AOL852060 AYH852060 BID852060 BRZ852060 CBV852060 CLR852060 CVN852060 DFJ852060 DPF852060 DZB852060 EIX852060 EST852060 FCP852060 FML852060 FWH852060 GGD852060 GPZ852060 GZV852060 HJR852060 HTN852060 IDJ852060 INF852060 IXB852060 JGX852060 JQT852060 KAP852060 KKL852060 KUH852060 LED852060 LNZ852060 LXV852060 MHR852060 MRN852060 NBJ852060 NLF852060 NVB852060 OEX852060 OOT852060 OYP852060 PIL852060 PSH852060 QCD852060 QLZ852060 QVV852060 RFR852060 RPN852060 RZJ852060 SJF852060 STB852060 TCX852060 TMT852060 TWP852060 UGL852060 UQH852060 VAD852060 VJZ852060 VTV852060 WDR852060 WNN852060 WXJ852060 BB917596 KX917596 UT917596 AEP917596 AOL917596 AYH917596 BID917596 BRZ917596 CBV917596 CLR917596 CVN917596 DFJ917596 DPF917596 DZB917596 EIX917596 EST917596 FCP917596 FML917596 FWH917596 GGD917596 GPZ917596 GZV917596 HJR917596 HTN917596 IDJ917596 INF917596 IXB917596 JGX917596 JQT917596 KAP917596 KKL917596 KUH917596 LED917596 LNZ917596 LXV917596 MHR917596 MRN917596 NBJ917596 NLF917596 NVB917596 OEX917596 OOT917596 OYP917596 PIL917596 PSH917596 QCD917596 QLZ917596 QVV917596 RFR917596 RPN917596 RZJ917596 SJF917596 STB917596 TCX917596 TMT917596 TWP917596 UGL917596 UQH917596 VAD917596 VJZ917596 VTV917596 WDR917596 WNN917596 WXJ917596 BB983132 KX983132 UT983132 AEP983132 AOL983132 AYH983132 BID983132 BRZ983132 CBV983132 CLR983132 CVN983132 DFJ983132 DPF983132 DZB983132 EIX983132 EST983132 FCP983132 FML983132 FWH983132 GGD983132 GPZ983132 GZV983132 HJR983132 HTN983132 IDJ983132 INF983132 IXB983132 JGX983132 JQT983132 KAP983132 KKL983132 KUH983132 LED983132 LNZ983132 LXV983132 MHR983132 MRN983132 NBJ983132 NLF983132 NVB983132 OEX983132 OOT983132 OYP983132 PIL983132 PSH983132 QCD983132 QLZ983132 QVV983132 RFR983132 RPN983132 RZJ983132 SJF983132 STB983132 TCX983132 TMT983132 TWP983132 UGL983132 UQH983132 VAD983132 VJZ983132 VTV983132 WDR983132 WNN983132 WXJ983132"/>
    <dataValidation type="whole" allowBlank="1" showInputMessage="1" showErrorMessage="1" errorTitle="Error" error="Por favor ingrese números enteros" sqref="A1:BA1048576 BC1:KW1048576 KY1:US1048576 UU1:AEO1048576 AEQ1:AOK1048576 AOM1:AYG1048576 AYI1:BIC1048576 BIE1:BRY1048576 BSA1:CBU1048576 CBW1:CLQ1048576 CLS1:CVM1048576 CVO1:DFI1048576 DFK1:DPE1048576 DPG1:DZA1048576 DZC1:EIW1048576 EIY1:ESS1048576 ESU1:FCO1048576 FCQ1:FMK1048576 FMM1:FWG1048576 FWI1:GGC1048576 GGE1:GPY1048576 GQA1:GZU1048576 GZW1:HJQ1048576 HJS1:HTM1048576 HTO1:IDI1048576 IDK1:INE1048576 ING1:IXA1048576 IXC1:JGW1048576 JGY1:JQS1048576 JQU1:KAO1048576 KAQ1:KKK1048576 KKM1:KUG1048576 KUI1:LEC1048576 LEE1:LNY1048576 LOA1:LXU1048576 LXW1:MHQ1048576 MHS1:MRM1048576 MRO1:NBI1048576 NBK1:NLE1048576 NLG1:NVA1048576 NVC1:OEW1048576 OEY1:OOS1048576 OOU1:OYO1048576 OYQ1:PIK1048576 PIM1:PSG1048576 PSI1:QCC1048576 QCE1:QLY1048576 QMA1:QVU1048576 QVW1:RFQ1048576 RFS1:RPM1048576 RPO1:RZI1048576 RZK1:SJE1048576 SJG1:STA1048576 STC1:TCW1048576 TCY1:TMS1048576 TMU1:TWO1048576 TWQ1:UGK1048576 UGM1:UQG1048576 UQI1:VAC1048576 VAE1:VJY1048576 VKA1:VTU1048576 VTW1:WDQ1048576 WDS1:WNM1048576 WNO1:WXI1048576 WXK1:XFD1048576 BB1:BB91 KX1:KX91 UT1:UT91 AEP1:AEP91 AOL1:AOL91 AYH1:AYH91 BID1:BID91 BRZ1:BRZ91 CBV1:CBV91 CLR1:CLR91 CVN1:CVN91 DFJ1:DFJ91 DPF1:DPF91 DZB1:DZB91 EIX1:EIX91 EST1:EST91 FCP1:FCP91 FML1:FML91 FWH1:FWH91 GGD1:GGD91 GPZ1:GPZ91 GZV1:GZV91 HJR1:HJR91 HTN1:HTN91 IDJ1:IDJ91 INF1:INF91 IXB1:IXB91 JGX1:JGX91 JQT1:JQT91 KAP1:KAP91 KKL1:KKL91 KUH1:KUH91 LED1:LED91 LNZ1:LNZ91 LXV1:LXV91 MHR1:MHR91 MRN1:MRN91 NBJ1:NBJ91 NLF1:NLF91 NVB1:NVB91 OEX1:OEX91 OOT1:OOT91 OYP1:OYP91 PIL1:PIL91 PSH1:PSH91 QCD1:QCD91 QLZ1:QLZ91 QVV1:QVV91 RFR1:RFR91 RPN1:RPN91 RZJ1:RZJ91 SJF1:SJF91 STB1:STB91 TCX1:TCX91 TMT1:TMT91 TWP1:TWP91 UGL1:UGL91 UQH1:UQH91 VAD1:VAD91 VJZ1:VJZ91 VTV1:VTV91 WDR1:WDR91 WNN1:WNN91 WXJ1:WXJ91 BB93:BB65627 KX93:KX65627 UT93:UT65627 AEP93:AEP65627 AOL93:AOL65627 AYH93:AYH65627 BID93:BID65627 BRZ93:BRZ65627 CBV93:CBV65627 CLR93:CLR65627 CVN93:CVN65627 DFJ93:DFJ65627 DPF93:DPF65627 DZB93:DZB65627 EIX93:EIX65627 EST93:EST65627 FCP93:FCP65627 FML93:FML65627 FWH93:FWH65627 GGD93:GGD65627 GPZ93:GPZ65627 GZV93:GZV65627 HJR93:HJR65627 HTN93:HTN65627 IDJ93:IDJ65627 INF93:INF65627 IXB93:IXB65627 JGX93:JGX65627 JQT93:JQT65627 KAP93:KAP65627 KKL93:KKL65627 KUH93:KUH65627 LED93:LED65627 LNZ93:LNZ65627 LXV93:LXV65627 MHR93:MHR65627 MRN93:MRN65627 NBJ93:NBJ65627 NLF93:NLF65627 NVB93:NVB65627 OEX93:OEX65627 OOT93:OOT65627 OYP93:OYP65627 PIL93:PIL65627 PSH93:PSH65627 QCD93:QCD65627 QLZ93:QLZ65627 QVV93:QVV65627 RFR93:RFR65627 RPN93:RPN65627 RZJ93:RZJ65627 SJF93:SJF65627 STB93:STB65627 TCX93:TCX65627 TMT93:TMT65627 TWP93:TWP65627 UGL93:UGL65627 UQH93:UQH65627 VAD93:VAD65627 VJZ93:VJZ65627 VTV93:VTV65627 WDR93:WDR65627 WNN93:WNN65627 WXJ93:WXJ65627 BB65629:BB131163 KX65629:KX131163 UT65629:UT131163 AEP65629:AEP131163 AOL65629:AOL131163 AYH65629:AYH131163 BID65629:BID131163 BRZ65629:BRZ131163 CBV65629:CBV131163 CLR65629:CLR131163 CVN65629:CVN131163 DFJ65629:DFJ131163 DPF65629:DPF131163 DZB65629:DZB131163 EIX65629:EIX131163 EST65629:EST131163 FCP65629:FCP131163 FML65629:FML131163 FWH65629:FWH131163 GGD65629:GGD131163 GPZ65629:GPZ131163 GZV65629:GZV131163 HJR65629:HJR131163 HTN65629:HTN131163 IDJ65629:IDJ131163 INF65629:INF131163 IXB65629:IXB131163 JGX65629:JGX131163 JQT65629:JQT131163 KAP65629:KAP131163 KKL65629:KKL131163 KUH65629:KUH131163 LED65629:LED131163 LNZ65629:LNZ131163 LXV65629:LXV131163 MHR65629:MHR131163 MRN65629:MRN131163 NBJ65629:NBJ131163 NLF65629:NLF131163 NVB65629:NVB131163 OEX65629:OEX131163 OOT65629:OOT131163 OYP65629:OYP131163 PIL65629:PIL131163 PSH65629:PSH131163 QCD65629:QCD131163 QLZ65629:QLZ131163 QVV65629:QVV131163 RFR65629:RFR131163 RPN65629:RPN131163 RZJ65629:RZJ131163 SJF65629:SJF131163 STB65629:STB131163 TCX65629:TCX131163 TMT65629:TMT131163 TWP65629:TWP131163 UGL65629:UGL131163 UQH65629:UQH131163 VAD65629:VAD131163 VJZ65629:VJZ131163 VTV65629:VTV131163 WDR65629:WDR131163 WNN65629:WNN131163 WXJ65629:WXJ131163 BB131165:BB196699 KX131165:KX196699 UT131165:UT196699 AEP131165:AEP196699 AOL131165:AOL196699 AYH131165:AYH196699 BID131165:BID196699 BRZ131165:BRZ196699 CBV131165:CBV196699 CLR131165:CLR196699 CVN131165:CVN196699 DFJ131165:DFJ196699 DPF131165:DPF196699 DZB131165:DZB196699 EIX131165:EIX196699 EST131165:EST196699 FCP131165:FCP196699 FML131165:FML196699 FWH131165:FWH196699 GGD131165:GGD196699 GPZ131165:GPZ196699 GZV131165:GZV196699 HJR131165:HJR196699 HTN131165:HTN196699 IDJ131165:IDJ196699 INF131165:INF196699 IXB131165:IXB196699 JGX131165:JGX196699 JQT131165:JQT196699 KAP131165:KAP196699 KKL131165:KKL196699 KUH131165:KUH196699 LED131165:LED196699 LNZ131165:LNZ196699 LXV131165:LXV196699 MHR131165:MHR196699 MRN131165:MRN196699 NBJ131165:NBJ196699 NLF131165:NLF196699 NVB131165:NVB196699 OEX131165:OEX196699 OOT131165:OOT196699 OYP131165:OYP196699 PIL131165:PIL196699 PSH131165:PSH196699 QCD131165:QCD196699 QLZ131165:QLZ196699 QVV131165:QVV196699 RFR131165:RFR196699 RPN131165:RPN196699 RZJ131165:RZJ196699 SJF131165:SJF196699 STB131165:STB196699 TCX131165:TCX196699 TMT131165:TMT196699 TWP131165:TWP196699 UGL131165:UGL196699 UQH131165:UQH196699 VAD131165:VAD196699 VJZ131165:VJZ196699 VTV131165:VTV196699 WDR131165:WDR196699 WNN131165:WNN196699 WXJ131165:WXJ196699 BB196701:BB262235 KX196701:KX262235 UT196701:UT262235 AEP196701:AEP262235 AOL196701:AOL262235 AYH196701:AYH262235 BID196701:BID262235 BRZ196701:BRZ262235 CBV196701:CBV262235 CLR196701:CLR262235 CVN196701:CVN262235 DFJ196701:DFJ262235 DPF196701:DPF262235 DZB196701:DZB262235 EIX196701:EIX262235 EST196701:EST262235 FCP196701:FCP262235 FML196701:FML262235 FWH196701:FWH262235 GGD196701:GGD262235 GPZ196701:GPZ262235 GZV196701:GZV262235 HJR196701:HJR262235 HTN196701:HTN262235 IDJ196701:IDJ262235 INF196701:INF262235 IXB196701:IXB262235 JGX196701:JGX262235 JQT196701:JQT262235 KAP196701:KAP262235 KKL196701:KKL262235 KUH196701:KUH262235 LED196701:LED262235 LNZ196701:LNZ262235 LXV196701:LXV262235 MHR196701:MHR262235 MRN196701:MRN262235 NBJ196701:NBJ262235 NLF196701:NLF262235 NVB196701:NVB262235 OEX196701:OEX262235 OOT196701:OOT262235 OYP196701:OYP262235 PIL196701:PIL262235 PSH196701:PSH262235 QCD196701:QCD262235 QLZ196701:QLZ262235 QVV196701:QVV262235 RFR196701:RFR262235 RPN196701:RPN262235 RZJ196701:RZJ262235 SJF196701:SJF262235 STB196701:STB262235 TCX196701:TCX262235 TMT196701:TMT262235 TWP196701:TWP262235 UGL196701:UGL262235 UQH196701:UQH262235 VAD196701:VAD262235 VJZ196701:VJZ262235 VTV196701:VTV262235 WDR196701:WDR262235 WNN196701:WNN262235 WXJ196701:WXJ262235 BB262237:BB327771 KX262237:KX327771 UT262237:UT327771 AEP262237:AEP327771 AOL262237:AOL327771 AYH262237:AYH327771 BID262237:BID327771 BRZ262237:BRZ327771 CBV262237:CBV327771 CLR262237:CLR327771 CVN262237:CVN327771 DFJ262237:DFJ327771 DPF262237:DPF327771 DZB262237:DZB327771 EIX262237:EIX327771 EST262237:EST327771 FCP262237:FCP327771 FML262237:FML327771 FWH262237:FWH327771 GGD262237:GGD327771 GPZ262237:GPZ327771 GZV262237:GZV327771 HJR262237:HJR327771 HTN262237:HTN327771 IDJ262237:IDJ327771 INF262237:INF327771 IXB262237:IXB327771 JGX262237:JGX327771 JQT262237:JQT327771 KAP262237:KAP327771 KKL262237:KKL327771 KUH262237:KUH327771 LED262237:LED327771 LNZ262237:LNZ327771 LXV262237:LXV327771 MHR262237:MHR327771 MRN262237:MRN327771 NBJ262237:NBJ327771 NLF262237:NLF327771 NVB262237:NVB327771 OEX262237:OEX327771 OOT262237:OOT327771 OYP262237:OYP327771 PIL262237:PIL327771 PSH262237:PSH327771 QCD262237:QCD327771 QLZ262237:QLZ327771 QVV262237:QVV327771 RFR262237:RFR327771 RPN262237:RPN327771 RZJ262237:RZJ327771 SJF262237:SJF327771 STB262237:STB327771 TCX262237:TCX327771 TMT262237:TMT327771 TWP262237:TWP327771 UGL262237:UGL327771 UQH262237:UQH327771 VAD262237:VAD327771 VJZ262237:VJZ327771 VTV262237:VTV327771 WDR262237:WDR327771 WNN262237:WNN327771 WXJ262237:WXJ327771 BB327773:BB393307 KX327773:KX393307 UT327773:UT393307 AEP327773:AEP393307 AOL327773:AOL393307 AYH327773:AYH393307 BID327773:BID393307 BRZ327773:BRZ393307 CBV327773:CBV393307 CLR327773:CLR393307 CVN327773:CVN393307 DFJ327773:DFJ393307 DPF327773:DPF393307 DZB327773:DZB393307 EIX327773:EIX393307 EST327773:EST393307 FCP327773:FCP393307 FML327773:FML393307 FWH327773:FWH393307 GGD327773:GGD393307 GPZ327773:GPZ393307 GZV327773:GZV393307 HJR327773:HJR393307 HTN327773:HTN393307 IDJ327773:IDJ393307 INF327773:INF393307 IXB327773:IXB393307 JGX327773:JGX393307 JQT327773:JQT393307 KAP327773:KAP393307 KKL327773:KKL393307 KUH327773:KUH393307 LED327773:LED393307 LNZ327773:LNZ393307 LXV327773:LXV393307 MHR327773:MHR393307 MRN327773:MRN393307 NBJ327773:NBJ393307 NLF327773:NLF393307 NVB327773:NVB393307 OEX327773:OEX393307 OOT327773:OOT393307 OYP327773:OYP393307 PIL327773:PIL393307 PSH327773:PSH393307 QCD327773:QCD393307 QLZ327773:QLZ393307 QVV327773:QVV393307 RFR327773:RFR393307 RPN327773:RPN393307 RZJ327773:RZJ393307 SJF327773:SJF393307 STB327773:STB393307 TCX327773:TCX393307 TMT327773:TMT393307 TWP327773:TWP393307 UGL327773:UGL393307 UQH327773:UQH393307 VAD327773:VAD393307 VJZ327773:VJZ393307 VTV327773:VTV393307 WDR327773:WDR393307 WNN327773:WNN393307 WXJ327773:WXJ393307 BB393309:BB458843 KX393309:KX458843 UT393309:UT458843 AEP393309:AEP458843 AOL393309:AOL458843 AYH393309:AYH458843 BID393309:BID458843 BRZ393309:BRZ458843 CBV393309:CBV458843 CLR393309:CLR458843 CVN393309:CVN458843 DFJ393309:DFJ458843 DPF393309:DPF458843 DZB393309:DZB458843 EIX393309:EIX458843 EST393309:EST458843 FCP393309:FCP458843 FML393309:FML458843 FWH393309:FWH458843 GGD393309:GGD458843 GPZ393309:GPZ458843 GZV393309:GZV458843 HJR393309:HJR458843 HTN393309:HTN458843 IDJ393309:IDJ458843 INF393309:INF458843 IXB393309:IXB458843 JGX393309:JGX458843 JQT393309:JQT458843 KAP393309:KAP458843 KKL393309:KKL458843 KUH393309:KUH458843 LED393309:LED458843 LNZ393309:LNZ458843 LXV393309:LXV458843 MHR393309:MHR458843 MRN393309:MRN458843 NBJ393309:NBJ458843 NLF393309:NLF458843 NVB393309:NVB458843 OEX393309:OEX458843 OOT393309:OOT458843 OYP393309:OYP458843 PIL393309:PIL458843 PSH393309:PSH458843 QCD393309:QCD458843 QLZ393309:QLZ458843 QVV393309:QVV458843 RFR393309:RFR458843 RPN393309:RPN458843 RZJ393309:RZJ458843 SJF393309:SJF458843 STB393309:STB458843 TCX393309:TCX458843 TMT393309:TMT458843 TWP393309:TWP458843 UGL393309:UGL458843 UQH393309:UQH458843 VAD393309:VAD458843 VJZ393309:VJZ458843 VTV393309:VTV458843 WDR393309:WDR458843 WNN393309:WNN458843 WXJ393309:WXJ458843 BB458845:BB524379 KX458845:KX524379 UT458845:UT524379 AEP458845:AEP524379 AOL458845:AOL524379 AYH458845:AYH524379 BID458845:BID524379 BRZ458845:BRZ524379 CBV458845:CBV524379 CLR458845:CLR524379 CVN458845:CVN524379 DFJ458845:DFJ524379 DPF458845:DPF524379 DZB458845:DZB524379 EIX458845:EIX524379 EST458845:EST524379 FCP458845:FCP524379 FML458845:FML524379 FWH458845:FWH524379 GGD458845:GGD524379 GPZ458845:GPZ524379 GZV458845:GZV524379 HJR458845:HJR524379 HTN458845:HTN524379 IDJ458845:IDJ524379 INF458845:INF524379 IXB458845:IXB524379 JGX458845:JGX524379 JQT458845:JQT524379 KAP458845:KAP524379 KKL458845:KKL524379 KUH458845:KUH524379 LED458845:LED524379 LNZ458845:LNZ524379 LXV458845:LXV524379 MHR458845:MHR524379 MRN458845:MRN524379 NBJ458845:NBJ524379 NLF458845:NLF524379 NVB458845:NVB524379 OEX458845:OEX524379 OOT458845:OOT524379 OYP458845:OYP524379 PIL458845:PIL524379 PSH458845:PSH524379 QCD458845:QCD524379 QLZ458845:QLZ524379 QVV458845:QVV524379 RFR458845:RFR524379 RPN458845:RPN524379 RZJ458845:RZJ524379 SJF458845:SJF524379 STB458845:STB524379 TCX458845:TCX524379 TMT458845:TMT524379 TWP458845:TWP524379 UGL458845:UGL524379 UQH458845:UQH524379 VAD458845:VAD524379 VJZ458845:VJZ524379 VTV458845:VTV524379 WDR458845:WDR524379 WNN458845:WNN524379 WXJ458845:WXJ524379 BB524381:BB589915 KX524381:KX589915 UT524381:UT589915 AEP524381:AEP589915 AOL524381:AOL589915 AYH524381:AYH589915 BID524381:BID589915 BRZ524381:BRZ589915 CBV524381:CBV589915 CLR524381:CLR589915 CVN524381:CVN589915 DFJ524381:DFJ589915 DPF524381:DPF589915 DZB524381:DZB589915 EIX524381:EIX589915 EST524381:EST589915 FCP524381:FCP589915 FML524381:FML589915 FWH524381:FWH589915 GGD524381:GGD589915 GPZ524381:GPZ589915 GZV524381:GZV589915 HJR524381:HJR589915 HTN524381:HTN589915 IDJ524381:IDJ589915 INF524381:INF589915 IXB524381:IXB589915 JGX524381:JGX589915 JQT524381:JQT589915 KAP524381:KAP589915 KKL524381:KKL589915 KUH524381:KUH589915 LED524381:LED589915 LNZ524381:LNZ589915 LXV524381:LXV589915 MHR524381:MHR589915 MRN524381:MRN589915 NBJ524381:NBJ589915 NLF524381:NLF589915 NVB524381:NVB589915 OEX524381:OEX589915 OOT524381:OOT589915 OYP524381:OYP589915 PIL524381:PIL589915 PSH524381:PSH589915 QCD524381:QCD589915 QLZ524381:QLZ589915 QVV524381:QVV589915 RFR524381:RFR589915 RPN524381:RPN589915 RZJ524381:RZJ589915 SJF524381:SJF589915 STB524381:STB589915 TCX524381:TCX589915 TMT524381:TMT589915 TWP524381:TWP589915 UGL524381:UGL589915 UQH524381:UQH589915 VAD524381:VAD589915 VJZ524381:VJZ589915 VTV524381:VTV589915 WDR524381:WDR589915 WNN524381:WNN589915 WXJ524381:WXJ589915 BB589917:BB655451 KX589917:KX655451 UT589917:UT655451 AEP589917:AEP655451 AOL589917:AOL655451 AYH589917:AYH655451 BID589917:BID655451 BRZ589917:BRZ655451 CBV589917:CBV655451 CLR589917:CLR655451 CVN589917:CVN655451 DFJ589917:DFJ655451 DPF589917:DPF655451 DZB589917:DZB655451 EIX589917:EIX655451 EST589917:EST655451 FCP589917:FCP655451 FML589917:FML655451 FWH589917:FWH655451 GGD589917:GGD655451 GPZ589917:GPZ655451 GZV589917:GZV655451 HJR589917:HJR655451 HTN589917:HTN655451 IDJ589917:IDJ655451 INF589917:INF655451 IXB589917:IXB655451 JGX589917:JGX655451 JQT589917:JQT655451 KAP589917:KAP655451 KKL589917:KKL655451 KUH589917:KUH655451 LED589917:LED655451 LNZ589917:LNZ655451 LXV589917:LXV655451 MHR589917:MHR655451 MRN589917:MRN655451 NBJ589917:NBJ655451 NLF589917:NLF655451 NVB589917:NVB655451 OEX589917:OEX655451 OOT589917:OOT655451 OYP589917:OYP655451 PIL589917:PIL655451 PSH589917:PSH655451 QCD589917:QCD655451 QLZ589917:QLZ655451 QVV589917:QVV655451 RFR589917:RFR655451 RPN589917:RPN655451 RZJ589917:RZJ655451 SJF589917:SJF655451 STB589917:STB655451 TCX589917:TCX655451 TMT589917:TMT655451 TWP589917:TWP655451 UGL589917:UGL655451 UQH589917:UQH655451 VAD589917:VAD655451 VJZ589917:VJZ655451 VTV589917:VTV655451 WDR589917:WDR655451 WNN589917:WNN655451 WXJ589917:WXJ655451 BB655453:BB720987 KX655453:KX720987 UT655453:UT720987 AEP655453:AEP720987 AOL655453:AOL720987 AYH655453:AYH720987 BID655453:BID720987 BRZ655453:BRZ720987 CBV655453:CBV720987 CLR655453:CLR720987 CVN655453:CVN720987 DFJ655453:DFJ720987 DPF655453:DPF720987 DZB655453:DZB720987 EIX655453:EIX720987 EST655453:EST720987 FCP655453:FCP720987 FML655453:FML720987 FWH655453:FWH720987 GGD655453:GGD720987 GPZ655453:GPZ720987 GZV655453:GZV720987 HJR655453:HJR720987 HTN655453:HTN720987 IDJ655453:IDJ720987 INF655453:INF720987 IXB655453:IXB720987 JGX655453:JGX720987 JQT655453:JQT720987 KAP655453:KAP720987 KKL655453:KKL720987 KUH655453:KUH720987 LED655453:LED720987 LNZ655453:LNZ720987 LXV655453:LXV720987 MHR655453:MHR720987 MRN655453:MRN720987 NBJ655453:NBJ720987 NLF655453:NLF720987 NVB655453:NVB720987 OEX655453:OEX720987 OOT655453:OOT720987 OYP655453:OYP720987 PIL655453:PIL720987 PSH655453:PSH720987 QCD655453:QCD720987 QLZ655453:QLZ720987 QVV655453:QVV720987 RFR655453:RFR720987 RPN655453:RPN720987 RZJ655453:RZJ720987 SJF655453:SJF720987 STB655453:STB720987 TCX655453:TCX720987 TMT655453:TMT720987 TWP655453:TWP720987 UGL655453:UGL720987 UQH655453:UQH720987 VAD655453:VAD720987 VJZ655453:VJZ720987 VTV655453:VTV720987 WDR655453:WDR720987 WNN655453:WNN720987 WXJ655453:WXJ720987 BB720989:BB786523 KX720989:KX786523 UT720989:UT786523 AEP720989:AEP786523 AOL720989:AOL786523 AYH720989:AYH786523 BID720989:BID786523 BRZ720989:BRZ786523 CBV720989:CBV786523 CLR720989:CLR786523 CVN720989:CVN786523 DFJ720989:DFJ786523 DPF720989:DPF786523 DZB720989:DZB786523 EIX720989:EIX786523 EST720989:EST786523 FCP720989:FCP786523 FML720989:FML786523 FWH720989:FWH786523 GGD720989:GGD786523 GPZ720989:GPZ786523 GZV720989:GZV786523 HJR720989:HJR786523 HTN720989:HTN786523 IDJ720989:IDJ786523 INF720989:INF786523 IXB720989:IXB786523 JGX720989:JGX786523 JQT720989:JQT786523 KAP720989:KAP786523 KKL720989:KKL786523 KUH720989:KUH786523 LED720989:LED786523 LNZ720989:LNZ786523 LXV720989:LXV786523 MHR720989:MHR786523 MRN720989:MRN786523 NBJ720989:NBJ786523 NLF720989:NLF786523 NVB720989:NVB786523 OEX720989:OEX786523 OOT720989:OOT786523 OYP720989:OYP786523 PIL720989:PIL786523 PSH720989:PSH786523 QCD720989:QCD786523 QLZ720989:QLZ786523 QVV720989:QVV786523 RFR720989:RFR786523 RPN720989:RPN786523 RZJ720989:RZJ786523 SJF720989:SJF786523 STB720989:STB786523 TCX720989:TCX786523 TMT720989:TMT786523 TWP720989:TWP786523 UGL720989:UGL786523 UQH720989:UQH786523 VAD720989:VAD786523 VJZ720989:VJZ786523 VTV720989:VTV786523 WDR720989:WDR786523 WNN720989:WNN786523 WXJ720989:WXJ786523 BB786525:BB852059 KX786525:KX852059 UT786525:UT852059 AEP786525:AEP852059 AOL786525:AOL852059 AYH786525:AYH852059 BID786525:BID852059 BRZ786525:BRZ852059 CBV786525:CBV852059 CLR786525:CLR852059 CVN786525:CVN852059 DFJ786525:DFJ852059 DPF786525:DPF852059 DZB786525:DZB852059 EIX786525:EIX852059 EST786525:EST852059 FCP786525:FCP852059 FML786525:FML852059 FWH786525:FWH852059 GGD786525:GGD852059 GPZ786525:GPZ852059 GZV786525:GZV852059 HJR786525:HJR852059 HTN786525:HTN852059 IDJ786525:IDJ852059 INF786525:INF852059 IXB786525:IXB852059 JGX786525:JGX852059 JQT786525:JQT852059 KAP786525:KAP852059 KKL786525:KKL852059 KUH786525:KUH852059 LED786525:LED852059 LNZ786525:LNZ852059 LXV786525:LXV852059 MHR786525:MHR852059 MRN786525:MRN852059 NBJ786525:NBJ852059 NLF786525:NLF852059 NVB786525:NVB852059 OEX786525:OEX852059 OOT786525:OOT852059 OYP786525:OYP852059 PIL786525:PIL852059 PSH786525:PSH852059 QCD786525:QCD852059 QLZ786525:QLZ852059 QVV786525:QVV852059 RFR786525:RFR852059 RPN786525:RPN852059 RZJ786525:RZJ852059 SJF786525:SJF852059 STB786525:STB852059 TCX786525:TCX852059 TMT786525:TMT852059 TWP786525:TWP852059 UGL786525:UGL852059 UQH786525:UQH852059 VAD786525:VAD852059 VJZ786525:VJZ852059 VTV786525:VTV852059 WDR786525:WDR852059 WNN786525:WNN852059 WXJ786525:WXJ852059 BB852061:BB917595 KX852061:KX917595 UT852061:UT917595 AEP852061:AEP917595 AOL852061:AOL917595 AYH852061:AYH917595 BID852061:BID917595 BRZ852061:BRZ917595 CBV852061:CBV917595 CLR852061:CLR917595 CVN852061:CVN917595 DFJ852061:DFJ917595 DPF852061:DPF917595 DZB852061:DZB917595 EIX852061:EIX917595 EST852061:EST917595 FCP852061:FCP917595 FML852061:FML917595 FWH852061:FWH917595 GGD852061:GGD917595 GPZ852061:GPZ917595 GZV852061:GZV917595 HJR852061:HJR917595 HTN852061:HTN917595 IDJ852061:IDJ917595 INF852061:INF917595 IXB852061:IXB917595 JGX852061:JGX917595 JQT852061:JQT917595 KAP852061:KAP917595 KKL852061:KKL917595 KUH852061:KUH917595 LED852061:LED917595 LNZ852061:LNZ917595 LXV852061:LXV917595 MHR852061:MHR917595 MRN852061:MRN917595 NBJ852061:NBJ917595 NLF852061:NLF917595 NVB852061:NVB917595 OEX852061:OEX917595 OOT852061:OOT917595 OYP852061:OYP917595 PIL852061:PIL917595 PSH852061:PSH917595 QCD852061:QCD917595 QLZ852061:QLZ917595 QVV852061:QVV917595 RFR852061:RFR917595 RPN852061:RPN917595 RZJ852061:RZJ917595 SJF852061:SJF917595 STB852061:STB917595 TCX852061:TCX917595 TMT852061:TMT917595 TWP852061:TWP917595 UGL852061:UGL917595 UQH852061:UQH917595 VAD852061:VAD917595 VJZ852061:VJZ917595 VTV852061:VTV917595 WDR852061:WDR917595 WNN852061:WNN917595 WXJ852061:WXJ917595 BB917597:BB983131 KX917597:KX983131 UT917597:UT983131 AEP917597:AEP983131 AOL917597:AOL983131 AYH917597:AYH983131 BID917597:BID983131 BRZ917597:BRZ983131 CBV917597:CBV983131 CLR917597:CLR983131 CVN917597:CVN983131 DFJ917597:DFJ983131 DPF917597:DPF983131 DZB917597:DZB983131 EIX917597:EIX983131 EST917597:EST983131 FCP917597:FCP983131 FML917597:FML983131 FWH917597:FWH983131 GGD917597:GGD983131 GPZ917597:GPZ983131 GZV917597:GZV983131 HJR917597:HJR983131 HTN917597:HTN983131 IDJ917597:IDJ983131 INF917597:INF983131 IXB917597:IXB983131 JGX917597:JGX983131 JQT917597:JQT983131 KAP917597:KAP983131 KKL917597:KKL983131 KUH917597:KUH983131 LED917597:LED983131 LNZ917597:LNZ983131 LXV917597:LXV983131 MHR917597:MHR983131 MRN917597:MRN983131 NBJ917597:NBJ983131 NLF917597:NLF983131 NVB917597:NVB983131 OEX917597:OEX983131 OOT917597:OOT983131 OYP917597:OYP983131 PIL917597:PIL983131 PSH917597:PSH983131 QCD917597:QCD983131 QLZ917597:QLZ983131 QVV917597:QVV983131 RFR917597:RFR983131 RPN917597:RPN983131 RZJ917597:RZJ983131 SJF917597:SJF983131 STB917597:STB983131 TCX917597:TCX983131 TMT917597:TMT983131 TWP917597:TWP983131 UGL917597:UGL983131 UQH917597:UQH983131 VAD917597:VAD983131 VJZ917597:VJZ983131 VTV917597:VTV983131 WDR917597:WDR983131 WNN917597:WNN983131 WXJ917597:WXJ983131 BB983133:BB1048576 KX983133:KX1048576 UT983133:UT1048576 AEP983133:AEP1048576 AOL983133:AOL1048576 AYH983133:AYH1048576 BID983133:BID1048576 BRZ983133:BRZ1048576 CBV983133:CBV1048576 CLR983133:CLR1048576 CVN983133:CVN1048576 DFJ983133:DFJ1048576 DPF983133:DPF1048576 DZB983133:DZB1048576 EIX983133:EIX1048576 EST983133:EST1048576 FCP983133:FCP1048576 FML983133:FML1048576 FWH983133:FWH1048576 GGD983133:GGD1048576 GPZ983133:GPZ1048576 GZV983133:GZV1048576 HJR983133:HJR1048576 HTN983133:HTN1048576 IDJ983133:IDJ1048576 INF983133:INF1048576 IXB983133:IXB1048576 JGX983133:JGX1048576 JQT983133:JQT1048576 KAP983133:KAP1048576 KKL983133:KKL1048576 KUH983133:KUH1048576 LED983133:LED1048576 LNZ983133:LNZ1048576 LXV983133:LXV1048576 MHR983133:MHR1048576 MRN983133:MRN1048576 NBJ983133:NBJ1048576 NLF983133:NLF1048576 NVB983133:NVB1048576 OEX983133:OEX1048576 OOT983133:OOT1048576 OYP983133:OYP1048576 PIL983133:PIL1048576 PSH983133:PSH1048576 QCD983133:QCD1048576 QLZ983133:QLZ1048576 QVV983133:QVV1048576 RFR983133:RFR1048576 RPN983133:RPN1048576 RZJ983133:RZJ1048576 SJF983133:SJF1048576 STB983133:STB1048576 TCX983133:TCX1048576 TMT983133:TMT1048576 TWP983133:TWP1048576 UGL983133:UGL1048576 UQH983133:UQH1048576 VAD983133:VAD1048576 VJZ983133:VJZ1048576 VTV983133:VTV1048576 WDR983133:WDR1048576 WNN983133:WNN1048576 WXJ983133:WXJ1048576">
      <formula1>0</formula1>
      <formula2>10000000000</formula2>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workbookViewId="0">
      <selection activeCell="D19" sqref="D19:J19"/>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4.8554687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42" width="5.140625" style="2" customWidth="1"/>
    <col min="143"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4.85546875" style="2" customWidth="1"/>
    <col min="305" max="397" width="0" style="2" hidden="1" customWidth="1"/>
    <col min="398" max="398" width="5.140625" style="2" customWidth="1"/>
    <col min="399"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4.85546875" style="2" customWidth="1"/>
    <col min="561" max="653" width="0" style="2" hidden="1" customWidth="1"/>
    <col min="654" max="654" width="5.140625" style="2" customWidth="1"/>
    <col min="655"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4.85546875" style="2" customWidth="1"/>
    <col min="817" max="909" width="0" style="2" hidden="1" customWidth="1"/>
    <col min="910" max="910" width="5.140625" style="2" customWidth="1"/>
    <col min="911"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4.85546875" style="2" customWidth="1"/>
    <col min="1073" max="1165" width="0" style="2" hidden="1" customWidth="1"/>
    <col min="1166" max="1166" width="5.140625" style="2" customWidth="1"/>
    <col min="1167"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4.85546875" style="2" customWidth="1"/>
    <col min="1329" max="1421" width="0" style="2" hidden="1" customWidth="1"/>
    <col min="1422" max="1422" width="5.140625" style="2" customWidth="1"/>
    <col min="1423"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4.85546875" style="2" customWidth="1"/>
    <col min="1585" max="1677" width="0" style="2" hidden="1" customWidth="1"/>
    <col min="1678" max="1678" width="5.140625" style="2" customWidth="1"/>
    <col min="1679"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4.85546875" style="2" customWidth="1"/>
    <col min="1841" max="1933" width="0" style="2" hidden="1" customWidth="1"/>
    <col min="1934" max="1934" width="5.140625" style="2" customWidth="1"/>
    <col min="1935"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4.85546875" style="2" customWidth="1"/>
    <col min="2097" max="2189" width="0" style="2" hidden="1" customWidth="1"/>
    <col min="2190" max="2190" width="5.140625" style="2" customWidth="1"/>
    <col min="2191"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4.85546875" style="2" customWidth="1"/>
    <col min="2353" max="2445" width="0" style="2" hidden="1" customWidth="1"/>
    <col min="2446" max="2446" width="5.140625" style="2" customWidth="1"/>
    <col min="2447"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4.85546875" style="2" customWidth="1"/>
    <col min="2609" max="2701" width="0" style="2" hidden="1" customWidth="1"/>
    <col min="2702" max="2702" width="5.140625" style="2" customWidth="1"/>
    <col min="2703"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4.85546875" style="2" customWidth="1"/>
    <col min="2865" max="2957" width="0" style="2" hidden="1" customWidth="1"/>
    <col min="2958" max="2958" width="5.140625" style="2" customWidth="1"/>
    <col min="2959"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4.85546875" style="2" customWidth="1"/>
    <col min="3121" max="3213" width="0" style="2" hidden="1" customWidth="1"/>
    <col min="3214" max="3214" width="5.140625" style="2" customWidth="1"/>
    <col min="3215"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4.85546875" style="2" customWidth="1"/>
    <col min="3377" max="3469" width="0" style="2" hidden="1" customWidth="1"/>
    <col min="3470" max="3470" width="5.140625" style="2" customWidth="1"/>
    <col min="3471"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4.85546875" style="2" customWidth="1"/>
    <col min="3633" max="3725" width="0" style="2" hidden="1" customWidth="1"/>
    <col min="3726" max="3726" width="5.140625" style="2" customWidth="1"/>
    <col min="3727"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4.85546875" style="2" customWidth="1"/>
    <col min="3889" max="3981" width="0" style="2" hidden="1" customWidth="1"/>
    <col min="3982" max="3982" width="5.140625" style="2" customWidth="1"/>
    <col min="3983"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4.85546875" style="2" customWidth="1"/>
    <col min="4145" max="4237" width="0" style="2" hidden="1" customWidth="1"/>
    <col min="4238" max="4238" width="5.140625" style="2" customWidth="1"/>
    <col min="4239"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4.85546875" style="2" customWidth="1"/>
    <col min="4401" max="4493" width="0" style="2" hidden="1" customWidth="1"/>
    <col min="4494" max="4494" width="5.140625" style="2" customWidth="1"/>
    <col min="4495"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4.85546875" style="2" customWidth="1"/>
    <col min="4657" max="4749" width="0" style="2" hidden="1" customWidth="1"/>
    <col min="4750" max="4750" width="5.140625" style="2" customWidth="1"/>
    <col min="4751"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4.85546875" style="2" customWidth="1"/>
    <col min="4913" max="5005" width="0" style="2" hidden="1" customWidth="1"/>
    <col min="5006" max="5006" width="5.140625" style="2" customWidth="1"/>
    <col min="5007"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4.85546875" style="2" customWidth="1"/>
    <col min="5169" max="5261" width="0" style="2" hidden="1" customWidth="1"/>
    <col min="5262" max="5262" width="5.140625" style="2" customWidth="1"/>
    <col min="5263"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4.85546875" style="2" customWidth="1"/>
    <col min="5425" max="5517" width="0" style="2" hidden="1" customWidth="1"/>
    <col min="5518" max="5518" width="5.140625" style="2" customWidth="1"/>
    <col min="5519"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4.85546875" style="2" customWidth="1"/>
    <col min="5681" max="5773" width="0" style="2" hidden="1" customWidth="1"/>
    <col min="5774" max="5774" width="5.140625" style="2" customWidth="1"/>
    <col min="5775"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4.85546875" style="2" customWidth="1"/>
    <col min="5937" max="6029" width="0" style="2" hidden="1" customWidth="1"/>
    <col min="6030" max="6030" width="5.140625" style="2" customWidth="1"/>
    <col min="6031"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4.85546875" style="2" customWidth="1"/>
    <col min="6193" max="6285" width="0" style="2" hidden="1" customWidth="1"/>
    <col min="6286" max="6286" width="5.140625" style="2" customWidth="1"/>
    <col min="6287"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4.85546875" style="2" customWidth="1"/>
    <col min="6449" max="6541" width="0" style="2" hidden="1" customWidth="1"/>
    <col min="6542" max="6542" width="5.140625" style="2" customWidth="1"/>
    <col min="6543"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4.85546875" style="2" customWidth="1"/>
    <col min="6705" max="6797" width="0" style="2" hidden="1" customWidth="1"/>
    <col min="6798" max="6798" width="5.140625" style="2" customWidth="1"/>
    <col min="6799"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4.85546875" style="2" customWidth="1"/>
    <col min="6961" max="7053" width="0" style="2" hidden="1" customWidth="1"/>
    <col min="7054" max="7054" width="5.140625" style="2" customWidth="1"/>
    <col min="7055"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4.85546875" style="2" customWidth="1"/>
    <col min="7217" max="7309" width="0" style="2" hidden="1" customWidth="1"/>
    <col min="7310" max="7310" width="5.140625" style="2" customWidth="1"/>
    <col min="7311"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4.85546875" style="2" customWidth="1"/>
    <col min="7473" max="7565" width="0" style="2" hidden="1" customWidth="1"/>
    <col min="7566" max="7566" width="5.140625" style="2" customWidth="1"/>
    <col min="7567"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4.85546875" style="2" customWidth="1"/>
    <col min="7729" max="7821" width="0" style="2" hidden="1" customWidth="1"/>
    <col min="7822" max="7822" width="5.140625" style="2" customWidth="1"/>
    <col min="7823"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4.85546875" style="2" customWidth="1"/>
    <col min="7985" max="8077" width="0" style="2" hidden="1" customWidth="1"/>
    <col min="8078" max="8078" width="5.140625" style="2" customWidth="1"/>
    <col min="8079"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4.85546875" style="2" customWidth="1"/>
    <col min="8241" max="8333" width="0" style="2" hidden="1" customWidth="1"/>
    <col min="8334" max="8334" width="5.140625" style="2" customWidth="1"/>
    <col min="8335"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4.85546875" style="2" customWidth="1"/>
    <col min="8497" max="8589" width="0" style="2" hidden="1" customWidth="1"/>
    <col min="8590" max="8590" width="5.140625" style="2" customWidth="1"/>
    <col min="8591"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4.85546875" style="2" customWidth="1"/>
    <col min="8753" max="8845" width="0" style="2" hidden="1" customWidth="1"/>
    <col min="8846" max="8846" width="5.140625" style="2" customWidth="1"/>
    <col min="8847"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4.85546875" style="2" customWidth="1"/>
    <col min="9009" max="9101" width="0" style="2" hidden="1" customWidth="1"/>
    <col min="9102" max="9102" width="5.140625" style="2" customWidth="1"/>
    <col min="9103"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4.85546875" style="2" customWidth="1"/>
    <col min="9265" max="9357" width="0" style="2" hidden="1" customWidth="1"/>
    <col min="9358" max="9358" width="5.140625" style="2" customWidth="1"/>
    <col min="9359"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4.85546875" style="2" customWidth="1"/>
    <col min="9521" max="9613" width="0" style="2" hidden="1" customWidth="1"/>
    <col min="9614" max="9614" width="5.140625" style="2" customWidth="1"/>
    <col min="9615"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4.85546875" style="2" customWidth="1"/>
    <col min="9777" max="9869" width="0" style="2" hidden="1" customWidth="1"/>
    <col min="9870" max="9870" width="5.140625" style="2" customWidth="1"/>
    <col min="9871"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4.85546875" style="2" customWidth="1"/>
    <col min="10033" max="10125" width="0" style="2" hidden="1" customWidth="1"/>
    <col min="10126" max="10126" width="5.140625" style="2" customWidth="1"/>
    <col min="10127"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4.85546875" style="2" customWidth="1"/>
    <col min="10289" max="10381" width="0" style="2" hidden="1" customWidth="1"/>
    <col min="10382" max="10382" width="5.140625" style="2" customWidth="1"/>
    <col min="10383"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4.85546875" style="2" customWidth="1"/>
    <col min="10545" max="10637" width="0" style="2" hidden="1" customWidth="1"/>
    <col min="10638" max="10638" width="5.140625" style="2" customWidth="1"/>
    <col min="10639"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4.85546875" style="2" customWidth="1"/>
    <col min="10801" max="10893" width="0" style="2" hidden="1" customWidth="1"/>
    <col min="10894" max="10894" width="5.140625" style="2" customWidth="1"/>
    <col min="10895"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4.85546875" style="2" customWidth="1"/>
    <col min="11057" max="11149" width="0" style="2" hidden="1" customWidth="1"/>
    <col min="11150" max="11150" width="5.140625" style="2" customWidth="1"/>
    <col min="11151"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4.85546875" style="2" customWidth="1"/>
    <col min="11313" max="11405" width="0" style="2" hidden="1" customWidth="1"/>
    <col min="11406" max="11406" width="5.140625" style="2" customWidth="1"/>
    <col min="11407"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4.85546875" style="2" customWidth="1"/>
    <col min="11569" max="11661" width="0" style="2" hidden="1" customWidth="1"/>
    <col min="11662" max="11662" width="5.140625" style="2" customWidth="1"/>
    <col min="11663"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4.85546875" style="2" customWidth="1"/>
    <col min="11825" max="11917" width="0" style="2" hidden="1" customWidth="1"/>
    <col min="11918" max="11918" width="5.140625" style="2" customWidth="1"/>
    <col min="11919"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4.85546875" style="2" customWidth="1"/>
    <col min="12081" max="12173" width="0" style="2" hidden="1" customWidth="1"/>
    <col min="12174" max="12174" width="5.140625" style="2" customWidth="1"/>
    <col min="12175"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4.85546875" style="2" customWidth="1"/>
    <col min="12337" max="12429" width="0" style="2" hidden="1" customWidth="1"/>
    <col min="12430" max="12430" width="5.140625" style="2" customWidth="1"/>
    <col min="12431"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4.85546875" style="2" customWidth="1"/>
    <col min="12593" max="12685" width="0" style="2" hidden="1" customWidth="1"/>
    <col min="12686" max="12686" width="5.140625" style="2" customWidth="1"/>
    <col min="12687"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4.85546875" style="2" customWidth="1"/>
    <col min="12849" max="12941" width="0" style="2" hidden="1" customWidth="1"/>
    <col min="12942" max="12942" width="5.140625" style="2" customWidth="1"/>
    <col min="12943"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4.85546875" style="2" customWidth="1"/>
    <col min="13105" max="13197" width="0" style="2" hidden="1" customWidth="1"/>
    <col min="13198" max="13198" width="5.140625" style="2" customWidth="1"/>
    <col min="13199"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4.85546875" style="2" customWidth="1"/>
    <col min="13361" max="13453" width="0" style="2" hidden="1" customWidth="1"/>
    <col min="13454" max="13454" width="5.140625" style="2" customWidth="1"/>
    <col min="13455"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4.85546875" style="2" customWidth="1"/>
    <col min="13617" max="13709" width="0" style="2" hidden="1" customWidth="1"/>
    <col min="13710" max="13710" width="5.140625" style="2" customWidth="1"/>
    <col min="13711"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4.85546875" style="2" customWidth="1"/>
    <col min="13873" max="13965" width="0" style="2" hidden="1" customWidth="1"/>
    <col min="13966" max="13966" width="5.140625" style="2" customWidth="1"/>
    <col min="13967"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4.85546875" style="2" customWidth="1"/>
    <col min="14129" max="14221" width="0" style="2" hidden="1" customWidth="1"/>
    <col min="14222" max="14222" width="5.140625" style="2" customWidth="1"/>
    <col min="14223"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4.85546875" style="2" customWidth="1"/>
    <col min="14385" max="14477" width="0" style="2" hidden="1" customWidth="1"/>
    <col min="14478" max="14478" width="5.140625" style="2" customWidth="1"/>
    <col min="14479"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4.85546875" style="2" customWidth="1"/>
    <col min="14641" max="14733" width="0" style="2" hidden="1" customWidth="1"/>
    <col min="14734" max="14734" width="5.140625" style="2" customWidth="1"/>
    <col min="14735"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4.85546875" style="2" customWidth="1"/>
    <col min="14897" max="14989" width="0" style="2" hidden="1" customWidth="1"/>
    <col min="14990" max="14990" width="5.140625" style="2" customWidth="1"/>
    <col min="14991"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4.85546875" style="2" customWidth="1"/>
    <col min="15153" max="15245" width="0" style="2" hidden="1" customWidth="1"/>
    <col min="15246" max="15246" width="5.140625" style="2" customWidth="1"/>
    <col min="15247"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4.85546875" style="2" customWidth="1"/>
    <col min="15409" max="15501" width="0" style="2" hidden="1" customWidth="1"/>
    <col min="15502" max="15502" width="5.140625" style="2" customWidth="1"/>
    <col min="15503"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4.85546875" style="2" customWidth="1"/>
    <col min="15665" max="15757" width="0" style="2" hidden="1" customWidth="1"/>
    <col min="15758" max="15758" width="5.140625" style="2" customWidth="1"/>
    <col min="15759"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4.85546875" style="2" customWidth="1"/>
    <col min="15921" max="16013" width="0" style="2" hidden="1" customWidth="1"/>
    <col min="16014" max="16014" width="5.140625" style="2" customWidth="1"/>
    <col min="16015"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4.85546875" style="2" customWidth="1"/>
    <col min="16177" max="16269" width="0" style="2" hidden="1" customWidth="1"/>
    <col min="16270" max="16270" width="5.140625" style="2" customWidth="1"/>
    <col min="16271"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",[13]NOMBRE!B2," - ","( ",[13]NOMBRE!C2,[13]NOMBRE!D2,[13]NOMBRE!E2,[13]NOMBRE!F2,[13]NOMBRE!G2," )")</f>
        <v>COMUNA: LLINARES  - ( 07401 )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",[13]NOMBRE!B3," - ","( ",[13]NOMBRE!C3,[13]NOMBRE!D3,[13]NOMBRE!E3,[13]NOMBRE!F3,[13]NOMBRE!G3,[13]NOMBRE!H3," )")</f>
        <v>ESTABLECIMIENTO/ESTRATEGIA: HOSPITAL LINARES  - ( 116108 )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",[13]NOMBRE!B6," - ","( ",[13]NOMBRE!C6,[13]NOMBRE!D6," )")</f>
        <v>MES: DICIEMBRE - ( 12 )</v>
      </c>
      <c r="B4" s="10"/>
      <c r="C4" s="10"/>
      <c r="D4" s="10"/>
      <c r="E4" s="10"/>
      <c r="F4" s="10"/>
      <c r="G4" s="10"/>
      <c r="H4" s="10"/>
      <c r="I4" s="10"/>
      <c r="J4" s="10"/>
      <c r="K4" s="10"/>
      <c r="M4" s="15"/>
      <c r="AY4" s="27"/>
      <c r="AZ4" s="27"/>
      <c r="CM4" s="185"/>
      <c r="CN4" s="27"/>
      <c r="CO4" s="27"/>
    </row>
    <row r="5" spans="1:112" s="11" customFormat="1" ht="12.75" customHeight="1" x14ac:dyDescent="0.2">
      <c r="A5" s="9" t="str">
        <f>CONCATENATE("AÑO: ",[13]NOMBRE!B7)</f>
        <v>AÑO: 2014</v>
      </c>
      <c r="B5" s="10"/>
      <c r="C5" s="10"/>
      <c r="D5" s="10"/>
      <c r="E5" s="10"/>
      <c r="F5" s="10"/>
      <c r="G5" s="10"/>
      <c r="H5" s="10"/>
      <c r="I5" s="10"/>
      <c r="J5" s="10"/>
      <c r="K5" s="10"/>
      <c r="M5" s="15"/>
      <c r="AY5" s="27"/>
      <c r="AZ5" s="27"/>
      <c r="CM5" s="185"/>
      <c r="CN5" s="27"/>
      <c r="CO5" s="27"/>
    </row>
    <row r="6" spans="1:112" s="13" customFormat="1" ht="39.75" customHeight="1" x14ac:dyDescent="0.2">
      <c r="A6" s="504" t="s">
        <v>1</v>
      </c>
      <c r="B6" s="504"/>
      <c r="C6" s="504"/>
      <c r="D6" s="504"/>
      <c r="E6" s="504"/>
      <c r="F6" s="504"/>
      <c r="G6" s="504"/>
      <c r="H6" s="504"/>
      <c r="I6" s="504"/>
      <c r="J6" s="504"/>
      <c r="K6" s="504"/>
      <c r="L6" s="504"/>
      <c r="M6" s="504"/>
      <c r="N6" s="504"/>
      <c r="O6" s="504"/>
      <c r="P6" s="504"/>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505" t="s">
        <v>3</v>
      </c>
      <c r="B8" s="506"/>
      <c r="C8" s="509" t="s">
        <v>4</v>
      </c>
      <c r="D8" s="515" t="s">
        <v>5</v>
      </c>
      <c r="E8" s="516"/>
      <c r="F8" s="516"/>
      <c r="G8" s="516"/>
      <c r="H8" s="516"/>
      <c r="I8" s="516"/>
      <c r="J8" s="516"/>
      <c r="K8" s="516"/>
      <c r="L8" s="51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507"/>
      <c r="B9" s="508"/>
      <c r="C9" s="510"/>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511" t="s">
        <v>9</v>
      </c>
      <c r="B10" s="512"/>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IF($C10&gt;=[13]A03!$C79,"","Total Gestantes Ingresadas debe ser MAYOR o IGUAL que el Total de Aplicaciones a Gestantes REM A03 Sección B3")</f>
        <v/>
      </c>
      <c r="BB10" s="77" t="str">
        <f>IF($C10&gt;=[13]A03!$C76,"","Total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IF($C10&gt;=[13]A03!$C79,0,1)</f>
        <v>0</v>
      </c>
      <c r="CQ10" s="154">
        <f>IF($C10&gt;=[13]A03!$C76,0,1)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528" t="s">
        <v>10</v>
      </c>
      <c r="B11" s="528"/>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524" t="s">
        <v>11</v>
      </c>
      <c r="B12" s="525"/>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524" t="s">
        <v>12</v>
      </c>
      <c r="B13" s="525"/>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529" t="s">
        <v>13</v>
      </c>
      <c r="B14" s="530"/>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531" t="s">
        <v>171</v>
      </c>
      <c r="B15" s="532"/>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533" t="s">
        <v>15</v>
      </c>
      <c r="B17" s="534"/>
      <c r="C17" s="518"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535"/>
      <c r="B18" s="536"/>
      <c r="C18" s="519"/>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513" t="s">
        <v>17</v>
      </c>
      <c r="B19" s="514"/>
      <c r="C19" s="84">
        <v>159</v>
      </c>
      <c r="D19" s="520" t="str">
        <f t="shared" ref="D19:D29" si="1">+BA19</f>
        <v/>
      </c>
      <c r="E19" s="521"/>
      <c r="F19" s="521"/>
      <c r="G19" s="521"/>
      <c r="H19" s="521"/>
      <c r="I19" s="521"/>
      <c r="J19" s="521"/>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522" t="s">
        <v>18</v>
      </c>
      <c r="B20" s="523"/>
      <c r="C20" s="85">
        <v>2</v>
      </c>
      <c r="D20" s="520" t="str">
        <f t="shared" si="1"/>
        <v/>
      </c>
      <c r="E20" s="521"/>
      <c r="F20" s="521"/>
      <c r="G20" s="521"/>
      <c r="H20" s="521"/>
      <c r="I20" s="521"/>
      <c r="J20" s="521"/>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524" t="s">
        <v>172</v>
      </c>
      <c r="B21" s="525"/>
      <c r="C21" s="85"/>
      <c r="D21" s="520" t="str">
        <f t="shared" si="1"/>
        <v/>
      </c>
      <c r="E21" s="521"/>
      <c r="F21" s="521"/>
      <c r="G21" s="521"/>
      <c r="H21" s="521"/>
      <c r="I21" s="521"/>
      <c r="J21" s="521"/>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524" t="s">
        <v>173</v>
      </c>
      <c r="B22" s="525"/>
      <c r="C22" s="85">
        <v>31</v>
      </c>
      <c r="D22" s="520" t="str">
        <f t="shared" si="1"/>
        <v/>
      </c>
      <c r="E22" s="521"/>
      <c r="F22" s="521"/>
      <c r="G22" s="521"/>
      <c r="H22" s="521"/>
      <c r="I22" s="521"/>
      <c r="J22" s="521"/>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526" t="s">
        <v>19</v>
      </c>
      <c r="B23" s="527"/>
      <c r="C23" s="85">
        <v>1</v>
      </c>
      <c r="D23" s="520" t="str">
        <f t="shared" si="1"/>
        <v/>
      </c>
      <c r="E23" s="521"/>
      <c r="F23" s="521"/>
      <c r="G23" s="521"/>
      <c r="H23" s="521"/>
      <c r="I23" s="521"/>
      <c r="J23" s="521"/>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526" t="s">
        <v>20</v>
      </c>
      <c r="B24" s="527"/>
      <c r="C24" s="85"/>
      <c r="D24" s="520" t="str">
        <f t="shared" si="1"/>
        <v/>
      </c>
      <c r="E24" s="521"/>
      <c r="F24" s="521"/>
      <c r="G24" s="521"/>
      <c r="H24" s="521"/>
      <c r="I24" s="521"/>
      <c r="J24" s="521"/>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526" t="s">
        <v>21</v>
      </c>
      <c r="B25" s="527"/>
      <c r="C25" s="85"/>
      <c r="D25" s="520" t="str">
        <f t="shared" si="1"/>
        <v/>
      </c>
      <c r="E25" s="521"/>
      <c r="F25" s="521"/>
      <c r="G25" s="521"/>
      <c r="H25" s="521"/>
      <c r="I25" s="521"/>
      <c r="J25" s="521"/>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526" t="s">
        <v>22</v>
      </c>
      <c r="B26" s="527"/>
      <c r="C26" s="85">
        <v>20</v>
      </c>
      <c r="D26" s="520" t="str">
        <f t="shared" si="1"/>
        <v/>
      </c>
      <c r="E26" s="521"/>
      <c r="F26" s="521"/>
      <c r="G26" s="521"/>
      <c r="H26" s="521"/>
      <c r="I26" s="521"/>
      <c r="J26" s="521"/>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526" t="s">
        <v>23</v>
      </c>
      <c r="B27" s="527"/>
      <c r="C27" s="85">
        <v>16</v>
      </c>
      <c r="D27" s="520" t="str">
        <f t="shared" si="1"/>
        <v/>
      </c>
      <c r="E27" s="521"/>
      <c r="F27" s="521"/>
      <c r="G27" s="521"/>
      <c r="H27" s="521"/>
      <c r="I27" s="521"/>
      <c r="J27" s="521"/>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539" t="s">
        <v>24</v>
      </c>
      <c r="B28" s="540"/>
      <c r="C28" s="85">
        <v>5</v>
      </c>
      <c r="D28" s="520" t="str">
        <f t="shared" si="1"/>
        <v/>
      </c>
      <c r="E28" s="521"/>
      <c r="F28" s="521"/>
      <c r="G28" s="521"/>
      <c r="H28" s="521"/>
      <c r="I28" s="521"/>
      <c r="J28" s="521"/>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541" t="s">
        <v>174</v>
      </c>
      <c r="B29" s="542"/>
      <c r="C29" s="87">
        <v>84</v>
      </c>
      <c r="D29" s="520" t="str">
        <f t="shared" si="1"/>
        <v/>
      </c>
      <c r="E29" s="521"/>
      <c r="F29" s="521"/>
      <c r="G29" s="521"/>
      <c r="H29" s="521"/>
      <c r="I29" s="521"/>
      <c r="J29" s="521"/>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505" t="s">
        <v>26</v>
      </c>
      <c r="B31" s="506"/>
      <c r="C31" s="509" t="s">
        <v>4</v>
      </c>
      <c r="D31" s="515" t="s">
        <v>5</v>
      </c>
      <c r="E31" s="516"/>
      <c r="F31" s="516"/>
      <c r="G31" s="516"/>
      <c r="H31" s="516"/>
      <c r="I31" s="516"/>
      <c r="J31" s="516"/>
      <c r="K31" s="516"/>
      <c r="L31" s="51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507"/>
      <c r="B32" s="508"/>
      <c r="C32" s="510"/>
      <c r="D32" s="501" t="s">
        <v>6</v>
      </c>
      <c r="E32" s="499" t="s">
        <v>7</v>
      </c>
      <c r="F32" s="499" t="s">
        <v>8</v>
      </c>
      <c r="G32" s="499" t="s">
        <v>165</v>
      </c>
      <c r="H32" s="499" t="s">
        <v>166</v>
      </c>
      <c r="I32" s="499" t="s">
        <v>167</v>
      </c>
      <c r="J32" s="499" t="s">
        <v>168</v>
      </c>
      <c r="K32" s="499" t="s">
        <v>169</v>
      </c>
      <c r="L32" s="499"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543" t="s">
        <v>27</v>
      </c>
      <c r="B33" s="543"/>
      <c r="C33" s="105">
        <f t="shared" ref="C33:C42" si="3">SUM(D33:L33)</f>
        <v>0</v>
      </c>
      <c r="D33" s="105">
        <f t="shared" ref="D33:L33" si="4">SUM(D34:D41)</f>
        <v>0</v>
      </c>
      <c r="E33" s="105">
        <f t="shared" si="4"/>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677"/>
      <c r="N34" s="677"/>
      <c r="O34" s="677"/>
      <c r="P34" s="677"/>
      <c r="Q34" s="677"/>
      <c r="R34" s="677"/>
      <c r="S34" s="677"/>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544" t="s">
        <v>29</v>
      </c>
      <c r="B35" s="52" t="s">
        <v>30</v>
      </c>
      <c r="C35" s="93">
        <f t="shared" si="3"/>
        <v>0</v>
      </c>
      <c r="D35" s="84"/>
      <c r="E35" s="84"/>
      <c r="F35" s="84"/>
      <c r="G35" s="84"/>
      <c r="H35" s="84"/>
      <c r="I35" s="84"/>
      <c r="J35" s="84"/>
      <c r="K35" s="84"/>
      <c r="L35" s="84"/>
      <c r="M35" s="677"/>
      <c r="N35" s="677"/>
      <c r="O35" s="677"/>
      <c r="P35" s="677"/>
      <c r="Q35" s="677"/>
      <c r="R35" s="677"/>
      <c r="S35" s="677"/>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545"/>
      <c r="B36" s="51" t="s">
        <v>31</v>
      </c>
      <c r="C36" s="94">
        <f t="shared" si="3"/>
        <v>0</v>
      </c>
      <c r="D36" s="85"/>
      <c r="E36" s="85"/>
      <c r="F36" s="85"/>
      <c r="G36" s="85"/>
      <c r="H36" s="85"/>
      <c r="I36" s="85"/>
      <c r="J36" s="85"/>
      <c r="K36" s="85"/>
      <c r="L36" s="85"/>
      <c r="M36" s="677"/>
      <c r="N36" s="677"/>
      <c r="O36" s="677"/>
      <c r="P36" s="677"/>
      <c r="Q36" s="677"/>
      <c r="R36" s="677"/>
      <c r="S36" s="677"/>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545"/>
      <c r="B37" s="51" t="s">
        <v>32</v>
      </c>
      <c r="C37" s="94">
        <f t="shared" si="3"/>
        <v>0</v>
      </c>
      <c r="D37" s="85"/>
      <c r="E37" s="85"/>
      <c r="F37" s="85"/>
      <c r="G37" s="85"/>
      <c r="H37" s="85"/>
      <c r="I37" s="85"/>
      <c r="J37" s="85"/>
      <c r="K37" s="85"/>
      <c r="L37" s="85"/>
      <c r="M37" s="677"/>
      <c r="N37" s="677"/>
      <c r="O37" s="677"/>
      <c r="P37" s="677"/>
      <c r="Q37" s="677"/>
      <c r="R37" s="677"/>
      <c r="S37" s="677"/>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545"/>
      <c r="B38" s="51" t="s">
        <v>33</v>
      </c>
      <c r="C38" s="94">
        <f t="shared" si="3"/>
        <v>0</v>
      </c>
      <c r="D38" s="85"/>
      <c r="E38" s="85"/>
      <c r="F38" s="85"/>
      <c r="G38" s="85"/>
      <c r="H38" s="85"/>
      <c r="I38" s="85"/>
      <c r="J38" s="85"/>
      <c r="K38" s="85"/>
      <c r="L38" s="85"/>
      <c r="M38" s="677"/>
      <c r="N38" s="677"/>
      <c r="O38" s="677"/>
      <c r="P38" s="677"/>
      <c r="Q38" s="677"/>
      <c r="R38" s="677"/>
      <c r="S38" s="677"/>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546"/>
      <c r="B39" s="53" t="s">
        <v>34</v>
      </c>
      <c r="C39" s="95">
        <f t="shared" si="3"/>
        <v>0</v>
      </c>
      <c r="D39" s="87"/>
      <c r="E39" s="87"/>
      <c r="F39" s="87"/>
      <c r="G39" s="87"/>
      <c r="H39" s="87"/>
      <c r="I39" s="87"/>
      <c r="J39" s="87"/>
      <c r="K39" s="87"/>
      <c r="L39" s="87"/>
      <c r="M39" s="677"/>
      <c r="N39" s="677"/>
      <c r="O39" s="677"/>
      <c r="P39" s="677"/>
      <c r="Q39" s="677"/>
      <c r="R39" s="677"/>
      <c r="S39" s="677"/>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678" t="s">
        <v>35</v>
      </c>
      <c r="B40" s="50" t="s">
        <v>36</v>
      </c>
      <c r="C40" s="125">
        <f t="shared" si="3"/>
        <v>0</v>
      </c>
      <c r="D40" s="89"/>
      <c r="E40" s="89"/>
      <c r="F40" s="89"/>
      <c r="G40" s="89"/>
      <c r="H40" s="89"/>
      <c r="I40" s="89"/>
      <c r="J40" s="89"/>
      <c r="K40" s="89"/>
      <c r="L40" s="89"/>
      <c r="M40" s="677"/>
      <c r="N40" s="677"/>
      <c r="O40" s="677"/>
      <c r="P40" s="677"/>
      <c r="Q40" s="677"/>
      <c r="R40" s="677"/>
      <c r="S40" s="677"/>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thickBot="1" x14ac:dyDescent="0.25">
      <c r="A41" s="762"/>
      <c r="B41" s="386" t="s">
        <v>37</v>
      </c>
      <c r="C41" s="99">
        <f t="shared" si="3"/>
        <v>0</v>
      </c>
      <c r="D41" s="86"/>
      <c r="E41" s="86"/>
      <c r="F41" s="86"/>
      <c r="G41" s="86"/>
      <c r="H41" s="86"/>
      <c r="I41" s="86"/>
      <c r="J41" s="86"/>
      <c r="K41" s="86"/>
      <c r="L41" s="86"/>
      <c r="M41" s="677"/>
      <c r="N41" s="677"/>
      <c r="O41" s="677"/>
      <c r="P41" s="677"/>
      <c r="Q41" s="677"/>
      <c r="R41" s="677"/>
      <c r="S41" s="677"/>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thickTop="1" x14ac:dyDescent="0.2">
      <c r="A42" s="760" t="s">
        <v>175</v>
      </c>
      <c r="B42" s="761"/>
      <c r="C42" s="387">
        <f t="shared" si="3"/>
        <v>0</v>
      </c>
      <c r="D42" s="388"/>
      <c r="E42" s="388"/>
      <c r="F42" s="388"/>
      <c r="G42" s="388"/>
      <c r="H42" s="388"/>
      <c r="I42" s="388"/>
      <c r="J42" s="388"/>
      <c r="K42" s="388"/>
      <c r="L42" s="388"/>
      <c r="M42" s="677"/>
      <c r="N42" s="677"/>
      <c r="O42" s="677"/>
      <c r="P42" s="677"/>
      <c r="Q42" s="677"/>
      <c r="R42" s="677"/>
      <c r="S42" s="677"/>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492" t="s">
        <v>39</v>
      </c>
      <c r="B44" s="501"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547" t="s">
        <v>43</v>
      </c>
      <c r="B47" s="548"/>
      <c r="C47" s="501"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549" t="s">
        <v>46</v>
      </c>
      <c r="B48" s="550"/>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IF(AND(([13]A01!$C16+[13]A01!$C17+[13]A01!$C18+[13]A01!$C19+[13]A01!$D29+[13]A01!$D30+[13]A01!$D31)&lt;&gt;0,D48="",E48=""),"Observacion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IF(AND(([13]A01!$C16+[13]A01!$C17+[13]A01!$C18+[13]A01!$C19+[13]A01!$D29+[13]A01!$D30+[13]A01!$D31)&lt;&gt;0,D48="",E48=""),1,0)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551" t="s">
        <v>48</v>
      </c>
      <c r="B50" s="552"/>
      <c r="C50" s="555" t="s">
        <v>49</v>
      </c>
      <c r="D50" s="557" t="s">
        <v>50</v>
      </c>
      <c r="E50" s="558"/>
      <c r="F50" s="558"/>
      <c r="G50" s="558"/>
      <c r="H50" s="558"/>
      <c r="I50" s="559"/>
      <c r="J50" s="560" t="s">
        <v>51</v>
      </c>
      <c r="K50" s="561"/>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553"/>
      <c r="B51" s="554"/>
      <c r="C51" s="556"/>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564" t="s">
        <v>59</v>
      </c>
      <c r="B52" s="565"/>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562" t="s">
        <v>60</v>
      </c>
      <c r="B53" s="563"/>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562" t="s">
        <v>61</v>
      </c>
      <c r="B54" s="563"/>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537" t="s">
        <v>62</v>
      </c>
      <c r="B55" s="538"/>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551" t="s">
        <v>48</v>
      </c>
      <c r="B57" s="552"/>
      <c r="C57" s="555" t="s">
        <v>49</v>
      </c>
      <c r="D57" s="587" t="s">
        <v>177</v>
      </c>
      <c r="E57" s="587"/>
      <c r="F57" s="560"/>
      <c r="G57" s="560" t="s">
        <v>178</v>
      </c>
      <c r="H57" s="561"/>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553"/>
      <c r="B58" s="554"/>
      <c r="C58" s="556"/>
      <c r="D58" s="502" t="s">
        <v>179</v>
      </c>
      <c r="E58" s="502" t="s">
        <v>180</v>
      </c>
      <c r="F58" s="491" t="s">
        <v>181</v>
      </c>
      <c r="G58" s="491" t="s">
        <v>182</v>
      </c>
      <c r="H58" s="502"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570" t="s">
        <v>59</v>
      </c>
      <c r="B59" s="571"/>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572" t="s">
        <v>60</v>
      </c>
      <c r="B60" s="573"/>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572" t="s">
        <v>61</v>
      </c>
      <c r="B61" s="573"/>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574" t="s">
        <v>62</v>
      </c>
      <c r="B62" s="575"/>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533" t="s">
        <v>39</v>
      </c>
      <c r="B64" s="534"/>
      <c r="C64" s="533" t="s">
        <v>40</v>
      </c>
      <c r="D64" s="585"/>
      <c r="E64" s="534"/>
      <c r="F64" s="576" t="s">
        <v>41</v>
      </c>
      <c r="G64" s="577"/>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8"/>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81"/>
      <c r="B65" s="582"/>
      <c r="C65" s="581"/>
      <c r="D65" s="586"/>
      <c r="E65" s="582"/>
      <c r="F65" s="543" t="s">
        <v>63</v>
      </c>
      <c r="G65" s="543"/>
      <c r="H65" s="543" t="s">
        <v>64</v>
      </c>
      <c r="I65" s="543"/>
      <c r="J65" s="543" t="s">
        <v>213</v>
      </c>
      <c r="K65" s="543"/>
      <c r="L65" s="543" t="s">
        <v>214</v>
      </c>
      <c r="M65" s="543"/>
      <c r="N65" s="543" t="s">
        <v>215</v>
      </c>
      <c r="O65" s="543"/>
      <c r="P65" s="543" t="s">
        <v>216</v>
      </c>
      <c r="Q65" s="543"/>
      <c r="R65" s="543" t="s">
        <v>217</v>
      </c>
      <c r="S65" s="543"/>
      <c r="T65" s="543" t="s">
        <v>218</v>
      </c>
      <c r="U65" s="543"/>
      <c r="V65" s="543" t="s">
        <v>219</v>
      </c>
      <c r="W65" s="543"/>
      <c r="X65" s="543" t="s">
        <v>220</v>
      </c>
      <c r="Y65" s="543"/>
      <c r="Z65" s="579" t="s">
        <v>221</v>
      </c>
      <c r="AA65" s="580"/>
      <c r="AB65" s="579" t="s">
        <v>222</v>
      </c>
      <c r="AC65" s="580"/>
      <c r="AD65" s="579" t="s">
        <v>223</v>
      </c>
      <c r="AE65" s="580"/>
      <c r="AF65" s="579" t="s">
        <v>224</v>
      </c>
      <c r="AG65" s="580"/>
      <c r="AH65" s="62"/>
      <c r="AI65" s="11"/>
      <c r="AJ65" s="11"/>
      <c r="AK65" s="11"/>
      <c r="AL65" s="11"/>
      <c r="AM65" s="11"/>
      <c r="AN65" s="11"/>
      <c r="AO65" s="11"/>
      <c r="AP65" s="11"/>
      <c r="AQ65" s="11"/>
      <c r="AR65" s="11"/>
      <c r="AS65" s="11"/>
      <c r="AT65" s="11"/>
      <c r="AU65" s="11"/>
      <c r="AV65" s="11"/>
      <c r="AW65" s="11"/>
      <c r="AX65" s="11"/>
      <c r="AY65" s="11"/>
      <c r="AZ65" s="557" t="s">
        <v>63</v>
      </c>
      <c r="BA65" s="559"/>
      <c r="BB65" s="557" t="s">
        <v>64</v>
      </c>
      <c r="BC65" s="559"/>
      <c r="BD65" s="557" t="s">
        <v>213</v>
      </c>
      <c r="BE65" s="559"/>
      <c r="BF65" s="557" t="s">
        <v>214</v>
      </c>
      <c r="BG65" s="559"/>
      <c r="BH65" s="557" t="s">
        <v>215</v>
      </c>
      <c r="BI65" s="559"/>
      <c r="BJ65" s="557" t="s">
        <v>216</v>
      </c>
      <c r="BK65" s="559"/>
      <c r="BL65" s="557" t="s">
        <v>217</v>
      </c>
      <c r="BM65" s="559"/>
      <c r="BN65" s="557" t="s">
        <v>218</v>
      </c>
      <c r="BO65" s="559"/>
      <c r="BP65" s="557" t="s">
        <v>219</v>
      </c>
      <c r="BQ65" s="559"/>
      <c r="BR65" s="557" t="s">
        <v>220</v>
      </c>
      <c r="BS65" s="559"/>
      <c r="BT65" s="579" t="s">
        <v>221</v>
      </c>
      <c r="BU65" s="580"/>
      <c r="BV65" s="579" t="s">
        <v>222</v>
      </c>
      <c r="BW65" s="580"/>
      <c r="BX65" s="579" t="s">
        <v>223</v>
      </c>
      <c r="BY65" s="580"/>
      <c r="BZ65" s="579" t="s">
        <v>224</v>
      </c>
      <c r="CA65" s="580"/>
      <c r="CB65" s="11"/>
      <c r="CC65" s="11"/>
      <c r="CD65" s="11"/>
      <c r="CE65" s="11"/>
      <c r="CF65" s="11"/>
      <c r="CG65" s="11"/>
      <c r="CH65" s="11"/>
      <c r="CI65" s="11"/>
      <c r="CJ65" s="11"/>
      <c r="CK65" s="11"/>
      <c r="CL65" s="11"/>
      <c r="CM65" s="185"/>
      <c r="CN65" s="27"/>
      <c r="CO65" s="27"/>
      <c r="CP65" s="557"/>
      <c r="CQ65" s="559"/>
      <c r="CR65" s="557"/>
      <c r="CS65" s="559"/>
      <c r="CT65" s="557"/>
      <c r="CU65" s="559"/>
      <c r="CV65" s="557"/>
      <c r="CW65" s="559"/>
      <c r="CX65" s="557"/>
      <c r="CY65" s="559"/>
      <c r="CZ65" s="557"/>
      <c r="DA65" s="559"/>
      <c r="DB65" s="557"/>
      <c r="DC65" s="559"/>
      <c r="DD65" s="557"/>
      <c r="DE65" s="559"/>
      <c r="DF65" s="557"/>
      <c r="DG65" s="559"/>
      <c r="DH65" s="557"/>
      <c r="DI65" s="559"/>
      <c r="DJ65" s="579"/>
      <c r="DK65" s="580"/>
      <c r="DL65" s="579"/>
      <c r="DM65" s="580"/>
      <c r="DN65" s="579"/>
      <c r="DO65" s="580"/>
      <c r="DP65" s="579"/>
      <c r="DQ65" s="580"/>
    </row>
    <row r="66" spans="1:132" s="76" customFormat="1" ht="21" x14ac:dyDescent="0.15">
      <c r="A66" s="583"/>
      <c r="B66" s="584"/>
      <c r="C66" s="501" t="s">
        <v>65</v>
      </c>
      <c r="D66" s="501" t="s">
        <v>37</v>
      </c>
      <c r="E66" s="500"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549" t="s">
        <v>66</v>
      </c>
      <c r="B67" s="550"/>
      <c r="C67" s="105">
        <f>SUM(D67:E67)</f>
        <v>0</v>
      </c>
      <c r="D67" s="105">
        <f>+F67+H67+J67+L67+N67+P67+R67+T67+V67+X67+Z67+AB67+AD67+AF67</f>
        <v>0</v>
      </c>
      <c r="E67" s="106">
        <f t="shared" ref="D67:E70" si="6">+G67+I67+K67+M67+O67+Q67+S67+U67+W67+Y67+AA67+AC67+AE67+AG67</f>
        <v>0</v>
      </c>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84"/>
      <c r="AH67" s="149"/>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679" t="s">
        <v>67</v>
      </c>
      <c r="B68" s="488"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589"/>
      <c r="B69" s="495" t="s">
        <v>69</v>
      </c>
      <c r="C69" s="94">
        <f>SUM(D69:E69)</f>
        <v>0</v>
      </c>
      <c r="D69" s="94">
        <f t="shared" si="6"/>
        <v>0</v>
      </c>
      <c r="E69" s="126">
        <f t="shared" si="6"/>
        <v>0</v>
      </c>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590"/>
      <c r="B70" s="497"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533" t="s">
        <v>39</v>
      </c>
      <c r="B72" s="534"/>
      <c r="C72" s="555" t="s">
        <v>40</v>
      </c>
      <c r="D72" s="555"/>
      <c r="E72" s="555"/>
      <c r="F72" s="676" t="s">
        <v>71</v>
      </c>
      <c r="G72" s="676"/>
      <c r="H72" s="676"/>
      <c r="I72" s="676"/>
      <c r="J72" s="676"/>
      <c r="K72" s="676"/>
      <c r="L72" s="676"/>
      <c r="M72" s="676"/>
      <c r="N72" s="676"/>
      <c r="O72" s="676"/>
      <c r="P72" s="676"/>
      <c r="Q72" s="676"/>
      <c r="R72" s="676"/>
      <c r="S72" s="676"/>
      <c r="T72" s="676"/>
      <c r="U72" s="676"/>
      <c r="V72" s="676"/>
      <c r="W72" s="676"/>
      <c r="X72" s="676"/>
      <c r="Y72" s="676"/>
      <c r="Z72" s="676"/>
      <c r="AA72" s="676"/>
      <c r="AB72" s="676"/>
      <c r="AC72" s="676"/>
      <c r="AD72" s="676"/>
      <c r="AE72" s="676"/>
      <c r="AF72" s="676"/>
      <c r="AG72" s="676"/>
      <c r="AH72" s="681" t="s">
        <v>72</v>
      </c>
      <c r="AI72" s="681"/>
      <c r="AJ72" s="681"/>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81"/>
      <c r="B73" s="582"/>
      <c r="C73" s="680"/>
      <c r="D73" s="680"/>
      <c r="E73" s="680"/>
      <c r="F73" s="543" t="s">
        <v>63</v>
      </c>
      <c r="G73" s="543"/>
      <c r="H73" s="543" t="s">
        <v>64</v>
      </c>
      <c r="I73" s="543"/>
      <c r="J73" s="651" t="s">
        <v>213</v>
      </c>
      <c r="K73" s="651"/>
      <c r="L73" s="651" t="s">
        <v>214</v>
      </c>
      <c r="M73" s="651"/>
      <c r="N73" s="651" t="s">
        <v>215</v>
      </c>
      <c r="O73" s="651"/>
      <c r="P73" s="651" t="s">
        <v>216</v>
      </c>
      <c r="Q73" s="651"/>
      <c r="R73" s="543" t="s">
        <v>217</v>
      </c>
      <c r="S73" s="543"/>
      <c r="T73" s="651" t="s">
        <v>218</v>
      </c>
      <c r="U73" s="651"/>
      <c r="V73" s="651" t="s">
        <v>219</v>
      </c>
      <c r="W73" s="651"/>
      <c r="X73" s="651" t="s">
        <v>220</v>
      </c>
      <c r="Y73" s="651"/>
      <c r="Z73" s="651" t="s">
        <v>221</v>
      </c>
      <c r="AA73" s="651"/>
      <c r="AB73" s="651" t="s">
        <v>222</v>
      </c>
      <c r="AC73" s="651"/>
      <c r="AD73" s="651" t="s">
        <v>223</v>
      </c>
      <c r="AE73" s="651"/>
      <c r="AF73" s="651" t="s">
        <v>224</v>
      </c>
      <c r="AG73" s="651"/>
      <c r="AH73" s="682" t="s">
        <v>73</v>
      </c>
      <c r="AI73" s="682" t="s">
        <v>74</v>
      </c>
      <c r="AJ73" s="682"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583"/>
      <c r="B74" s="584"/>
      <c r="C74" s="501" t="s">
        <v>65</v>
      </c>
      <c r="D74" s="501" t="s">
        <v>37</v>
      </c>
      <c r="E74" s="501" t="s">
        <v>58</v>
      </c>
      <c r="F74" s="494" t="s">
        <v>37</v>
      </c>
      <c r="G74" s="494" t="s">
        <v>58</v>
      </c>
      <c r="H74" s="494" t="s">
        <v>37</v>
      </c>
      <c r="I74" s="494" t="s">
        <v>58</v>
      </c>
      <c r="J74" s="494" t="s">
        <v>37</v>
      </c>
      <c r="K74" s="494" t="s">
        <v>58</v>
      </c>
      <c r="L74" s="494" t="s">
        <v>37</v>
      </c>
      <c r="M74" s="494" t="s">
        <v>58</v>
      </c>
      <c r="N74" s="494" t="s">
        <v>37</v>
      </c>
      <c r="O74" s="494" t="s">
        <v>58</v>
      </c>
      <c r="P74" s="494" t="s">
        <v>37</v>
      </c>
      <c r="Q74" s="494" t="s">
        <v>58</v>
      </c>
      <c r="R74" s="494" t="s">
        <v>37</v>
      </c>
      <c r="S74" s="494" t="s">
        <v>58</v>
      </c>
      <c r="T74" s="494" t="s">
        <v>37</v>
      </c>
      <c r="U74" s="494" t="s">
        <v>58</v>
      </c>
      <c r="V74" s="494" t="s">
        <v>37</v>
      </c>
      <c r="W74" s="494" t="s">
        <v>58</v>
      </c>
      <c r="X74" s="494" t="s">
        <v>37</v>
      </c>
      <c r="Y74" s="494" t="s">
        <v>58</v>
      </c>
      <c r="Z74" s="494" t="s">
        <v>37</v>
      </c>
      <c r="AA74" s="494" t="s">
        <v>58</v>
      </c>
      <c r="AB74" s="494" t="s">
        <v>37</v>
      </c>
      <c r="AC74" s="494" t="s">
        <v>58</v>
      </c>
      <c r="AD74" s="494" t="s">
        <v>37</v>
      </c>
      <c r="AE74" s="494" t="s">
        <v>58</v>
      </c>
      <c r="AF74" s="494" t="s">
        <v>37</v>
      </c>
      <c r="AG74" s="494" t="s">
        <v>58</v>
      </c>
      <c r="AH74" s="683"/>
      <c r="AI74" s="683"/>
      <c r="AJ74" s="683"/>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549" t="s">
        <v>76</v>
      </c>
      <c r="B75" s="550"/>
      <c r="C75" s="105">
        <f>SUM(D75:E75)</f>
        <v>0</v>
      </c>
      <c r="D75" s="105">
        <f t="shared" ref="D75:E78" si="7">+F75+H75+J75+L75+N75+P75+R75+T75+V75+X75+Z75+AB75+AD75+AF75</f>
        <v>0</v>
      </c>
      <c r="E75" s="105">
        <f t="shared" si="7"/>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588" t="s">
        <v>67</v>
      </c>
      <c r="B76" s="488"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589"/>
      <c r="B77" s="495" t="s">
        <v>69</v>
      </c>
      <c r="C77" s="94">
        <f>SUM(D77:E77)</f>
        <v>0</v>
      </c>
      <c r="D77" s="94">
        <f t="shared" si="7"/>
        <v>0</v>
      </c>
      <c r="E77" s="94">
        <f t="shared" si="7"/>
        <v>0</v>
      </c>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590"/>
      <c r="B78" s="497"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591" t="s">
        <v>39</v>
      </c>
      <c r="B80" s="592"/>
      <c r="C80" s="597" t="s">
        <v>227</v>
      </c>
      <c r="D80" s="598"/>
      <c r="E80" s="599"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593"/>
      <c r="B81" s="594"/>
      <c r="C81" s="602" t="s">
        <v>229</v>
      </c>
      <c r="D81" s="604" t="s">
        <v>71</v>
      </c>
      <c r="E81" s="600"/>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595"/>
      <c r="B82" s="596"/>
      <c r="C82" s="603"/>
      <c r="D82" s="605"/>
      <c r="E82" s="601"/>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568" t="s">
        <v>230</v>
      </c>
      <c r="B83" s="569"/>
      <c r="C83" s="255"/>
      <c r="D83" s="255"/>
      <c r="E83" s="255"/>
      <c r="F83" s="220"/>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585" t="s">
        <v>39</v>
      </c>
      <c r="B85" s="585"/>
      <c r="C85" s="533" t="s">
        <v>40</v>
      </c>
      <c r="D85" s="585"/>
      <c r="E85" s="534"/>
      <c r="F85" s="576" t="s">
        <v>41</v>
      </c>
      <c r="G85" s="577"/>
      <c r="H85" s="577"/>
      <c r="I85" s="577"/>
      <c r="J85" s="577"/>
      <c r="K85" s="577"/>
      <c r="L85" s="577"/>
      <c r="M85" s="577"/>
      <c r="N85" s="577"/>
      <c r="O85" s="577"/>
      <c r="P85" s="577"/>
      <c r="Q85" s="577"/>
      <c r="R85" s="577"/>
      <c r="S85" s="577"/>
      <c r="T85" s="577"/>
      <c r="U85" s="577"/>
      <c r="V85" s="577"/>
      <c r="W85" s="577"/>
      <c r="X85" s="577"/>
      <c r="Y85" s="577"/>
      <c r="Z85" s="577"/>
      <c r="AA85" s="577"/>
      <c r="AB85" s="577"/>
      <c r="AC85" s="577"/>
      <c r="AD85" s="577"/>
      <c r="AE85" s="577"/>
      <c r="AF85" s="577"/>
      <c r="AG85" s="578"/>
      <c r="AH85" s="509"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586"/>
      <c r="B86" s="586"/>
      <c r="C86" s="581"/>
      <c r="D86" s="586"/>
      <c r="E86" s="582"/>
      <c r="F86" s="557" t="s">
        <v>291</v>
      </c>
      <c r="G86" s="559"/>
      <c r="H86" s="557" t="s">
        <v>64</v>
      </c>
      <c r="I86" s="559"/>
      <c r="J86" s="557" t="s">
        <v>213</v>
      </c>
      <c r="K86" s="559"/>
      <c r="L86" s="557" t="s">
        <v>214</v>
      </c>
      <c r="M86" s="559"/>
      <c r="N86" s="557" t="s">
        <v>215</v>
      </c>
      <c r="O86" s="559"/>
      <c r="P86" s="557" t="s">
        <v>216</v>
      </c>
      <c r="Q86" s="559"/>
      <c r="R86" s="557" t="s">
        <v>217</v>
      </c>
      <c r="S86" s="559"/>
      <c r="T86" s="557" t="s">
        <v>218</v>
      </c>
      <c r="U86" s="559"/>
      <c r="V86" s="557" t="s">
        <v>219</v>
      </c>
      <c r="W86" s="559"/>
      <c r="X86" s="557" t="s">
        <v>220</v>
      </c>
      <c r="Y86" s="559"/>
      <c r="Z86" s="579" t="s">
        <v>221</v>
      </c>
      <c r="AA86" s="580"/>
      <c r="AB86" s="579" t="s">
        <v>222</v>
      </c>
      <c r="AC86" s="580"/>
      <c r="AD86" s="579" t="s">
        <v>223</v>
      </c>
      <c r="AE86" s="580"/>
      <c r="AF86" s="579" t="s">
        <v>224</v>
      </c>
      <c r="AG86" s="580"/>
      <c r="AH86" s="684"/>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95"/>
      <c r="B87" s="695"/>
      <c r="C87" s="501" t="s">
        <v>65</v>
      </c>
      <c r="D87" s="501" t="s">
        <v>37</v>
      </c>
      <c r="E87" s="501" t="s">
        <v>58</v>
      </c>
      <c r="F87" s="494" t="s">
        <v>37</v>
      </c>
      <c r="G87" s="494" t="s">
        <v>58</v>
      </c>
      <c r="H87" s="494" t="s">
        <v>37</v>
      </c>
      <c r="I87" s="494" t="s">
        <v>58</v>
      </c>
      <c r="J87" s="494" t="s">
        <v>37</v>
      </c>
      <c r="K87" s="494" t="s">
        <v>58</v>
      </c>
      <c r="L87" s="494" t="s">
        <v>37</v>
      </c>
      <c r="M87" s="494" t="s">
        <v>58</v>
      </c>
      <c r="N87" s="494" t="s">
        <v>37</v>
      </c>
      <c r="O87" s="494" t="s">
        <v>58</v>
      </c>
      <c r="P87" s="494" t="s">
        <v>37</v>
      </c>
      <c r="Q87" s="494" t="s">
        <v>58</v>
      </c>
      <c r="R87" s="494" t="s">
        <v>37</v>
      </c>
      <c r="S87" s="494" t="s">
        <v>58</v>
      </c>
      <c r="T87" s="494" t="s">
        <v>37</v>
      </c>
      <c r="U87" s="494" t="s">
        <v>58</v>
      </c>
      <c r="V87" s="494" t="s">
        <v>37</v>
      </c>
      <c r="W87" s="494" t="s">
        <v>58</v>
      </c>
      <c r="X87" s="494" t="s">
        <v>37</v>
      </c>
      <c r="Y87" s="494" t="s">
        <v>58</v>
      </c>
      <c r="Z87" s="494" t="s">
        <v>37</v>
      </c>
      <c r="AA87" s="494" t="s">
        <v>58</v>
      </c>
      <c r="AB87" s="494" t="s">
        <v>37</v>
      </c>
      <c r="AC87" s="494" t="s">
        <v>58</v>
      </c>
      <c r="AD87" s="494" t="s">
        <v>37</v>
      </c>
      <c r="AE87" s="494" t="s">
        <v>58</v>
      </c>
      <c r="AF87" s="494" t="s">
        <v>37</v>
      </c>
      <c r="AG87" s="494" t="s">
        <v>58</v>
      </c>
      <c r="AH87" s="510"/>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687" t="s">
        <v>78</v>
      </c>
      <c r="B88" s="68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689" t="s">
        <v>79</v>
      </c>
      <c r="B89" s="69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9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9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93" t="s">
        <v>83</v>
      </c>
      <c r="B92" s="69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389" t="str">
        <f>$BB92</f>
        <v/>
      </c>
      <c r="AJ92" s="11"/>
      <c r="AK92" s="11"/>
      <c r="AL92" s="11"/>
      <c r="AM92" s="11"/>
      <c r="AN92" s="11"/>
      <c r="AO92" s="11"/>
      <c r="AP92" s="27"/>
      <c r="AQ92" s="27"/>
      <c r="AR92" s="11"/>
      <c r="AS92" s="11"/>
      <c r="AT92" s="11"/>
      <c r="AU92" s="11"/>
      <c r="AV92" s="11"/>
      <c r="AW92" s="11"/>
      <c r="AX92" s="11"/>
      <c r="AY92" s="11"/>
      <c r="AZ92" s="11"/>
      <c r="BA92" s="11"/>
      <c r="BB92" s="221" t="str">
        <f>IF(C92&gt;C90+C91,"Los Ingresos de pacientes dependientes severos con escaras DEBEN estar incluidos en los Ingresos de pacientes dependientes severos oncológicos o No oncológicos","")</f>
        <v/>
      </c>
      <c r="BC92" s="11"/>
      <c r="BD92" s="11"/>
      <c r="BE92" s="11"/>
      <c r="BF92" s="11"/>
      <c r="BG92" s="11"/>
      <c r="BH92" s="11"/>
      <c r="BI92" s="11"/>
      <c r="CM92" s="77">
        <f>IF(C92&gt;C90+C91,1,0)</f>
        <v>0</v>
      </c>
      <c r="CN92" s="27"/>
      <c r="CO92" s="27"/>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551" t="s">
        <v>3</v>
      </c>
      <c r="B94" s="552"/>
      <c r="C94" s="579" t="s">
        <v>40</v>
      </c>
      <c r="D94" s="612"/>
      <c r="E94" s="580"/>
      <c r="F94" s="579" t="s">
        <v>221</v>
      </c>
      <c r="G94" s="580"/>
      <c r="H94" s="579" t="s">
        <v>222</v>
      </c>
      <c r="I94" s="580"/>
      <c r="J94" s="579" t="s">
        <v>223</v>
      </c>
      <c r="K94" s="580"/>
      <c r="L94" s="579" t="s">
        <v>224</v>
      </c>
      <c r="M94" s="580"/>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553"/>
      <c r="B95" s="554"/>
      <c r="C95" s="501" t="s">
        <v>65</v>
      </c>
      <c r="D95" s="501" t="s">
        <v>37</v>
      </c>
      <c r="E95" s="501" t="s">
        <v>58</v>
      </c>
      <c r="F95" s="501" t="s">
        <v>37</v>
      </c>
      <c r="G95" s="501" t="s">
        <v>58</v>
      </c>
      <c r="H95" s="501" t="s">
        <v>37</v>
      </c>
      <c r="I95" s="501" t="s">
        <v>58</v>
      </c>
      <c r="J95" s="501" t="s">
        <v>37</v>
      </c>
      <c r="K95" s="501" t="s">
        <v>58</v>
      </c>
      <c r="L95" s="501" t="s">
        <v>37</v>
      </c>
      <c r="M95" s="501"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674" t="s">
        <v>233</v>
      </c>
      <c r="B96" s="674"/>
      <c r="C96" s="93">
        <f>SUM(D96:E96)</f>
        <v>0</v>
      </c>
      <c r="D96" s="93">
        <f t="shared" ref="D96:E98" si="9">+F96+H96+J96+L96</f>
        <v>0</v>
      </c>
      <c r="E96" s="93">
        <f t="shared" si="9"/>
        <v>0</v>
      </c>
      <c r="F96" s="89"/>
      <c r="G96" s="89"/>
      <c r="H96" s="89"/>
      <c r="I96" s="89"/>
      <c r="J96" s="89"/>
      <c r="K96" s="89"/>
      <c r="L96" s="89"/>
      <c r="M96" s="89"/>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528" t="s">
        <v>85</v>
      </c>
      <c r="B97" s="528"/>
      <c r="C97" s="94">
        <f>SUM(D97:E97)</f>
        <v>0</v>
      </c>
      <c r="D97" s="94">
        <f t="shared" si="9"/>
        <v>0</v>
      </c>
      <c r="E97" s="94">
        <f t="shared" si="9"/>
        <v>0</v>
      </c>
      <c r="F97" s="89"/>
      <c r="G97" s="89"/>
      <c r="H97" s="89"/>
      <c r="I97" s="89"/>
      <c r="J97" s="89"/>
      <c r="K97" s="89"/>
      <c r="L97" s="89"/>
      <c r="M97" s="89"/>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616" t="s">
        <v>86</v>
      </c>
      <c r="B98" s="616"/>
      <c r="C98" s="99">
        <f>SUM(D98:E98)</f>
        <v>0</v>
      </c>
      <c r="D98" s="99">
        <f t="shared" si="9"/>
        <v>0</v>
      </c>
      <c r="E98" s="99">
        <f t="shared" si="9"/>
        <v>0</v>
      </c>
      <c r="F98" s="89"/>
      <c r="G98" s="89"/>
      <c r="H98" s="89"/>
      <c r="I98" s="89"/>
      <c r="J98" s="89"/>
      <c r="K98" s="89"/>
      <c r="L98" s="89"/>
      <c r="M98" s="89"/>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613" t="s">
        <v>87</v>
      </c>
      <c r="B99" s="613"/>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614" t="s">
        <v>88</v>
      </c>
      <c r="B100" s="614"/>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528" t="s">
        <v>89</v>
      </c>
      <c r="B101" s="528"/>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528" t="s">
        <v>90</v>
      </c>
      <c r="B102" s="528"/>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615" t="s">
        <v>91</v>
      </c>
      <c r="B103" s="61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613" t="s">
        <v>87</v>
      </c>
      <c r="B104" s="613"/>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609" t="s">
        <v>92</v>
      </c>
      <c r="B105" s="609"/>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551" t="s">
        <v>3</v>
      </c>
      <c r="B107" s="552"/>
      <c r="C107" s="579" t="s">
        <v>40</v>
      </c>
      <c r="D107" s="612"/>
      <c r="E107" s="580"/>
      <c r="F107" s="579" t="s">
        <v>221</v>
      </c>
      <c r="G107" s="580"/>
      <c r="H107" s="579" t="s">
        <v>222</v>
      </c>
      <c r="I107" s="580"/>
      <c r="J107" s="579" t="s">
        <v>223</v>
      </c>
      <c r="K107" s="580"/>
      <c r="L107" s="579" t="s">
        <v>224</v>
      </c>
      <c r="M107" s="763"/>
      <c r="N107" s="685"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553"/>
      <c r="B108" s="554"/>
      <c r="C108" s="501" t="s">
        <v>65</v>
      </c>
      <c r="D108" s="501" t="s">
        <v>37</v>
      </c>
      <c r="E108" s="501" t="s">
        <v>58</v>
      </c>
      <c r="F108" s="501" t="s">
        <v>37</v>
      </c>
      <c r="G108" s="501" t="s">
        <v>58</v>
      </c>
      <c r="H108" s="501" t="s">
        <v>37</v>
      </c>
      <c r="I108" s="501" t="s">
        <v>58</v>
      </c>
      <c r="J108" s="501" t="s">
        <v>37</v>
      </c>
      <c r="K108" s="501" t="s">
        <v>58</v>
      </c>
      <c r="L108" s="501" t="s">
        <v>37</v>
      </c>
      <c r="M108" s="231" t="s">
        <v>58</v>
      </c>
      <c r="N108" s="686"/>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674" t="s">
        <v>233</v>
      </c>
      <c r="B109" s="67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528" t="s">
        <v>85</v>
      </c>
      <c r="B110" s="528"/>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616" t="s">
        <v>86</v>
      </c>
      <c r="B111" s="616"/>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613" t="s">
        <v>87</v>
      </c>
      <c r="B112" s="613"/>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614" t="s">
        <v>88</v>
      </c>
      <c r="B113" s="614"/>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528" t="s">
        <v>89</v>
      </c>
      <c r="B114" s="528"/>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528" t="s">
        <v>90</v>
      </c>
      <c r="B115" s="528"/>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615" t="s">
        <v>91</v>
      </c>
      <c r="B116" s="61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613" t="s">
        <v>87</v>
      </c>
      <c r="B117" s="613"/>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609" t="s">
        <v>92</v>
      </c>
      <c r="B118" s="609"/>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543" t="s">
        <v>93</v>
      </c>
      <c r="B120" s="543"/>
      <c r="C120" s="543"/>
      <c r="D120" s="543" t="s">
        <v>40</v>
      </c>
      <c r="E120" s="543"/>
      <c r="F120" s="543"/>
      <c r="G120" s="610" t="s">
        <v>236</v>
      </c>
      <c r="H120" s="610"/>
      <c r="I120" s="611" t="s">
        <v>237</v>
      </c>
      <c r="J120" s="611"/>
      <c r="K120" s="611" t="s">
        <v>140</v>
      </c>
      <c r="L120" s="611"/>
      <c r="M120" s="610" t="s">
        <v>63</v>
      </c>
      <c r="N120" s="610"/>
      <c r="O120" s="610" t="s">
        <v>8</v>
      </c>
      <c r="P120" s="610"/>
      <c r="Q120" s="651" t="s">
        <v>213</v>
      </c>
      <c r="R120" s="651"/>
      <c r="S120" s="651" t="s">
        <v>214</v>
      </c>
      <c r="T120" s="651"/>
      <c r="U120" s="651" t="s">
        <v>215</v>
      </c>
      <c r="V120" s="651"/>
      <c r="W120" s="651" t="s">
        <v>216</v>
      </c>
      <c r="X120" s="651"/>
      <c r="Y120" s="651" t="s">
        <v>217</v>
      </c>
      <c r="Z120" s="651"/>
      <c r="AA120" s="651" t="s">
        <v>218</v>
      </c>
      <c r="AB120" s="651"/>
      <c r="AC120" s="651" t="s">
        <v>219</v>
      </c>
      <c r="AD120" s="651"/>
      <c r="AE120" s="651" t="s">
        <v>220</v>
      </c>
      <c r="AF120" s="651"/>
      <c r="AG120" s="651" t="s">
        <v>221</v>
      </c>
      <c r="AH120" s="651"/>
      <c r="AI120" s="651" t="s">
        <v>222</v>
      </c>
      <c r="AJ120" s="651"/>
      <c r="AK120" s="651" t="s">
        <v>223</v>
      </c>
      <c r="AL120" s="651"/>
      <c r="AM120" s="651" t="s">
        <v>224</v>
      </c>
      <c r="AN120" s="579"/>
      <c r="AO120" s="696" t="s">
        <v>97</v>
      </c>
      <c r="AP120" s="698" t="s">
        <v>98</v>
      </c>
      <c r="AQ120" s="700" t="s">
        <v>99</v>
      </c>
      <c r="AR120" s="700"/>
      <c r="AY120" s="27"/>
      <c r="AZ120" s="547" t="s">
        <v>236</v>
      </c>
      <c r="BA120" s="548"/>
      <c r="BB120" s="701" t="s">
        <v>237</v>
      </c>
      <c r="BC120" s="702"/>
      <c r="BD120" s="701" t="s">
        <v>140</v>
      </c>
      <c r="BE120" s="702"/>
      <c r="BF120" s="547" t="s">
        <v>63</v>
      </c>
      <c r="BG120" s="548"/>
      <c r="BH120" s="547" t="s">
        <v>8</v>
      </c>
      <c r="BI120" s="548"/>
      <c r="BJ120" s="579" t="s">
        <v>213</v>
      </c>
      <c r="BK120" s="580"/>
      <c r="BL120" s="579" t="s">
        <v>214</v>
      </c>
      <c r="BM120" s="580"/>
      <c r="BN120" s="579" t="s">
        <v>215</v>
      </c>
      <c r="BO120" s="580"/>
      <c r="BP120" s="579" t="s">
        <v>216</v>
      </c>
      <c r="BQ120" s="580"/>
      <c r="BR120" s="579" t="s">
        <v>217</v>
      </c>
      <c r="BS120" s="580"/>
      <c r="BT120" s="579" t="s">
        <v>218</v>
      </c>
      <c r="BU120" s="580"/>
      <c r="BV120" s="579" t="s">
        <v>219</v>
      </c>
      <c r="BW120" s="580"/>
      <c r="BX120" s="579" t="s">
        <v>220</v>
      </c>
      <c r="BY120" s="580"/>
      <c r="BZ120" s="579" t="s">
        <v>221</v>
      </c>
      <c r="CA120" s="580"/>
      <c r="CB120" s="579" t="s">
        <v>222</v>
      </c>
      <c r="CC120" s="580"/>
      <c r="CD120" s="579" t="s">
        <v>223</v>
      </c>
      <c r="CE120" s="580"/>
      <c r="CF120" s="579" t="s">
        <v>224</v>
      </c>
      <c r="CG120" s="580"/>
      <c r="CH120" s="227"/>
      <c r="CI120" s="227"/>
      <c r="CJ120" s="227"/>
      <c r="CK120" s="227"/>
      <c r="CL120" s="227"/>
      <c r="CM120" s="226"/>
      <c r="CN120" s="227"/>
      <c r="CO120" s="227"/>
      <c r="CP120" s="547" t="s">
        <v>236</v>
      </c>
      <c r="CQ120" s="548"/>
      <c r="CR120" s="701" t="s">
        <v>237</v>
      </c>
      <c r="CS120" s="702"/>
      <c r="CT120" s="701" t="s">
        <v>140</v>
      </c>
      <c r="CU120" s="702"/>
      <c r="CV120" s="547" t="s">
        <v>63</v>
      </c>
      <c r="CW120" s="548"/>
      <c r="CX120" s="547" t="s">
        <v>8</v>
      </c>
      <c r="CY120" s="548"/>
      <c r="CZ120" s="579" t="s">
        <v>213</v>
      </c>
      <c r="DA120" s="580"/>
      <c r="DB120" s="579" t="s">
        <v>214</v>
      </c>
      <c r="DC120" s="580"/>
      <c r="DD120" s="579" t="s">
        <v>215</v>
      </c>
      <c r="DE120" s="580"/>
      <c r="DF120" s="579" t="s">
        <v>216</v>
      </c>
      <c r="DG120" s="580"/>
      <c r="DH120" s="579" t="s">
        <v>217</v>
      </c>
      <c r="DI120" s="580"/>
      <c r="DJ120" s="579" t="s">
        <v>218</v>
      </c>
      <c r="DK120" s="580"/>
      <c r="DL120" s="579" t="s">
        <v>219</v>
      </c>
      <c r="DM120" s="580"/>
      <c r="DN120" s="579" t="s">
        <v>220</v>
      </c>
      <c r="DO120" s="580"/>
      <c r="DP120" s="579" t="s">
        <v>221</v>
      </c>
      <c r="DQ120" s="580"/>
      <c r="DR120" s="579" t="s">
        <v>222</v>
      </c>
      <c r="DS120" s="580"/>
      <c r="DT120" s="579" t="s">
        <v>223</v>
      </c>
      <c r="DU120" s="580"/>
      <c r="DV120" s="579" t="s">
        <v>224</v>
      </c>
      <c r="DW120" s="580"/>
      <c r="DX120" s="227"/>
      <c r="DY120" s="227"/>
      <c r="DZ120" s="227"/>
    </row>
    <row r="121" spans="1:130" s="76" customFormat="1" ht="21" x14ac:dyDescent="0.15">
      <c r="A121" s="543"/>
      <c r="B121" s="543"/>
      <c r="C121" s="543"/>
      <c r="D121" s="493" t="s">
        <v>100</v>
      </c>
      <c r="E121" s="246" t="s">
        <v>37</v>
      </c>
      <c r="F121" s="246" t="s">
        <v>58</v>
      </c>
      <c r="G121" s="496" t="s">
        <v>37</v>
      </c>
      <c r="H121" s="496" t="s">
        <v>58</v>
      </c>
      <c r="I121" s="496" t="s">
        <v>37</v>
      </c>
      <c r="J121" s="496" t="s">
        <v>58</v>
      </c>
      <c r="K121" s="496" t="s">
        <v>37</v>
      </c>
      <c r="L121" s="496" t="s">
        <v>58</v>
      </c>
      <c r="M121" s="496" t="s">
        <v>37</v>
      </c>
      <c r="N121" s="496" t="s">
        <v>58</v>
      </c>
      <c r="O121" s="496" t="s">
        <v>37</v>
      </c>
      <c r="P121" s="496" t="s">
        <v>58</v>
      </c>
      <c r="Q121" s="496" t="s">
        <v>37</v>
      </c>
      <c r="R121" s="496" t="s">
        <v>58</v>
      </c>
      <c r="S121" s="496" t="s">
        <v>37</v>
      </c>
      <c r="T121" s="496" t="s">
        <v>58</v>
      </c>
      <c r="U121" s="496" t="s">
        <v>37</v>
      </c>
      <c r="V121" s="496" t="s">
        <v>58</v>
      </c>
      <c r="W121" s="496" t="s">
        <v>37</v>
      </c>
      <c r="X121" s="496" t="s">
        <v>58</v>
      </c>
      <c r="Y121" s="496" t="s">
        <v>37</v>
      </c>
      <c r="Z121" s="496" t="s">
        <v>58</v>
      </c>
      <c r="AA121" s="496" t="s">
        <v>37</v>
      </c>
      <c r="AB121" s="496" t="s">
        <v>58</v>
      </c>
      <c r="AC121" s="496" t="s">
        <v>37</v>
      </c>
      <c r="AD121" s="496" t="s">
        <v>58</v>
      </c>
      <c r="AE121" s="496" t="s">
        <v>37</v>
      </c>
      <c r="AF121" s="496" t="s">
        <v>58</v>
      </c>
      <c r="AG121" s="496" t="s">
        <v>37</v>
      </c>
      <c r="AH121" s="496" t="s">
        <v>58</v>
      </c>
      <c r="AI121" s="496" t="s">
        <v>37</v>
      </c>
      <c r="AJ121" s="496" t="s">
        <v>58</v>
      </c>
      <c r="AK121" s="496" t="s">
        <v>37</v>
      </c>
      <c r="AL121" s="496" t="s">
        <v>58</v>
      </c>
      <c r="AM121" s="496" t="s">
        <v>37</v>
      </c>
      <c r="AN121" s="503" t="s">
        <v>58</v>
      </c>
      <c r="AO121" s="697"/>
      <c r="AP121" s="699"/>
      <c r="AQ121" s="248" t="s">
        <v>37</v>
      </c>
      <c r="AR121" s="248" t="s">
        <v>58</v>
      </c>
      <c r="AY121" s="27"/>
      <c r="AZ121" s="496" t="s">
        <v>37</v>
      </c>
      <c r="BA121" s="496" t="s">
        <v>58</v>
      </c>
      <c r="BB121" s="496" t="s">
        <v>37</v>
      </c>
      <c r="BC121" s="496" t="s">
        <v>58</v>
      </c>
      <c r="BD121" s="496" t="s">
        <v>37</v>
      </c>
      <c r="BE121" s="496" t="s">
        <v>58</v>
      </c>
      <c r="BF121" s="496" t="s">
        <v>37</v>
      </c>
      <c r="BG121" s="496" t="s">
        <v>58</v>
      </c>
      <c r="BH121" s="496" t="s">
        <v>37</v>
      </c>
      <c r="BI121" s="496" t="s">
        <v>58</v>
      </c>
      <c r="BJ121" s="496" t="s">
        <v>37</v>
      </c>
      <c r="BK121" s="496" t="s">
        <v>58</v>
      </c>
      <c r="BL121" s="496" t="s">
        <v>37</v>
      </c>
      <c r="BM121" s="496" t="s">
        <v>58</v>
      </c>
      <c r="BN121" s="496" t="s">
        <v>37</v>
      </c>
      <c r="BO121" s="496" t="s">
        <v>58</v>
      </c>
      <c r="BP121" s="496" t="s">
        <v>37</v>
      </c>
      <c r="BQ121" s="496" t="s">
        <v>58</v>
      </c>
      <c r="BR121" s="496" t="s">
        <v>37</v>
      </c>
      <c r="BS121" s="496" t="s">
        <v>58</v>
      </c>
      <c r="BT121" s="496" t="s">
        <v>37</v>
      </c>
      <c r="BU121" s="496" t="s">
        <v>58</v>
      </c>
      <c r="BV121" s="496" t="s">
        <v>37</v>
      </c>
      <c r="BW121" s="496" t="s">
        <v>58</v>
      </c>
      <c r="BX121" s="496" t="s">
        <v>37</v>
      </c>
      <c r="BY121" s="496" t="s">
        <v>58</v>
      </c>
      <c r="BZ121" s="496" t="s">
        <v>37</v>
      </c>
      <c r="CA121" s="496" t="s">
        <v>58</v>
      </c>
      <c r="CB121" s="496" t="s">
        <v>37</v>
      </c>
      <c r="CC121" s="496" t="s">
        <v>58</v>
      </c>
      <c r="CD121" s="496" t="s">
        <v>37</v>
      </c>
      <c r="CE121" s="496" t="s">
        <v>58</v>
      </c>
      <c r="CF121" s="496" t="s">
        <v>37</v>
      </c>
      <c r="CG121" s="503" t="s">
        <v>58</v>
      </c>
      <c r="CH121" s="227"/>
      <c r="CI121" s="227"/>
      <c r="CJ121" s="227"/>
      <c r="CK121" s="227"/>
      <c r="CL121" s="227"/>
      <c r="CM121" s="226"/>
      <c r="CN121" s="227"/>
      <c r="CO121" s="227"/>
      <c r="CP121" s="496" t="s">
        <v>37</v>
      </c>
      <c r="CQ121" s="496" t="s">
        <v>58</v>
      </c>
      <c r="CR121" s="496" t="s">
        <v>37</v>
      </c>
      <c r="CS121" s="496" t="s">
        <v>58</v>
      </c>
      <c r="CT121" s="496" t="s">
        <v>37</v>
      </c>
      <c r="CU121" s="496" t="s">
        <v>58</v>
      </c>
      <c r="CV121" s="496" t="s">
        <v>37</v>
      </c>
      <c r="CW121" s="496" t="s">
        <v>58</v>
      </c>
      <c r="CX121" s="496" t="s">
        <v>37</v>
      </c>
      <c r="CY121" s="496" t="s">
        <v>58</v>
      </c>
      <c r="CZ121" s="496" t="s">
        <v>37</v>
      </c>
      <c r="DA121" s="496" t="s">
        <v>58</v>
      </c>
      <c r="DB121" s="496" t="s">
        <v>37</v>
      </c>
      <c r="DC121" s="496" t="s">
        <v>58</v>
      </c>
      <c r="DD121" s="496" t="s">
        <v>37</v>
      </c>
      <c r="DE121" s="496" t="s">
        <v>58</v>
      </c>
      <c r="DF121" s="496" t="s">
        <v>37</v>
      </c>
      <c r="DG121" s="496" t="s">
        <v>58</v>
      </c>
      <c r="DH121" s="496" t="s">
        <v>37</v>
      </c>
      <c r="DI121" s="496" t="s">
        <v>58</v>
      </c>
      <c r="DJ121" s="496" t="s">
        <v>37</v>
      </c>
      <c r="DK121" s="496" t="s">
        <v>58</v>
      </c>
      <c r="DL121" s="496" t="s">
        <v>37</v>
      </c>
      <c r="DM121" s="496" t="s">
        <v>58</v>
      </c>
      <c r="DN121" s="496" t="s">
        <v>37</v>
      </c>
      <c r="DO121" s="496" t="s">
        <v>58</v>
      </c>
      <c r="DP121" s="496" t="s">
        <v>37</v>
      </c>
      <c r="DQ121" s="496" t="s">
        <v>58</v>
      </c>
      <c r="DR121" s="496" t="s">
        <v>37</v>
      </c>
      <c r="DS121" s="496" t="s">
        <v>58</v>
      </c>
      <c r="DT121" s="496" t="s">
        <v>37</v>
      </c>
      <c r="DU121" s="496" t="s">
        <v>58</v>
      </c>
      <c r="DV121" s="496" t="s">
        <v>37</v>
      </c>
      <c r="DW121" s="503" t="s">
        <v>58</v>
      </c>
      <c r="DX121" s="227"/>
      <c r="DY121" s="227"/>
      <c r="DZ121" s="227"/>
    </row>
    <row r="122" spans="1:130" s="76" customFormat="1" ht="15.75" customHeight="1" x14ac:dyDescent="0.15">
      <c r="A122" s="249" t="s">
        <v>101</v>
      </c>
      <c r="B122" s="250"/>
      <c r="C122" s="251"/>
      <c r="D122" s="252">
        <f>SUM(E122:F122)</f>
        <v>25</v>
      </c>
      <c r="E122" s="252">
        <f>+G122+I122+K122+M122+O122+Q122+S122+U122+W122+Y122+AA122+AC122+AE122+AG122+AI122+AK122+AM122</f>
        <v>9</v>
      </c>
      <c r="F122" s="252">
        <f>+H122+J122+L122+N122+P122+R122+T122+V122+X122+Z122+AB122+AD122+AF122+AH122+AJ122+AL122+AN122</f>
        <v>16</v>
      </c>
      <c r="G122" s="197">
        <v>1</v>
      </c>
      <c r="H122" s="197">
        <v>1</v>
      </c>
      <c r="I122" s="197">
        <v>6</v>
      </c>
      <c r="J122" s="197">
        <v>5</v>
      </c>
      <c r="K122" s="197">
        <v>1</v>
      </c>
      <c r="L122" s="197"/>
      <c r="M122" s="197"/>
      <c r="N122" s="197">
        <v>3</v>
      </c>
      <c r="O122" s="197"/>
      <c r="P122" s="197"/>
      <c r="Q122" s="197"/>
      <c r="R122" s="197"/>
      <c r="S122" s="197"/>
      <c r="T122" s="197">
        <v>2</v>
      </c>
      <c r="U122" s="197">
        <v>1</v>
      </c>
      <c r="V122" s="197"/>
      <c r="W122" s="197"/>
      <c r="X122" s="197"/>
      <c r="Y122" s="197"/>
      <c r="Z122" s="197">
        <v>1</v>
      </c>
      <c r="AA122" s="197"/>
      <c r="AB122" s="197"/>
      <c r="AC122" s="197"/>
      <c r="AD122" s="197">
        <v>2</v>
      </c>
      <c r="AE122" s="197"/>
      <c r="AF122" s="197">
        <v>1</v>
      </c>
      <c r="AG122" s="197"/>
      <c r="AH122" s="197">
        <v>1</v>
      </c>
      <c r="AI122" s="197"/>
      <c r="AJ122" s="197"/>
      <c r="AK122" s="197"/>
      <c r="AL122" s="197">
        <v>0</v>
      </c>
      <c r="AM122" s="197"/>
      <c r="AN122" s="253"/>
      <c r="AO122" s="254"/>
      <c r="AP122" s="197"/>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606" t="s">
        <v>102</v>
      </c>
      <c r="B123" s="607"/>
      <c r="C123" s="608"/>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703" t="s">
        <v>103</v>
      </c>
      <c r="B124" s="639" t="s">
        <v>104</v>
      </c>
      <c r="C124" s="637"/>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656"/>
      <c r="B125" s="647" t="s">
        <v>105</v>
      </c>
      <c r="C125" s="626"/>
      <c r="D125" s="112">
        <f t="shared" si="22"/>
        <v>0</v>
      </c>
      <c r="E125" s="112">
        <f t="shared" si="23"/>
        <v>0</v>
      </c>
      <c r="F125" s="112">
        <f t="shared" si="23"/>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629" t="s">
        <v>106</v>
      </c>
      <c r="B126" s="629"/>
      <c r="C126" s="630"/>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631" t="s">
        <v>282</v>
      </c>
      <c r="B127" s="631"/>
      <c r="C127" s="623"/>
      <c r="D127" s="111">
        <f t="shared" si="22"/>
        <v>1</v>
      </c>
      <c r="E127" s="111">
        <f>+G127+I127+K127+M127</f>
        <v>1</v>
      </c>
      <c r="F127" s="111">
        <f>+H127+J127+L127+N127</f>
        <v>0</v>
      </c>
      <c r="G127" s="85"/>
      <c r="H127" s="85"/>
      <c r="I127" s="85">
        <v>1</v>
      </c>
      <c r="J127" s="85"/>
      <c r="K127" s="85"/>
      <c r="L127" s="85"/>
      <c r="M127" s="129"/>
      <c r="N127" s="85"/>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624" t="s">
        <v>107</v>
      </c>
      <c r="B128" s="624"/>
      <c r="C128" s="625"/>
      <c r="D128" s="144">
        <f t="shared" si="22"/>
        <v>1</v>
      </c>
      <c r="E128" s="144">
        <f t="shared" si="23"/>
        <v>1</v>
      </c>
      <c r="F128" s="144">
        <f t="shared" si="23"/>
        <v>0</v>
      </c>
      <c r="G128" s="86"/>
      <c r="H128" s="86"/>
      <c r="I128" s="86">
        <v>1</v>
      </c>
      <c r="J128" s="86"/>
      <c r="K128" s="86"/>
      <c r="L128" s="86"/>
      <c r="M128" s="113"/>
      <c r="N128" s="87"/>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632" t="s">
        <v>108</v>
      </c>
      <c r="B129" s="634" t="s">
        <v>238</v>
      </c>
      <c r="C129" s="635"/>
      <c r="D129" s="143">
        <f t="shared" si="22"/>
        <v>0</v>
      </c>
      <c r="E129" s="143">
        <f t="shared" si="23"/>
        <v>0</v>
      </c>
      <c r="F129" s="143">
        <f t="shared" si="23"/>
        <v>0</v>
      </c>
      <c r="G129" s="84"/>
      <c r="H129" s="84"/>
      <c r="I129" s="84"/>
      <c r="J129" s="84"/>
      <c r="K129" s="84"/>
      <c r="L129" s="84"/>
      <c r="M129" s="138"/>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633"/>
      <c r="B130" s="538" t="s">
        <v>109</v>
      </c>
      <c r="C130" s="626"/>
      <c r="D130" s="112">
        <f t="shared" si="22"/>
        <v>0</v>
      </c>
      <c r="E130" s="112">
        <f t="shared" si="23"/>
        <v>0</v>
      </c>
      <c r="F130" s="112">
        <f t="shared" si="23"/>
        <v>0</v>
      </c>
      <c r="G130" s="87"/>
      <c r="H130" s="87"/>
      <c r="I130" s="87"/>
      <c r="J130" s="87"/>
      <c r="K130" s="87"/>
      <c r="L130" s="87"/>
      <c r="M130" s="113"/>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627" t="s">
        <v>111</v>
      </c>
      <c r="C131" s="628"/>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617" t="s">
        <v>112</v>
      </c>
      <c r="B132" s="617"/>
      <c r="C132" s="61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619" t="s">
        <v>113</v>
      </c>
      <c r="B133" s="620"/>
      <c r="C133" s="621"/>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638" t="s">
        <v>114</v>
      </c>
      <c r="B134" s="648" t="s">
        <v>115</v>
      </c>
      <c r="C134" s="630"/>
      <c r="D134" s="142">
        <f t="shared" ref="D134:D155" si="33">SUM(E134:F134)</f>
        <v>0</v>
      </c>
      <c r="E134" s="142">
        <f t="shared" ref="E134:F155" si="34">+G134+I134+K134+M134+O134+Q134+S134+U134+W134+Y134+AA134+AC134+AE134+AG134+AI134+AK134+AM134</f>
        <v>0</v>
      </c>
      <c r="F134" s="142">
        <f t="shared" si="34"/>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638"/>
      <c r="B135" s="622" t="s">
        <v>116</v>
      </c>
      <c r="C135" s="623"/>
      <c r="D135" s="111">
        <f t="shared" si="33"/>
        <v>0</v>
      </c>
      <c r="E135" s="111">
        <f t="shared" si="34"/>
        <v>0</v>
      </c>
      <c r="F135" s="111">
        <f t="shared" si="34"/>
        <v>0</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638"/>
      <c r="B136" s="622" t="s">
        <v>117</v>
      </c>
      <c r="C136" s="623"/>
      <c r="D136" s="111">
        <f t="shared" si="33"/>
        <v>4</v>
      </c>
      <c r="E136" s="111">
        <f t="shared" si="34"/>
        <v>1</v>
      </c>
      <c r="F136" s="111">
        <f t="shared" si="34"/>
        <v>3</v>
      </c>
      <c r="G136" s="85"/>
      <c r="H136" s="85"/>
      <c r="I136" s="85"/>
      <c r="J136" s="85"/>
      <c r="K136" s="85"/>
      <c r="L136" s="85"/>
      <c r="M136" s="85"/>
      <c r="N136" s="85"/>
      <c r="O136" s="85"/>
      <c r="P136" s="85"/>
      <c r="Q136" s="85"/>
      <c r="R136" s="85"/>
      <c r="S136" s="85">
        <v>1</v>
      </c>
      <c r="T136" s="85"/>
      <c r="U136" s="85"/>
      <c r="V136" s="85"/>
      <c r="W136" s="85"/>
      <c r="X136" s="85"/>
      <c r="Y136" s="85"/>
      <c r="Z136" s="85">
        <v>1</v>
      </c>
      <c r="AA136" s="85"/>
      <c r="AB136" s="85"/>
      <c r="AC136" s="85"/>
      <c r="AD136" s="85">
        <v>1</v>
      </c>
      <c r="AE136" s="85"/>
      <c r="AF136" s="85">
        <v>1</v>
      </c>
      <c r="AG136" s="85"/>
      <c r="AH136" s="85"/>
      <c r="AI136" s="85"/>
      <c r="AJ136" s="85"/>
      <c r="AK136" s="85"/>
      <c r="AL136" s="85"/>
      <c r="AM136" s="85"/>
      <c r="AN136" s="129"/>
      <c r="AO136" s="133"/>
      <c r="AP136" s="85"/>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638"/>
      <c r="B137" s="622" t="s">
        <v>118</v>
      </c>
      <c r="C137" s="623"/>
      <c r="D137" s="111">
        <f>SUM(F137:F137)</f>
        <v>0</v>
      </c>
      <c r="E137" s="268"/>
      <c r="F137" s="111">
        <f>+J137+L137+N137+P137+R137+T137+V137+X137+Z137+AB137+AD137+AF137+AH137+AJ137+AL137+AN137</f>
        <v>0</v>
      </c>
      <c r="G137" s="102"/>
      <c r="H137" s="102"/>
      <c r="I137" s="102"/>
      <c r="J137" s="85"/>
      <c r="K137" s="102"/>
      <c r="L137" s="85"/>
      <c r="M137" s="102"/>
      <c r="N137" s="85"/>
      <c r="O137" s="102"/>
      <c r="P137" s="85"/>
      <c r="Q137" s="102"/>
      <c r="R137" s="85"/>
      <c r="S137" s="102"/>
      <c r="T137" s="85"/>
      <c r="U137" s="102"/>
      <c r="V137" s="85"/>
      <c r="W137" s="102"/>
      <c r="X137" s="85"/>
      <c r="Y137" s="102"/>
      <c r="Z137" s="85"/>
      <c r="AA137" s="102"/>
      <c r="AB137" s="85"/>
      <c r="AC137" s="102"/>
      <c r="AD137" s="85"/>
      <c r="AE137" s="102"/>
      <c r="AF137" s="85"/>
      <c r="AG137" s="102"/>
      <c r="AH137" s="102"/>
      <c r="AI137" s="102"/>
      <c r="AJ137" s="102"/>
      <c r="AK137" s="102"/>
      <c r="AL137" s="102"/>
      <c r="AM137" s="102"/>
      <c r="AN137" s="102"/>
      <c r="AO137" s="262"/>
      <c r="AP137" s="85"/>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638"/>
      <c r="B138" s="622" t="s">
        <v>119</v>
      </c>
      <c r="C138" s="623"/>
      <c r="D138" s="111">
        <f t="shared" si="33"/>
        <v>0</v>
      </c>
      <c r="E138" s="111">
        <f t="shared" si="34"/>
        <v>0</v>
      </c>
      <c r="F138" s="111">
        <f t="shared" si="34"/>
        <v>0</v>
      </c>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638"/>
      <c r="B139" s="649" t="s">
        <v>239</v>
      </c>
      <c r="C139" s="650"/>
      <c r="D139" s="111">
        <f t="shared" si="33"/>
        <v>0</v>
      </c>
      <c r="E139" s="111">
        <f t="shared" si="34"/>
        <v>0</v>
      </c>
      <c r="F139" s="111">
        <f t="shared" si="34"/>
        <v>0</v>
      </c>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638"/>
      <c r="B140" s="641" t="s">
        <v>240</v>
      </c>
      <c r="C140" s="642"/>
      <c r="D140" s="111">
        <f t="shared" si="33"/>
        <v>0</v>
      </c>
      <c r="E140" s="111">
        <f t="shared" si="34"/>
        <v>0</v>
      </c>
      <c r="F140" s="111">
        <f t="shared" si="34"/>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638"/>
      <c r="B141" s="643" t="s">
        <v>241</v>
      </c>
      <c r="C141" s="644"/>
      <c r="D141" s="144">
        <f t="shared" si="33"/>
        <v>0</v>
      </c>
      <c r="E141" s="144">
        <f t="shared" si="34"/>
        <v>0</v>
      </c>
      <c r="F141" s="144">
        <f t="shared" si="34"/>
        <v>0</v>
      </c>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632" t="s">
        <v>120</v>
      </c>
      <c r="B142" s="645" t="s">
        <v>283</v>
      </c>
      <c r="C142" s="646"/>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84"/>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638"/>
      <c r="B143" s="622" t="s">
        <v>284</v>
      </c>
      <c r="C143" s="623"/>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85"/>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633"/>
      <c r="B144" s="647" t="s">
        <v>121</v>
      </c>
      <c r="C144" s="626"/>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87"/>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632" t="s">
        <v>242</v>
      </c>
      <c r="B145" s="639" t="s">
        <v>243</v>
      </c>
      <c r="C145" s="637"/>
      <c r="D145" s="143">
        <f t="shared" si="33"/>
        <v>3</v>
      </c>
      <c r="E145" s="143">
        <f t="shared" ref="E145:F148" si="35">+G145+I145+K145+M145+O145</f>
        <v>1</v>
      </c>
      <c r="F145" s="143">
        <f t="shared" si="35"/>
        <v>2</v>
      </c>
      <c r="G145" s="84"/>
      <c r="H145" s="84"/>
      <c r="I145" s="84">
        <v>1</v>
      </c>
      <c r="J145" s="84">
        <v>2</v>
      </c>
      <c r="K145" s="84"/>
      <c r="L145" s="84"/>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638"/>
      <c r="B146" s="622" t="s">
        <v>244</v>
      </c>
      <c r="C146" s="623"/>
      <c r="D146" s="111">
        <f t="shared" si="33"/>
        <v>0</v>
      </c>
      <c r="E146" s="111">
        <f t="shared" si="35"/>
        <v>0</v>
      </c>
      <c r="F146" s="111">
        <f t="shared" si="35"/>
        <v>0</v>
      </c>
      <c r="G146" s="85"/>
      <c r="H146" s="85"/>
      <c r="I146" s="85"/>
      <c r="J146" s="85"/>
      <c r="K146" s="85"/>
      <c r="L146" s="85"/>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638"/>
      <c r="B147" s="622" t="s">
        <v>245</v>
      </c>
      <c r="C147" s="623"/>
      <c r="D147" s="111">
        <f t="shared" si="33"/>
        <v>0</v>
      </c>
      <c r="E147" s="111">
        <f t="shared" si="35"/>
        <v>0</v>
      </c>
      <c r="F147" s="111">
        <f t="shared" si="35"/>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638"/>
      <c r="B148" s="640" t="s">
        <v>246</v>
      </c>
      <c r="C148" s="625"/>
      <c r="D148" s="144">
        <f t="shared" si="33"/>
        <v>11</v>
      </c>
      <c r="E148" s="144">
        <f t="shared" si="35"/>
        <v>4</v>
      </c>
      <c r="F148" s="144">
        <f t="shared" si="35"/>
        <v>7</v>
      </c>
      <c r="G148" s="86">
        <v>1</v>
      </c>
      <c r="H148" s="86">
        <v>1</v>
      </c>
      <c r="I148" s="86">
        <v>2</v>
      </c>
      <c r="J148" s="86">
        <v>3</v>
      </c>
      <c r="K148" s="86">
        <v>1</v>
      </c>
      <c r="L148" s="86"/>
      <c r="M148" s="86"/>
      <c r="N148" s="86">
        <v>3</v>
      </c>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636" t="s">
        <v>122</v>
      </c>
      <c r="B149" s="636"/>
      <c r="C149" s="637"/>
      <c r="D149" s="143">
        <f t="shared" si="33"/>
        <v>3</v>
      </c>
      <c r="E149" s="143">
        <f t="shared" si="34"/>
        <v>1</v>
      </c>
      <c r="F149" s="143">
        <f t="shared" si="34"/>
        <v>2</v>
      </c>
      <c r="G149" s="84"/>
      <c r="H149" s="84"/>
      <c r="I149" s="84">
        <v>1</v>
      </c>
      <c r="J149" s="84"/>
      <c r="K149" s="84"/>
      <c r="L149" s="84"/>
      <c r="M149" s="84"/>
      <c r="N149" s="84"/>
      <c r="O149" s="84"/>
      <c r="P149" s="84"/>
      <c r="Q149" s="84"/>
      <c r="R149" s="84"/>
      <c r="S149" s="84"/>
      <c r="T149" s="84">
        <v>1</v>
      </c>
      <c r="U149" s="84"/>
      <c r="V149" s="84"/>
      <c r="W149" s="84"/>
      <c r="X149" s="84"/>
      <c r="Y149" s="84"/>
      <c r="Z149" s="84"/>
      <c r="AA149" s="84"/>
      <c r="AB149" s="84"/>
      <c r="AC149" s="84"/>
      <c r="AD149" s="84">
        <v>1</v>
      </c>
      <c r="AE149" s="84"/>
      <c r="AF149" s="84"/>
      <c r="AG149" s="84"/>
      <c r="AH149" s="84"/>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631" t="s">
        <v>123</v>
      </c>
      <c r="B150" s="631"/>
      <c r="C150" s="623"/>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652" t="s">
        <v>124</v>
      </c>
      <c r="B151" s="653"/>
      <c r="C151" s="654"/>
      <c r="D151" s="111">
        <f t="shared" si="33"/>
        <v>0</v>
      </c>
      <c r="E151" s="111">
        <f t="shared" si="34"/>
        <v>0</v>
      </c>
      <c r="F151" s="111">
        <f t="shared" si="34"/>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562" t="s">
        <v>125</v>
      </c>
      <c r="B152" s="655"/>
      <c r="C152" s="563"/>
      <c r="D152" s="111">
        <f t="shared" si="33"/>
        <v>0</v>
      </c>
      <c r="E152" s="111">
        <f t="shared" si="34"/>
        <v>0</v>
      </c>
      <c r="F152" s="111">
        <f t="shared" si="34"/>
        <v>0</v>
      </c>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562" t="s">
        <v>126</v>
      </c>
      <c r="B153" s="655"/>
      <c r="C153" s="563"/>
      <c r="D153" s="111">
        <f t="shared" si="33"/>
        <v>0</v>
      </c>
      <c r="E153" s="111">
        <f t="shared" si="34"/>
        <v>0</v>
      </c>
      <c r="F153" s="111">
        <f t="shared" si="34"/>
        <v>0</v>
      </c>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562" t="s">
        <v>127</v>
      </c>
      <c r="B154" s="655"/>
      <c r="C154" s="563"/>
      <c r="D154" s="111">
        <f t="shared" si="33"/>
        <v>1</v>
      </c>
      <c r="E154" s="111">
        <f t="shared" si="34"/>
        <v>0</v>
      </c>
      <c r="F154" s="111">
        <f t="shared" si="34"/>
        <v>1</v>
      </c>
      <c r="G154" s="85"/>
      <c r="H154" s="85"/>
      <c r="I154" s="85"/>
      <c r="J154" s="85"/>
      <c r="K154" s="85"/>
      <c r="L154" s="85"/>
      <c r="M154" s="85"/>
      <c r="N154" s="85"/>
      <c r="O154" s="85"/>
      <c r="P154" s="85"/>
      <c r="Q154" s="85"/>
      <c r="R154" s="85"/>
      <c r="S154" s="85"/>
      <c r="T154" s="85">
        <v>1</v>
      </c>
      <c r="U154" s="85"/>
      <c r="V154" s="85"/>
      <c r="W154" s="85"/>
      <c r="X154" s="85"/>
      <c r="Y154" s="85"/>
      <c r="Z154" s="85"/>
      <c r="AA154" s="85"/>
      <c r="AB154" s="85"/>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562" t="s">
        <v>128</v>
      </c>
      <c r="B155" s="655"/>
      <c r="C155" s="563"/>
      <c r="D155" s="111">
        <f t="shared" si="33"/>
        <v>0</v>
      </c>
      <c r="E155" s="111">
        <f t="shared" si="34"/>
        <v>0</v>
      </c>
      <c r="F155" s="111">
        <f t="shared" si="34"/>
        <v>0</v>
      </c>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656" t="s">
        <v>129</v>
      </c>
      <c r="B156" s="657"/>
      <c r="C156" s="658"/>
      <c r="D156" s="123">
        <f>SUM(E156:F156)</f>
        <v>0</v>
      </c>
      <c r="E156" s="123">
        <f>+G156+I156+K156+M156+O156+Q156+S156+U156+W156+Y156+AA156+AC156+AE156+AG156+AI156+AK156+AM156</f>
        <v>0</v>
      </c>
      <c r="F156" s="123">
        <f>+H156+J156+L156+N156+P156+R156+T156+V156+X156+Z156+AB156+AD156+AF156+AH156+AJ156+AL156+AN156</f>
        <v>0</v>
      </c>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664" t="s">
        <v>130</v>
      </c>
      <c r="B158" s="664"/>
      <c r="C158" s="664"/>
      <c r="D158" s="543" t="s">
        <v>40</v>
      </c>
      <c r="E158" s="543"/>
      <c r="F158" s="543"/>
      <c r="G158" s="610" t="s">
        <v>236</v>
      </c>
      <c r="H158" s="610"/>
      <c r="I158" s="611" t="s">
        <v>237</v>
      </c>
      <c r="J158" s="611"/>
      <c r="K158" s="611" t="s">
        <v>140</v>
      </c>
      <c r="L158" s="611"/>
      <c r="M158" s="610" t="s">
        <v>63</v>
      </c>
      <c r="N158" s="610"/>
      <c r="O158" s="610" t="s">
        <v>8</v>
      </c>
      <c r="P158" s="610"/>
      <c r="Q158" s="651" t="s">
        <v>213</v>
      </c>
      <c r="R158" s="651"/>
      <c r="S158" s="651" t="s">
        <v>214</v>
      </c>
      <c r="T158" s="651"/>
      <c r="U158" s="651" t="s">
        <v>215</v>
      </c>
      <c r="V158" s="651"/>
      <c r="W158" s="651" t="s">
        <v>216</v>
      </c>
      <c r="X158" s="651"/>
      <c r="Y158" s="651" t="s">
        <v>217</v>
      </c>
      <c r="Z158" s="651"/>
      <c r="AA158" s="651" t="s">
        <v>218</v>
      </c>
      <c r="AB158" s="651"/>
      <c r="AC158" s="651" t="s">
        <v>219</v>
      </c>
      <c r="AD158" s="651"/>
      <c r="AE158" s="651" t="s">
        <v>220</v>
      </c>
      <c r="AF158" s="651"/>
      <c r="AG158" s="651" t="s">
        <v>221</v>
      </c>
      <c r="AH158" s="651"/>
      <c r="AI158" s="651" t="s">
        <v>222</v>
      </c>
      <c r="AJ158" s="651"/>
      <c r="AK158" s="651" t="s">
        <v>223</v>
      </c>
      <c r="AL158" s="651"/>
      <c r="AM158" s="651" t="s">
        <v>224</v>
      </c>
      <c r="AN158" s="579"/>
      <c r="AO158" s="704" t="s">
        <v>131</v>
      </c>
      <c r="AP158" s="706" t="s">
        <v>97</v>
      </c>
      <c r="AQ158" s="698" t="s">
        <v>98</v>
      </c>
      <c r="AR158" s="708" t="s">
        <v>99</v>
      </c>
      <c r="AS158" s="708"/>
      <c r="AZ158" s="547" t="s">
        <v>236</v>
      </c>
      <c r="BA158" s="548"/>
      <c r="BB158" s="701" t="s">
        <v>237</v>
      </c>
      <c r="BC158" s="702"/>
      <c r="BD158" s="701" t="s">
        <v>140</v>
      </c>
      <c r="BE158" s="702"/>
      <c r="BF158" s="547" t="s">
        <v>63</v>
      </c>
      <c r="BG158" s="548"/>
      <c r="BH158" s="547" t="s">
        <v>8</v>
      </c>
      <c r="BI158" s="548"/>
      <c r="BJ158" s="579" t="s">
        <v>213</v>
      </c>
      <c r="BK158" s="580"/>
      <c r="BL158" s="579" t="s">
        <v>214</v>
      </c>
      <c r="BM158" s="580"/>
      <c r="BN158" s="579" t="s">
        <v>215</v>
      </c>
      <c r="BO158" s="580"/>
      <c r="BP158" s="579" t="s">
        <v>216</v>
      </c>
      <c r="BQ158" s="580"/>
      <c r="BR158" s="579" t="s">
        <v>217</v>
      </c>
      <c r="BS158" s="580"/>
      <c r="BT158" s="579" t="s">
        <v>218</v>
      </c>
      <c r="BU158" s="580"/>
      <c r="BV158" s="579" t="s">
        <v>219</v>
      </c>
      <c r="BW158" s="580"/>
      <c r="BX158" s="579" t="s">
        <v>220</v>
      </c>
      <c r="BY158" s="580"/>
      <c r="BZ158" s="579" t="s">
        <v>221</v>
      </c>
      <c r="CA158" s="580"/>
      <c r="CB158" s="579" t="s">
        <v>222</v>
      </c>
      <c r="CC158" s="580"/>
      <c r="CD158" s="579" t="s">
        <v>223</v>
      </c>
      <c r="CE158" s="580"/>
      <c r="CF158" s="579" t="s">
        <v>224</v>
      </c>
      <c r="CG158" s="580"/>
      <c r="CH158" s="5"/>
      <c r="CI158" s="5"/>
      <c r="CJ158" s="5"/>
      <c r="CK158" s="5"/>
      <c r="CL158" s="5"/>
      <c r="CM158" s="5"/>
      <c r="CN158" s="269"/>
      <c r="CO158" s="269"/>
      <c r="CP158" s="547" t="s">
        <v>236</v>
      </c>
      <c r="CQ158" s="548"/>
      <c r="CR158" s="701" t="s">
        <v>237</v>
      </c>
      <c r="CS158" s="702"/>
      <c r="CT158" s="701" t="s">
        <v>140</v>
      </c>
      <c r="CU158" s="702"/>
      <c r="CV158" s="547" t="s">
        <v>63</v>
      </c>
      <c r="CW158" s="548"/>
      <c r="CX158" s="547" t="s">
        <v>8</v>
      </c>
      <c r="CY158" s="548"/>
      <c r="CZ158" s="579" t="s">
        <v>213</v>
      </c>
      <c r="DA158" s="580"/>
      <c r="DB158" s="579" t="s">
        <v>214</v>
      </c>
      <c r="DC158" s="580"/>
      <c r="DD158" s="579" t="s">
        <v>215</v>
      </c>
      <c r="DE158" s="580"/>
      <c r="DF158" s="579" t="s">
        <v>216</v>
      </c>
      <c r="DG158" s="580"/>
      <c r="DH158" s="579" t="s">
        <v>217</v>
      </c>
      <c r="DI158" s="580"/>
      <c r="DJ158" s="579" t="s">
        <v>218</v>
      </c>
      <c r="DK158" s="580"/>
      <c r="DL158" s="579" t="s">
        <v>219</v>
      </c>
      <c r="DM158" s="580"/>
      <c r="DN158" s="579" t="s">
        <v>220</v>
      </c>
      <c r="DO158" s="580"/>
      <c r="DP158" s="579" t="s">
        <v>221</v>
      </c>
      <c r="DQ158" s="580"/>
      <c r="DR158" s="579" t="s">
        <v>222</v>
      </c>
      <c r="DS158" s="580"/>
      <c r="DT158" s="579" t="s">
        <v>223</v>
      </c>
      <c r="DU158" s="580"/>
      <c r="DV158" s="579" t="s">
        <v>224</v>
      </c>
      <c r="DW158" s="580"/>
      <c r="DX158" s="5"/>
      <c r="DY158" s="5"/>
      <c r="DZ158" s="5"/>
      <c r="EA158" s="5"/>
      <c r="EB158" s="5"/>
      <c r="EC158" s="5"/>
      <c r="ED158" s="5"/>
    </row>
    <row r="159" spans="1:143" s="76" customFormat="1" ht="26.25" customHeight="1" x14ac:dyDescent="0.25">
      <c r="A159" s="665"/>
      <c r="B159" s="665"/>
      <c r="C159" s="665"/>
      <c r="D159" s="493" t="s">
        <v>100</v>
      </c>
      <c r="E159" s="246" t="s">
        <v>37</v>
      </c>
      <c r="F159" s="246" t="s">
        <v>58</v>
      </c>
      <c r="G159" s="496" t="s">
        <v>37</v>
      </c>
      <c r="H159" s="496" t="s">
        <v>58</v>
      </c>
      <c r="I159" s="496" t="s">
        <v>37</v>
      </c>
      <c r="J159" s="496" t="s">
        <v>58</v>
      </c>
      <c r="K159" s="496" t="s">
        <v>37</v>
      </c>
      <c r="L159" s="496" t="s">
        <v>58</v>
      </c>
      <c r="M159" s="496" t="s">
        <v>37</v>
      </c>
      <c r="N159" s="496" t="s">
        <v>58</v>
      </c>
      <c r="O159" s="496" t="s">
        <v>37</v>
      </c>
      <c r="P159" s="496" t="s">
        <v>58</v>
      </c>
      <c r="Q159" s="496" t="s">
        <v>37</v>
      </c>
      <c r="R159" s="496" t="s">
        <v>58</v>
      </c>
      <c r="S159" s="496" t="s">
        <v>37</v>
      </c>
      <c r="T159" s="496" t="s">
        <v>58</v>
      </c>
      <c r="U159" s="496" t="s">
        <v>37</v>
      </c>
      <c r="V159" s="496" t="s">
        <v>58</v>
      </c>
      <c r="W159" s="496" t="s">
        <v>37</v>
      </c>
      <c r="X159" s="496" t="s">
        <v>58</v>
      </c>
      <c r="Y159" s="496" t="s">
        <v>37</v>
      </c>
      <c r="Z159" s="496" t="s">
        <v>58</v>
      </c>
      <c r="AA159" s="496" t="s">
        <v>37</v>
      </c>
      <c r="AB159" s="496" t="s">
        <v>58</v>
      </c>
      <c r="AC159" s="496" t="s">
        <v>37</v>
      </c>
      <c r="AD159" s="496" t="s">
        <v>58</v>
      </c>
      <c r="AE159" s="496" t="s">
        <v>37</v>
      </c>
      <c r="AF159" s="496" t="s">
        <v>58</v>
      </c>
      <c r="AG159" s="496" t="s">
        <v>37</v>
      </c>
      <c r="AH159" s="496" t="s">
        <v>58</v>
      </c>
      <c r="AI159" s="496" t="s">
        <v>37</v>
      </c>
      <c r="AJ159" s="496" t="s">
        <v>58</v>
      </c>
      <c r="AK159" s="496" t="s">
        <v>37</v>
      </c>
      <c r="AL159" s="496" t="s">
        <v>58</v>
      </c>
      <c r="AM159" s="496" t="s">
        <v>37</v>
      </c>
      <c r="AN159" s="503" t="s">
        <v>58</v>
      </c>
      <c r="AO159" s="705"/>
      <c r="AP159" s="707"/>
      <c r="AQ159" s="699"/>
      <c r="AR159" s="270" t="s">
        <v>37</v>
      </c>
      <c r="AS159" s="270" t="s">
        <v>58</v>
      </c>
      <c r="AZ159" s="496" t="s">
        <v>37</v>
      </c>
      <c r="BA159" s="496" t="s">
        <v>58</v>
      </c>
      <c r="BB159" s="496" t="s">
        <v>37</v>
      </c>
      <c r="BC159" s="496" t="s">
        <v>58</v>
      </c>
      <c r="BD159" s="496" t="s">
        <v>37</v>
      </c>
      <c r="BE159" s="496" t="s">
        <v>58</v>
      </c>
      <c r="BF159" s="496" t="s">
        <v>37</v>
      </c>
      <c r="BG159" s="496" t="s">
        <v>58</v>
      </c>
      <c r="BH159" s="496" t="s">
        <v>37</v>
      </c>
      <c r="BI159" s="496" t="s">
        <v>58</v>
      </c>
      <c r="BJ159" s="496" t="s">
        <v>37</v>
      </c>
      <c r="BK159" s="496" t="s">
        <v>58</v>
      </c>
      <c r="BL159" s="496" t="s">
        <v>37</v>
      </c>
      <c r="BM159" s="496" t="s">
        <v>58</v>
      </c>
      <c r="BN159" s="496" t="s">
        <v>37</v>
      </c>
      <c r="BO159" s="496" t="s">
        <v>58</v>
      </c>
      <c r="BP159" s="496" t="s">
        <v>37</v>
      </c>
      <c r="BQ159" s="496" t="s">
        <v>58</v>
      </c>
      <c r="BR159" s="496" t="s">
        <v>37</v>
      </c>
      <c r="BS159" s="496" t="s">
        <v>58</v>
      </c>
      <c r="BT159" s="496" t="s">
        <v>37</v>
      </c>
      <c r="BU159" s="496" t="s">
        <v>58</v>
      </c>
      <c r="BV159" s="496" t="s">
        <v>37</v>
      </c>
      <c r="BW159" s="496" t="s">
        <v>58</v>
      </c>
      <c r="BX159" s="496" t="s">
        <v>37</v>
      </c>
      <c r="BY159" s="496" t="s">
        <v>58</v>
      </c>
      <c r="BZ159" s="496" t="s">
        <v>37</v>
      </c>
      <c r="CA159" s="496" t="s">
        <v>58</v>
      </c>
      <c r="CB159" s="496" t="s">
        <v>37</v>
      </c>
      <c r="CC159" s="496" t="s">
        <v>58</v>
      </c>
      <c r="CD159" s="496" t="s">
        <v>37</v>
      </c>
      <c r="CE159" s="496" t="s">
        <v>58</v>
      </c>
      <c r="CF159" s="496" t="s">
        <v>37</v>
      </c>
      <c r="CG159" s="503" t="s">
        <v>58</v>
      </c>
      <c r="CH159" s="269"/>
      <c r="CI159" s="269"/>
      <c r="CJ159" s="269"/>
      <c r="CK159" s="269"/>
      <c r="CL159" s="269"/>
      <c r="CM159" s="269"/>
      <c r="CN159" s="269"/>
      <c r="CO159" s="269"/>
      <c r="CP159" s="496" t="s">
        <v>37</v>
      </c>
      <c r="CQ159" s="496" t="s">
        <v>58</v>
      </c>
      <c r="CR159" s="496" t="s">
        <v>37</v>
      </c>
      <c r="CS159" s="496" t="s">
        <v>58</v>
      </c>
      <c r="CT159" s="496" t="s">
        <v>37</v>
      </c>
      <c r="CU159" s="496" t="s">
        <v>58</v>
      </c>
      <c r="CV159" s="496" t="s">
        <v>37</v>
      </c>
      <c r="CW159" s="496" t="s">
        <v>58</v>
      </c>
      <c r="CX159" s="496" t="s">
        <v>37</v>
      </c>
      <c r="CY159" s="496" t="s">
        <v>58</v>
      </c>
      <c r="CZ159" s="496" t="s">
        <v>37</v>
      </c>
      <c r="DA159" s="496" t="s">
        <v>58</v>
      </c>
      <c r="DB159" s="496" t="s">
        <v>37</v>
      </c>
      <c r="DC159" s="496" t="s">
        <v>58</v>
      </c>
      <c r="DD159" s="496" t="s">
        <v>37</v>
      </c>
      <c r="DE159" s="496" t="s">
        <v>58</v>
      </c>
      <c r="DF159" s="496" t="s">
        <v>37</v>
      </c>
      <c r="DG159" s="496" t="s">
        <v>58</v>
      </c>
      <c r="DH159" s="496" t="s">
        <v>37</v>
      </c>
      <c r="DI159" s="496" t="s">
        <v>58</v>
      </c>
      <c r="DJ159" s="496" t="s">
        <v>37</v>
      </c>
      <c r="DK159" s="496" t="s">
        <v>58</v>
      </c>
      <c r="DL159" s="496" t="s">
        <v>37</v>
      </c>
      <c r="DM159" s="496" t="s">
        <v>58</v>
      </c>
      <c r="DN159" s="496" t="s">
        <v>37</v>
      </c>
      <c r="DO159" s="496" t="s">
        <v>58</v>
      </c>
      <c r="DP159" s="496" t="s">
        <v>37</v>
      </c>
      <c r="DQ159" s="496" t="s">
        <v>58</v>
      </c>
      <c r="DR159" s="496" t="s">
        <v>37</v>
      </c>
      <c r="DS159" s="496" t="s">
        <v>58</v>
      </c>
      <c r="DT159" s="496" t="s">
        <v>37</v>
      </c>
      <c r="DU159" s="496" t="s">
        <v>58</v>
      </c>
      <c r="DV159" s="496" t="s">
        <v>37</v>
      </c>
      <c r="DW159" s="503" t="s">
        <v>58</v>
      </c>
      <c r="DX159" s="5"/>
      <c r="DY159" s="5"/>
      <c r="DZ159" s="5"/>
      <c r="EA159" s="5"/>
      <c r="EB159" s="5"/>
      <c r="EC159" s="5"/>
      <c r="ED159" s="5"/>
    </row>
    <row r="160" spans="1:143" s="13" customFormat="1" ht="15.75" customHeight="1" x14ac:dyDescent="0.25">
      <c r="A160" s="709" t="s">
        <v>132</v>
      </c>
      <c r="B160" s="709"/>
      <c r="C160" s="709"/>
      <c r="D160" s="252">
        <f>SUM(E160:F160)</f>
        <v>37</v>
      </c>
      <c r="E160" s="252">
        <f>+G160+I160+K160+M160+O160+Q160+S160+U160+W160+Y160+AA160+AC160+AE160+AG160+AI160+AK160+AM160</f>
        <v>24</v>
      </c>
      <c r="F160" s="252">
        <f>+H160+J160+L160+N160+P160+R160+T160+V160+X160+Z160+AB160+AD160+AF160+AH160+AJ160+AL160+AN160</f>
        <v>13</v>
      </c>
      <c r="G160" s="117">
        <v>6</v>
      </c>
      <c r="H160" s="117"/>
      <c r="I160" s="117">
        <v>14</v>
      </c>
      <c r="J160" s="117">
        <v>8</v>
      </c>
      <c r="K160" s="117">
        <v>3</v>
      </c>
      <c r="L160" s="117"/>
      <c r="M160" s="117"/>
      <c r="N160" s="117">
        <v>1</v>
      </c>
      <c r="O160" s="117"/>
      <c r="P160" s="117"/>
      <c r="Q160" s="117"/>
      <c r="R160" s="117"/>
      <c r="S160" s="117"/>
      <c r="T160" s="117">
        <v>1</v>
      </c>
      <c r="U160" s="117"/>
      <c r="V160" s="117"/>
      <c r="W160" s="117">
        <v>1</v>
      </c>
      <c r="X160" s="117">
        <v>1</v>
      </c>
      <c r="Y160" s="117"/>
      <c r="Z160" s="117">
        <v>1</v>
      </c>
      <c r="AA160" s="117"/>
      <c r="AB160" s="117"/>
      <c r="AC160" s="117"/>
      <c r="AD160" s="117"/>
      <c r="AE160" s="117"/>
      <c r="AF160" s="117">
        <v>1</v>
      </c>
      <c r="AG160" s="117"/>
      <c r="AH160" s="117"/>
      <c r="AI160" s="117"/>
      <c r="AJ160" s="117"/>
      <c r="AK160" s="117"/>
      <c r="AL160" s="117"/>
      <c r="AM160" s="117"/>
      <c r="AN160" s="271"/>
      <c r="AO160" s="137">
        <v>29</v>
      </c>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710" t="s">
        <v>102</v>
      </c>
      <c r="B161" s="711"/>
      <c r="C161" s="711"/>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77">
        <f>IF($AP160&lt;=$F160,0,1)</f>
        <v>0</v>
      </c>
      <c r="CQ161" s="77">
        <f>IF($AQ160&lt;=$F160,0,1)</f>
        <v>0</v>
      </c>
      <c r="CR161" s="77">
        <f>IF(($AR160)&lt;=$E160,0,1)</f>
        <v>0</v>
      </c>
      <c r="CS161" s="7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659" t="s">
        <v>103</v>
      </c>
      <c r="B162" s="636" t="s">
        <v>104</v>
      </c>
      <c r="C162" s="637"/>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77">
        <f t="shared" ref="CP162:CP194" si="40">IF($AP162&lt;=$F162,0,1)</f>
        <v>0</v>
      </c>
      <c r="CQ162" s="77">
        <f t="shared" ref="CQ162:CQ194" si="41">IF($AQ162&lt;=$F162,0,1)</f>
        <v>0</v>
      </c>
      <c r="CR162" s="77">
        <f t="shared" ref="CR162:CR194" si="42">IF(($AR162)&lt;=$E162,0,1)</f>
        <v>0</v>
      </c>
      <c r="CS162" s="7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661"/>
      <c r="B163" s="662" t="s">
        <v>105</v>
      </c>
      <c r="C163" s="626"/>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77">
        <f t="shared" si="40"/>
        <v>0</v>
      </c>
      <c r="CQ163" s="77">
        <f t="shared" si="41"/>
        <v>0</v>
      </c>
      <c r="CR163" s="77">
        <f t="shared" si="42"/>
        <v>0</v>
      </c>
      <c r="CS163" s="7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629" t="s">
        <v>106</v>
      </c>
      <c r="B164" s="629"/>
      <c r="C164" s="630"/>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77">
        <f t="shared" si="40"/>
        <v>0</v>
      </c>
      <c r="CQ164" s="77">
        <f t="shared" si="41"/>
        <v>0</v>
      </c>
      <c r="CR164" s="77">
        <f t="shared" si="42"/>
        <v>0</v>
      </c>
      <c r="CS164" s="77">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631" t="s">
        <v>282</v>
      </c>
      <c r="B165" s="631"/>
      <c r="C165" s="623"/>
      <c r="D165" s="111">
        <f t="shared" si="36"/>
        <v>0</v>
      </c>
      <c r="E165" s="111">
        <f>+G165+I165+K165+M165</f>
        <v>0</v>
      </c>
      <c r="F165" s="111">
        <f>+H165+J165+L165+N165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77">
        <f t="shared" si="40"/>
        <v>0</v>
      </c>
      <c r="CQ165" s="77">
        <f t="shared" si="41"/>
        <v>0</v>
      </c>
      <c r="CR165" s="77">
        <f t="shared" si="42"/>
        <v>0</v>
      </c>
      <c r="CS165" s="7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624" t="s">
        <v>107</v>
      </c>
      <c r="B166" s="624"/>
      <c r="C166" s="625"/>
      <c r="D166" s="144">
        <f t="shared" si="36"/>
        <v>0</v>
      </c>
      <c r="E166" s="144">
        <f t="shared" ref="E166:F170" si="46">+G166+I166+K166+M166+O166+Q166+S166+U166+W166+Y166+AA166+AC166+AE166+AG166+AI166+AK166+AM166</f>
        <v>0</v>
      </c>
      <c r="F166" s="144">
        <f t="shared" si="46"/>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77">
        <f t="shared" si="40"/>
        <v>0</v>
      </c>
      <c r="CQ166" s="77">
        <f t="shared" si="41"/>
        <v>0</v>
      </c>
      <c r="CR166" s="77">
        <f t="shared" si="42"/>
        <v>0</v>
      </c>
      <c r="CS166" s="7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659" t="s">
        <v>108</v>
      </c>
      <c r="B167" s="636" t="s">
        <v>238</v>
      </c>
      <c r="C167" s="637"/>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77">
        <f t="shared" si="40"/>
        <v>0</v>
      </c>
      <c r="CQ167" s="77">
        <f t="shared" si="41"/>
        <v>0</v>
      </c>
      <c r="CR167" s="77">
        <f t="shared" si="42"/>
        <v>0</v>
      </c>
      <c r="CS167" s="7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661"/>
      <c r="B168" s="662" t="s">
        <v>109</v>
      </c>
      <c r="C168" s="626"/>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77">
        <f t="shared" si="40"/>
        <v>0</v>
      </c>
      <c r="CQ168" s="77">
        <f t="shared" si="41"/>
        <v>0</v>
      </c>
      <c r="CR168" s="77">
        <f t="shared" si="42"/>
        <v>0</v>
      </c>
      <c r="CS168" s="7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712" t="s">
        <v>111</v>
      </c>
      <c r="C169" s="712"/>
      <c r="D169" s="265">
        <f t="shared" si="36"/>
        <v>0</v>
      </c>
      <c r="E169" s="265">
        <f t="shared" si="46"/>
        <v>0</v>
      </c>
      <c r="F169" s="265">
        <f t="shared" si="46"/>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77">
        <f t="shared" si="40"/>
        <v>0</v>
      </c>
      <c r="CQ169" s="77">
        <f t="shared" si="41"/>
        <v>0</v>
      </c>
      <c r="CR169" s="77">
        <f t="shared" si="42"/>
        <v>0</v>
      </c>
      <c r="CS169" s="7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617" t="s">
        <v>112</v>
      </c>
      <c r="B170" s="617"/>
      <c r="C170" s="61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77">
        <f t="shared" si="40"/>
        <v>0</v>
      </c>
      <c r="CQ170" s="77">
        <f t="shared" si="41"/>
        <v>0</v>
      </c>
      <c r="CR170" s="77">
        <f t="shared" si="42"/>
        <v>0</v>
      </c>
      <c r="CS170" s="77">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709" t="s">
        <v>113</v>
      </c>
      <c r="B171" s="709"/>
      <c r="C171" s="70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77"/>
      <c r="CQ171" s="77"/>
      <c r="CR171" s="77"/>
      <c r="CS171" s="7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666" t="s">
        <v>114</v>
      </c>
      <c r="B172" s="666" t="s">
        <v>115</v>
      </c>
      <c r="C172" s="667"/>
      <c r="D172" s="142">
        <f t="shared" ref="D172:D194" si="47">SUM(E172:F172)</f>
        <v>1</v>
      </c>
      <c r="E172" s="142">
        <f t="shared" ref="E172:F174" si="48">+G172+I172+K172+M172+O172+Q172+S172+U172+W172+Y172+AA172+AC172+AE172+AG172+AI172+AK172+AM172</f>
        <v>0</v>
      </c>
      <c r="F172" s="142">
        <f t="shared" si="48"/>
        <v>1</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v>1</v>
      </c>
      <c r="AG172" s="89"/>
      <c r="AH172" s="89"/>
      <c r="AI172" s="89"/>
      <c r="AJ172" s="89"/>
      <c r="AK172" s="89"/>
      <c r="AL172" s="89"/>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77">
        <f t="shared" si="40"/>
        <v>0</v>
      </c>
      <c r="CQ172" s="77">
        <f t="shared" si="41"/>
        <v>0</v>
      </c>
      <c r="CR172" s="77">
        <f t="shared" si="42"/>
        <v>0</v>
      </c>
      <c r="CS172" s="7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660"/>
      <c r="B173" s="660" t="s">
        <v>116</v>
      </c>
      <c r="C173" s="668"/>
      <c r="D173" s="111">
        <f t="shared" si="47"/>
        <v>0</v>
      </c>
      <c r="E173" s="111">
        <f t="shared" si="48"/>
        <v>0</v>
      </c>
      <c r="F173" s="111">
        <f t="shared" si="48"/>
        <v>0</v>
      </c>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77">
        <f t="shared" si="40"/>
        <v>0</v>
      </c>
      <c r="CQ173" s="77">
        <f t="shared" si="41"/>
        <v>0</v>
      </c>
      <c r="CR173" s="77">
        <f t="shared" si="42"/>
        <v>0</v>
      </c>
      <c r="CS173" s="7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660"/>
      <c r="B174" s="660" t="s">
        <v>117</v>
      </c>
      <c r="C174" s="660"/>
      <c r="D174" s="111">
        <f t="shared" si="47"/>
        <v>2</v>
      </c>
      <c r="E174" s="111">
        <f t="shared" si="48"/>
        <v>0</v>
      </c>
      <c r="F174" s="111">
        <f t="shared" si="48"/>
        <v>2</v>
      </c>
      <c r="G174" s="85"/>
      <c r="H174" s="85"/>
      <c r="I174" s="85"/>
      <c r="J174" s="85"/>
      <c r="K174" s="85"/>
      <c r="L174" s="85"/>
      <c r="M174" s="85"/>
      <c r="N174" s="85"/>
      <c r="O174" s="85"/>
      <c r="P174" s="85"/>
      <c r="Q174" s="85"/>
      <c r="R174" s="85"/>
      <c r="S174" s="85"/>
      <c r="T174" s="85"/>
      <c r="U174" s="85"/>
      <c r="V174" s="85"/>
      <c r="W174" s="85"/>
      <c r="X174" s="85">
        <v>1</v>
      </c>
      <c r="Y174" s="85"/>
      <c r="Z174" s="85">
        <v>1</v>
      </c>
      <c r="AA174" s="85"/>
      <c r="AB174" s="85"/>
      <c r="AC174" s="85"/>
      <c r="AD174" s="85"/>
      <c r="AE174" s="85"/>
      <c r="AF174" s="85"/>
      <c r="AG174" s="85"/>
      <c r="AH174" s="85"/>
      <c r="AI174" s="85"/>
      <c r="AJ174" s="85"/>
      <c r="AK174" s="85"/>
      <c r="AL174" s="85"/>
      <c r="AM174" s="85"/>
      <c r="AN174" s="129"/>
      <c r="AO174" s="135"/>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77">
        <f t="shared" si="40"/>
        <v>0</v>
      </c>
      <c r="CQ174" s="77">
        <f t="shared" si="41"/>
        <v>0</v>
      </c>
      <c r="CR174" s="77">
        <f t="shared" si="42"/>
        <v>0</v>
      </c>
      <c r="CS174" s="7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660"/>
      <c r="B175" s="660" t="s">
        <v>118</v>
      </c>
      <c r="C175" s="660"/>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77">
        <f t="shared" si="40"/>
        <v>0</v>
      </c>
      <c r="CQ175" s="77">
        <f t="shared" si="41"/>
        <v>0</v>
      </c>
      <c r="CR175" s="77">
        <f t="shared" si="42"/>
        <v>0</v>
      </c>
      <c r="CS175" s="7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660"/>
      <c r="B176" s="660" t="s">
        <v>119</v>
      </c>
      <c r="C176" s="660"/>
      <c r="D176" s="111">
        <f t="shared" si="47"/>
        <v>0</v>
      </c>
      <c r="E176" s="111">
        <f t="shared" ref="E176:F194" si="50">+G176+I176+K176+M176+O176+Q176+S176+U176+W176+Y176+AA176+AC176+AE176+AG176+AI176+AK176+AM176</f>
        <v>0</v>
      </c>
      <c r="F176" s="111">
        <f t="shared" si="50"/>
        <v>0</v>
      </c>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77">
        <f t="shared" si="40"/>
        <v>0</v>
      </c>
      <c r="CQ176" s="77">
        <f t="shared" si="41"/>
        <v>0</v>
      </c>
      <c r="CR176" s="77">
        <f t="shared" si="42"/>
        <v>0</v>
      </c>
      <c r="CS176" s="7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660"/>
      <c r="B177" s="669" t="s">
        <v>239</v>
      </c>
      <c r="C177" s="669"/>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77">
        <f t="shared" si="40"/>
        <v>0</v>
      </c>
      <c r="CQ177" s="77">
        <f t="shared" si="41"/>
        <v>0</v>
      </c>
      <c r="CR177" s="77">
        <f t="shared" si="42"/>
        <v>0</v>
      </c>
      <c r="CS177" s="77">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660"/>
      <c r="B178" s="669" t="s">
        <v>240</v>
      </c>
      <c r="C178" s="669"/>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77">
        <f t="shared" si="40"/>
        <v>0</v>
      </c>
      <c r="CQ178" s="77">
        <f t="shared" si="41"/>
        <v>0</v>
      </c>
      <c r="CR178" s="77">
        <f t="shared" si="42"/>
        <v>0</v>
      </c>
      <c r="CS178" s="7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663"/>
      <c r="B179" s="670" t="s">
        <v>241</v>
      </c>
      <c r="C179" s="670"/>
      <c r="D179" s="144">
        <f t="shared" si="47"/>
        <v>0</v>
      </c>
      <c r="E179" s="144">
        <f t="shared" si="50"/>
        <v>0</v>
      </c>
      <c r="F179" s="144">
        <f t="shared" si="50"/>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77">
        <f t="shared" si="40"/>
        <v>0</v>
      </c>
      <c r="CQ179" s="77">
        <f t="shared" si="41"/>
        <v>0</v>
      </c>
      <c r="CR179" s="77">
        <f t="shared" si="42"/>
        <v>0</v>
      </c>
      <c r="CS179" s="7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659" t="s">
        <v>120</v>
      </c>
      <c r="B180" s="645" t="s">
        <v>283</v>
      </c>
      <c r="C180" s="646"/>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77">
        <f t="shared" si="40"/>
        <v>0</v>
      </c>
      <c r="CQ180" s="77">
        <f t="shared" si="41"/>
        <v>0</v>
      </c>
      <c r="CR180" s="77">
        <f t="shared" si="42"/>
        <v>0</v>
      </c>
      <c r="CS180" s="7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660"/>
      <c r="B181" s="622" t="s">
        <v>284</v>
      </c>
      <c r="C181" s="623"/>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77">
        <f t="shared" si="40"/>
        <v>0</v>
      </c>
      <c r="CQ181" s="77">
        <f t="shared" si="41"/>
        <v>0</v>
      </c>
      <c r="CR181" s="77">
        <f t="shared" si="42"/>
        <v>0</v>
      </c>
      <c r="CS181" s="7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661"/>
      <c r="B182" s="662" t="s">
        <v>121</v>
      </c>
      <c r="C182" s="626"/>
      <c r="D182" s="112">
        <f t="shared" si="47"/>
        <v>0</v>
      </c>
      <c r="E182" s="112">
        <f t="shared" si="50"/>
        <v>0</v>
      </c>
      <c r="F182" s="112">
        <f t="shared" si="50"/>
        <v>0</v>
      </c>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77">
        <f t="shared" si="40"/>
        <v>0</v>
      </c>
      <c r="CQ182" s="77">
        <f t="shared" si="41"/>
        <v>0</v>
      </c>
      <c r="CR182" s="77">
        <f t="shared" si="42"/>
        <v>0</v>
      </c>
      <c r="CS182" s="7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659" t="s">
        <v>242</v>
      </c>
      <c r="B183" s="636" t="s">
        <v>243</v>
      </c>
      <c r="C183" s="637"/>
      <c r="D183" s="143">
        <f t="shared" si="47"/>
        <v>11</v>
      </c>
      <c r="E183" s="143">
        <f t="shared" ref="E183:F186" si="51">+G183+I183+K183+M183+O183</f>
        <v>8</v>
      </c>
      <c r="F183" s="143">
        <f t="shared" si="51"/>
        <v>3</v>
      </c>
      <c r="G183" s="84">
        <v>2</v>
      </c>
      <c r="H183" s="84"/>
      <c r="I183" s="84">
        <v>4</v>
      </c>
      <c r="J183" s="84">
        <v>3</v>
      </c>
      <c r="K183" s="84">
        <v>2</v>
      </c>
      <c r="L183" s="84"/>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v>11</v>
      </c>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77">
        <f t="shared" si="40"/>
        <v>0</v>
      </c>
      <c r="CQ183" s="77">
        <f t="shared" si="41"/>
        <v>0</v>
      </c>
      <c r="CR183" s="77">
        <f t="shared" si="42"/>
        <v>0</v>
      </c>
      <c r="CS183" s="7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660"/>
      <c r="B184" s="631" t="s">
        <v>244</v>
      </c>
      <c r="C184" s="623"/>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77">
        <f t="shared" si="40"/>
        <v>0</v>
      </c>
      <c r="CQ184" s="77">
        <f t="shared" si="41"/>
        <v>0</v>
      </c>
      <c r="CR184" s="77">
        <f t="shared" si="42"/>
        <v>0</v>
      </c>
      <c r="CS184" s="7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660"/>
      <c r="B185" s="631" t="s">
        <v>245</v>
      </c>
      <c r="C185" s="623"/>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77">
        <f t="shared" si="40"/>
        <v>0</v>
      </c>
      <c r="CQ185" s="77">
        <f t="shared" si="41"/>
        <v>0</v>
      </c>
      <c r="CR185" s="77">
        <f t="shared" si="42"/>
        <v>0</v>
      </c>
      <c r="CS185" s="7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663"/>
      <c r="B186" s="624" t="s">
        <v>246</v>
      </c>
      <c r="C186" s="625"/>
      <c r="D186" s="144">
        <f t="shared" si="47"/>
        <v>22</v>
      </c>
      <c r="E186" s="144">
        <f t="shared" si="51"/>
        <v>14</v>
      </c>
      <c r="F186" s="144">
        <f t="shared" si="51"/>
        <v>8</v>
      </c>
      <c r="G186" s="86">
        <v>3</v>
      </c>
      <c r="H186" s="86"/>
      <c r="I186" s="86">
        <v>9</v>
      </c>
      <c r="J186" s="86">
        <v>5</v>
      </c>
      <c r="K186" s="86">
        <v>1</v>
      </c>
      <c r="L186" s="86"/>
      <c r="M186" s="86">
        <v>1</v>
      </c>
      <c r="N186" s="86">
        <v>3</v>
      </c>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v>17</v>
      </c>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77">
        <f t="shared" si="40"/>
        <v>0</v>
      </c>
      <c r="CQ186" s="77">
        <f t="shared" si="41"/>
        <v>0</v>
      </c>
      <c r="CR186" s="77">
        <f t="shared" si="42"/>
        <v>0</v>
      </c>
      <c r="CS186" s="7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636" t="s">
        <v>122</v>
      </c>
      <c r="B187" s="636"/>
      <c r="C187" s="637"/>
      <c r="D187" s="143">
        <f t="shared" si="47"/>
        <v>2</v>
      </c>
      <c r="E187" s="143">
        <f t="shared" si="50"/>
        <v>0</v>
      </c>
      <c r="F187" s="143">
        <f t="shared" si="50"/>
        <v>2</v>
      </c>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v>1</v>
      </c>
      <c r="AG187" s="84"/>
      <c r="AH187" s="84">
        <v>1</v>
      </c>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77">
        <f t="shared" si="40"/>
        <v>0</v>
      </c>
      <c r="CQ187" s="77">
        <f t="shared" si="41"/>
        <v>0</v>
      </c>
      <c r="CR187" s="77">
        <f t="shared" si="42"/>
        <v>0</v>
      </c>
      <c r="CS187" s="7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631" t="s">
        <v>123</v>
      </c>
      <c r="B188" s="631"/>
      <c r="C188" s="623"/>
      <c r="D188" s="111">
        <f t="shared" si="47"/>
        <v>0</v>
      </c>
      <c r="E188" s="111">
        <f t="shared" si="50"/>
        <v>0</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77">
        <f t="shared" si="40"/>
        <v>0</v>
      </c>
      <c r="CQ188" s="77">
        <f t="shared" si="41"/>
        <v>0</v>
      </c>
      <c r="CR188" s="77">
        <f t="shared" si="42"/>
        <v>0</v>
      </c>
      <c r="CS188" s="7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660" t="s">
        <v>124</v>
      </c>
      <c r="B189" s="660"/>
      <c r="C189" s="660"/>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77">
        <f t="shared" si="40"/>
        <v>0</v>
      </c>
      <c r="CQ189" s="77">
        <f t="shared" si="41"/>
        <v>0</v>
      </c>
      <c r="CR189" s="77">
        <f t="shared" si="42"/>
        <v>0</v>
      </c>
      <c r="CS189" s="7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631" t="s">
        <v>125</v>
      </c>
      <c r="B190" s="631"/>
      <c r="C190" s="631"/>
      <c r="D190" s="111">
        <f t="shared" si="47"/>
        <v>1</v>
      </c>
      <c r="E190" s="111">
        <f t="shared" si="50"/>
        <v>1</v>
      </c>
      <c r="F190" s="111">
        <f t="shared" si="50"/>
        <v>0</v>
      </c>
      <c r="G190" s="85"/>
      <c r="H190" s="85"/>
      <c r="I190" s="85"/>
      <c r="J190" s="85"/>
      <c r="K190" s="85"/>
      <c r="L190" s="85"/>
      <c r="M190" s="85"/>
      <c r="N190" s="85"/>
      <c r="O190" s="85"/>
      <c r="P190" s="85"/>
      <c r="Q190" s="85"/>
      <c r="R190" s="85"/>
      <c r="S190" s="85"/>
      <c r="T190" s="85"/>
      <c r="U190" s="85"/>
      <c r="V190" s="85"/>
      <c r="W190" s="85">
        <v>1</v>
      </c>
      <c r="X190" s="85"/>
      <c r="Y190" s="85"/>
      <c r="Z190" s="85"/>
      <c r="AA190" s="85"/>
      <c r="AB190" s="85"/>
      <c r="AC190" s="85"/>
      <c r="AD190" s="85"/>
      <c r="AE190" s="85"/>
      <c r="AF190" s="85"/>
      <c r="AG190" s="85"/>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77">
        <f t="shared" si="40"/>
        <v>0</v>
      </c>
      <c r="CQ190" s="77">
        <f t="shared" si="41"/>
        <v>0</v>
      </c>
      <c r="CR190" s="77">
        <f t="shared" si="42"/>
        <v>0</v>
      </c>
      <c r="CS190" s="7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631" t="s">
        <v>126</v>
      </c>
      <c r="B191" s="631"/>
      <c r="C191" s="631"/>
      <c r="D191" s="111">
        <f t="shared" si="47"/>
        <v>0</v>
      </c>
      <c r="E191" s="111">
        <f t="shared" si="50"/>
        <v>0</v>
      </c>
      <c r="F191" s="111">
        <f t="shared" si="50"/>
        <v>0</v>
      </c>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77">
        <f t="shared" si="40"/>
        <v>0</v>
      </c>
      <c r="CQ191" s="77">
        <f t="shared" si="41"/>
        <v>0</v>
      </c>
      <c r="CR191" s="77">
        <f t="shared" si="42"/>
        <v>0</v>
      </c>
      <c r="CS191" s="7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15">
      <c r="A192" s="631" t="s">
        <v>127</v>
      </c>
      <c r="B192" s="631"/>
      <c r="C192" s="631"/>
      <c r="D192" s="111">
        <f t="shared" si="47"/>
        <v>2</v>
      </c>
      <c r="E192" s="111">
        <f t="shared" si="50"/>
        <v>1</v>
      </c>
      <c r="F192" s="111">
        <f t="shared" si="50"/>
        <v>1</v>
      </c>
      <c r="G192" s="85"/>
      <c r="H192" s="85"/>
      <c r="I192" s="85">
        <v>1</v>
      </c>
      <c r="J192" s="85"/>
      <c r="K192" s="85"/>
      <c r="L192" s="85"/>
      <c r="M192" s="85"/>
      <c r="N192" s="85"/>
      <c r="O192" s="85"/>
      <c r="P192" s="85"/>
      <c r="Q192" s="85"/>
      <c r="R192" s="85"/>
      <c r="S192" s="85"/>
      <c r="T192" s="85">
        <v>1</v>
      </c>
      <c r="U192" s="85"/>
      <c r="V192" s="85"/>
      <c r="W192" s="85"/>
      <c r="X192" s="85"/>
      <c r="Y192" s="85"/>
      <c r="Z192" s="85"/>
      <c r="AA192" s="85"/>
      <c r="AB192" s="85"/>
      <c r="AC192" s="85"/>
      <c r="AD192" s="85"/>
      <c r="AE192" s="85"/>
      <c r="AF192" s="85"/>
      <c r="AG192" s="85"/>
      <c r="AH192" s="85"/>
      <c r="AI192" s="85"/>
      <c r="AJ192" s="85"/>
      <c r="AK192" s="85"/>
      <c r="AL192" s="85"/>
      <c r="AM192" s="85"/>
      <c r="AN192" s="129"/>
      <c r="AO192" s="135">
        <v>1</v>
      </c>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77">
        <f t="shared" si="40"/>
        <v>0</v>
      </c>
      <c r="CQ192" s="77">
        <f t="shared" si="41"/>
        <v>0</v>
      </c>
      <c r="CR192" s="77">
        <f t="shared" si="42"/>
        <v>0</v>
      </c>
      <c r="CS192" s="77">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631" t="s">
        <v>128</v>
      </c>
      <c r="B193" s="631"/>
      <c r="C193" s="631"/>
      <c r="D193" s="111">
        <f t="shared" si="47"/>
        <v>0</v>
      </c>
      <c r="E193" s="111">
        <f t="shared" si="50"/>
        <v>0</v>
      </c>
      <c r="F193" s="111">
        <f t="shared" si="50"/>
        <v>0</v>
      </c>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77">
        <f t="shared" si="40"/>
        <v>0</v>
      </c>
      <c r="CQ193" s="77">
        <f t="shared" si="41"/>
        <v>0</v>
      </c>
      <c r="CR193" s="77">
        <f t="shared" si="42"/>
        <v>0</v>
      </c>
      <c r="CS193" s="7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661" t="s">
        <v>129</v>
      </c>
      <c r="B194" s="661"/>
      <c r="C194" s="661"/>
      <c r="D194" s="123">
        <f t="shared" si="47"/>
        <v>1</v>
      </c>
      <c r="E194" s="123">
        <f t="shared" si="50"/>
        <v>1</v>
      </c>
      <c r="F194" s="123">
        <f t="shared" si="50"/>
        <v>0</v>
      </c>
      <c r="G194" s="87">
        <v>1</v>
      </c>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77">
        <f t="shared" si="40"/>
        <v>0</v>
      </c>
      <c r="CQ194" s="77">
        <f t="shared" si="41"/>
        <v>0</v>
      </c>
      <c r="CR194" s="77">
        <f t="shared" si="42"/>
        <v>0</v>
      </c>
      <c r="CS194" s="7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7"/>
      <c r="CQ195" s="27"/>
      <c r="CR195" s="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533" t="s">
        <v>39</v>
      </c>
      <c r="B196" s="534"/>
      <c r="C196" s="676" t="s">
        <v>40</v>
      </c>
      <c r="D196" s="676"/>
      <c r="E196" s="676"/>
      <c r="F196" s="547" t="s">
        <v>248</v>
      </c>
      <c r="G196" s="548"/>
      <c r="H196" s="547" t="s">
        <v>94</v>
      </c>
      <c r="I196" s="548"/>
      <c r="J196" s="547" t="s">
        <v>95</v>
      </c>
      <c r="K196" s="548"/>
      <c r="L196" s="547" t="s">
        <v>96</v>
      </c>
      <c r="M196" s="548"/>
      <c r="N196" s="547" t="s">
        <v>249</v>
      </c>
      <c r="O196" s="548"/>
      <c r="P196" s="547" t="s">
        <v>250</v>
      </c>
      <c r="Q196" s="548"/>
      <c r="R196" s="547" t="s">
        <v>251</v>
      </c>
      <c r="S196" s="548"/>
      <c r="T196" s="547" t="s">
        <v>252</v>
      </c>
      <c r="U196" s="548"/>
      <c r="V196" s="547" t="s">
        <v>253</v>
      </c>
      <c r="W196" s="548"/>
      <c r="X196" s="547" t="s">
        <v>254</v>
      </c>
      <c r="Y196" s="548"/>
      <c r="Z196" s="547" t="s">
        <v>255</v>
      </c>
      <c r="AA196" s="548"/>
      <c r="AB196" s="547" t="s">
        <v>256</v>
      </c>
      <c r="AC196" s="548"/>
      <c r="AD196" s="547" t="s">
        <v>257</v>
      </c>
      <c r="AE196" s="548"/>
      <c r="AF196" s="547" t="s">
        <v>258</v>
      </c>
      <c r="AG196" s="548"/>
      <c r="AH196" s="547" t="s">
        <v>259</v>
      </c>
      <c r="AI196" s="548"/>
      <c r="AJ196" s="547" t="s">
        <v>260</v>
      </c>
      <c r="AK196" s="548"/>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535"/>
      <c r="B197" s="536"/>
      <c r="C197" s="498" t="s">
        <v>133</v>
      </c>
      <c r="D197" s="498" t="s">
        <v>37</v>
      </c>
      <c r="E197" s="501" t="s">
        <v>58</v>
      </c>
      <c r="F197" s="499" t="s">
        <v>37</v>
      </c>
      <c r="G197" s="499" t="s">
        <v>58</v>
      </c>
      <c r="H197" s="499" t="s">
        <v>37</v>
      </c>
      <c r="I197" s="499" t="s">
        <v>58</v>
      </c>
      <c r="J197" s="499" t="s">
        <v>37</v>
      </c>
      <c r="K197" s="499" t="s">
        <v>58</v>
      </c>
      <c r="L197" s="499" t="s">
        <v>37</v>
      </c>
      <c r="M197" s="499" t="s">
        <v>58</v>
      </c>
      <c r="N197" s="499" t="s">
        <v>37</v>
      </c>
      <c r="O197" s="499" t="s">
        <v>58</v>
      </c>
      <c r="P197" s="499" t="s">
        <v>37</v>
      </c>
      <c r="Q197" s="499" t="s">
        <v>58</v>
      </c>
      <c r="R197" s="499" t="s">
        <v>37</v>
      </c>
      <c r="S197" s="499" t="s">
        <v>58</v>
      </c>
      <c r="T197" s="499" t="s">
        <v>37</v>
      </c>
      <c r="U197" s="499" t="s">
        <v>58</v>
      </c>
      <c r="V197" s="499" t="s">
        <v>37</v>
      </c>
      <c r="W197" s="499" t="s">
        <v>58</v>
      </c>
      <c r="X197" s="499" t="s">
        <v>37</v>
      </c>
      <c r="Y197" s="499" t="s">
        <v>58</v>
      </c>
      <c r="Z197" s="499" t="s">
        <v>37</v>
      </c>
      <c r="AA197" s="499" t="s">
        <v>58</v>
      </c>
      <c r="AB197" s="499" t="s">
        <v>37</v>
      </c>
      <c r="AC197" s="499" t="s">
        <v>58</v>
      </c>
      <c r="AD197" s="499" t="s">
        <v>37</v>
      </c>
      <c r="AE197" s="499" t="s">
        <v>58</v>
      </c>
      <c r="AF197" s="499" t="s">
        <v>37</v>
      </c>
      <c r="AG197" s="499" t="s">
        <v>58</v>
      </c>
      <c r="AH197" s="499" t="s">
        <v>37</v>
      </c>
      <c r="AI197" s="499" t="s">
        <v>58</v>
      </c>
      <c r="AJ197" s="499" t="s">
        <v>37</v>
      </c>
      <c r="AK197" s="499"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674" t="s">
        <v>134</v>
      </c>
      <c r="B198" s="67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77">
        <f>IF($C198&lt;&gt;SUM($F198:$AK198),1,0)</f>
        <v>0</v>
      </c>
      <c r="CQ198" s="77">
        <f>IF($D198&lt;&gt;$F198+$H198+$J198+$L198+$N198+$P198+R198+T198+V198+X198+Z198+AB198+AD198+AF198+AH198+AJ198,1,0)</f>
        <v>0</v>
      </c>
      <c r="CR198" s="7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528" t="s">
        <v>135</v>
      </c>
      <c r="B199" s="528"/>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77">
        <f>IF($C199&lt;&gt;SUM($F199:$AK199),1,0)</f>
        <v>0</v>
      </c>
      <c r="CQ199" s="77">
        <f>IF($D199&lt;&gt;$F199+$H199+$J199+$L199+$N199+$P199+R199+T199+V199+X199+Z199+AB199+AD199+AF199+AH199+AJ199,1,0)</f>
        <v>0</v>
      </c>
      <c r="CR199" s="7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675" t="s">
        <v>136</v>
      </c>
      <c r="B200" s="675"/>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77">
        <f>IF($C200&lt;&gt;SUM($F200:$AK200),1,0)</f>
        <v>0</v>
      </c>
      <c r="CQ200" s="77">
        <f>IF($D200&lt;&gt;$F200+$H200+$J200+$L200+$N200+$P200+R200+T200+V200+X200+Z200+AB200+AD200+AF200+AH200+AJ200,1,0)</f>
        <v>0</v>
      </c>
      <c r="CR200" s="7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7"/>
      <c r="CQ201" s="27"/>
      <c r="CR201" s="27"/>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533" t="s">
        <v>39</v>
      </c>
      <c r="B202" s="534"/>
      <c r="C202" s="676" t="s">
        <v>40</v>
      </c>
      <c r="D202" s="676"/>
      <c r="E202" s="676"/>
      <c r="F202" s="547" t="s">
        <v>248</v>
      </c>
      <c r="G202" s="548"/>
      <c r="H202" s="547" t="s">
        <v>94</v>
      </c>
      <c r="I202" s="548"/>
      <c r="J202" s="547" t="s">
        <v>95</v>
      </c>
      <c r="K202" s="548"/>
      <c r="L202" s="547" t="s">
        <v>96</v>
      </c>
      <c r="M202" s="548"/>
      <c r="N202" s="547" t="s">
        <v>249</v>
      </c>
      <c r="O202" s="548"/>
      <c r="P202" s="547" t="s">
        <v>250</v>
      </c>
      <c r="Q202" s="548"/>
      <c r="R202" s="547" t="s">
        <v>251</v>
      </c>
      <c r="S202" s="548"/>
      <c r="T202" s="547" t="s">
        <v>252</v>
      </c>
      <c r="U202" s="548"/>
      <c r="V202" s="547" t="s">
        <v>253</v>
      </c>
      <c r="W202" s="548"/>
      <c r="X202" s="547" t="s">
        <v>254</v>
      </c>
      <c r="Y202" s="548"/>
      <c r="Z202" s="547" t="s">
        <v>255</v>
      </c>
      <c r="AA202" s="548"/>
      <c r="AB202" s="547" t="s">
        <v>256</v>
      </c>
      <c r="AC202" s="548"/>
      <c r="AD202" s="547" t="s">
        <v>257</v>
      </c>
      <c r="AE202" s="548"/>
      <c r="AF202" s="547" t="s">
        <v>258</v>
      </c>
      <c r="AG202" s="548"/>
      <c r="AH202" s="547" t="s">
        <v>259</v>
      </c>
      <c r="AI202" s="548"/>
      <c r="AJ202" s="547" t="s">
        <v>260</v>
      </c>
      <c r="AK202" s="548"/>
      <c r="AL202" s="71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535"/>
      <c r="B203" s="536"/>
      <c r="C203" s="498" t="s">
        <v>133</v>
      </c>
      <c r="D203" s="498" t="s">
        <v>37</v>
      </c>
      <c r="E203" s="501"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714"/>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7"/>
      <c r="CQ203" s="27"/>
      <c r="CR203" s="27"/>
      <c r="CS203" s="27"/>
      <c r="CT203" s="27"/>
      <c r="CU203" s="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674" t="s">
        <v>134</v>
      </c>
      <c r="B204" s="67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77">
        <f>IF($C204&lt;$AL204,1,0)</f>
        <v>0</v>
      </c>
      <c r="CQ204" s="77">
        <f>IF($D204&lt;&gt;$F204+$H204+$J204+$L204+$N204+$P204+R204+T204+W204+Y204+AA204+AC204+AE204+AG204+AI204+AK204,1,0)</f>
        <v>0</v>
      </c>
      <c r="CR204" s="77">
        <f>IF($E204&lt;&gt;$G204+$I204+$K204+$M204+$O204+$Q204+S204+U204+W204+Y204+AA204+AC204+AE204+AG204+AI204+AK204,1,0)</f>
        <v>0</v>
      </c>
      <c r="CS204" s="27"/>
      <c r="CT204" s="27"/>
      <c r="CU204" s="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528" t="s">
        <v>135</v>
      </c>
      <c r="B205" s="528"/>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390" t="s">
        <v>292</v>
      </c>
      <c r="AY205" s="27"/>
      <c r="AZ205" s="27"/>
      <c r="BA205" s="80"/>
      <c r="BB205" s="158"/>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77">
        <f>IF($C205&lt;$AL205,1,0)</f>
        <v>0</v>
      </c>
      <c r="CQ205" s="77">
        <f>IF($D205&lt;&gt;$F205+$H205+$J205+$L205+$N205+$P205+R205+T205+V205+X205+Z205+AB205+AD205+AF205+AH205+AJ205,1,0)</f>
        <v>0</v>
      </c>
      <c r="CR205" s="77">
        <f>IF($E205&lt;&gt;$G205+$I205+$K205+$M205+$O205+$Q205+S205+U205+W205+Y205+AA205+AC205+AE205+AG205+AI205+AK205,1,0)</f>
        <v>0</v>
      </c>
      <c r="CS205" s="27"/>
      <c r="CT205" s="27"/>
      <c r="CU205" s="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675" t="s">
        <v>136</v>
      </c>
      <c r="B206" s="675"/>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390" t="s">
        <v>292</v>
      </c>
      <c r="AY206" s="27"/>
      <c r="AZ206" s="27"/>
      <c r="BA206" s="80"/>
      <c r="BB206" s="158"/>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77">
        <f>IF($C206&lt;$AL206,1,0)</f>
        <v>0</v>
      </c>
      <c r="CQ206" s="77">
        <f>IF($D206&lt;&gt;$F206+$H206+$J206+$L206+$N206+$P206+R206+T206+V206+X206+Z206+AB206+AD206+AF206+AH206+AJ206,1,0)</f>
        <v>0</v>
      </c>
      <c r="CR206" s="77">
        <f>IF($E206&lt;&gt;$G206+$I206+$K206+$M206+$O206+$Q206+S206+U206+W206+Y206+AA206+AC206+AE206+AG206+AI206+AK206,1,0)</f>
        <v>0</v>
      </c>
      <c r="CS206" s="27"/>
      <c r="CT206" s="27"/>
      <c r="CU206" s="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27"/>
      <c r="CQ207" s="27"/>
      <c r="CR207" s="27"/>
      <c r="CS207" s="27"/>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715" t="s">
        <v>137</v>
      </c>
      <c r="B208" s="716" t="s">
        <v>138</v>
      </c>
      <c r="C208" s="509" t="s">
        <v>4</v>
      </c>
      <c r="D208" s="719" t="s">
        <v>139</v>
      </c>
      <c r="E208" s="720"/>
      <c r="F208" s="720"/>
      <c r="G208" s="720"/>
      <c r="H208" s="720"/>
      <c r="I208" s="720"/>
      <c r="J208" s="720"/>
      <c r="K208" s="720"/>
      <c r="L208" s="720"/>
      <c r="M208" s="720"/>
      <c r="N208" s="720"/>
      <c r="O208" s="720"/>
      <c r="P208" s="720"/>
      <c r="Q208" s="720"/>
      <c r="R208" s="720"/>
      <c r="S208" s="721"/>
      <c r="T208" s="719" t="s">
        <v>51</v>
      </c>
      <c r="U208" s="721"/>
      <c r="V208" s="555"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27"/>
      <c r="CQ208" s="27"/>
      <c r="CR208" s="27"/>
      <c r="CS208" s="27"/>
      <c r="CT208" s="27"/>
      <c r="CU208" s="27"/>
      <c r="CV208" s="27"/>
      <c r="CW208" s="11"/>
      <c r="CX208" s="11"/>
      <c r="CY208" s="11"/>
      <c r="CZ208" s="27"/>
      <c r="DA208" s="27"/>
      <c r="DG208" s="27"/>
      <c r="DH208" s="27"/>
      <c r="DI208" s="27"/>
      <c r="DJ208" s="27"/>
    </row>
    <row r="209" spans="1:118" s="76" customFormat="1" ht="24.75" customHeight="1" x14ac:dyDescent="0.15">
      <c r="A209" s="717"/>
      <c r="B209" s="718"/>
      <c r="C209" s="510"/>
      <c r="D209" s="279" t="s">
        <v>237</v>
      </c>
      <c r="E209" s="280" t="s">
        <v>140</v>
      </c>
      <c r="F209" s="280" t="s">
        <v>63</v>
      </c>
      <c r="G209" s="280" t="s">
        <v>8</v>
      </c>
      <c r="H209" s="499" t="s">
        <v>165</v>
      </c>
      <c r="I209" s="499" t="s">
        <v>166</v>
      </c>
      <c r="J209" s="499" t="s">
        <v>167</v>
      </c>
      <c r="K209" s="499" t="s">
        <v>168</v>
      </c>
      <c r="L209" s="499" t="s">
        <v>169</v>
      </c>
      <c r="M209" s="499" t="s">
        <v>170</v>
      </c>
      <c r="N209" s="499" t="s">
        <v>264</v>
      </c>
      <c r="O209" s="499" t="s">
        <v>265</v>
      </c>
      <c r="P209" s="499" t="s">
        <v>266</v>
      </c>
      <c r="Q209" s="499" t="s">
        <v>267</v>
      </c>
      <c r="R209" s="499" t="s">
        <v>268</v>
      </c>
      <c r="S209" s="499" t="s">
        <v>269</v>
      </c>
      <c r="T209" s="280" t="s">
        <v>141</v>
      </c>
      <c r="U209" s="280" t="s">
        <v>58</v>
      </c>
      <c r="V209" s="722"/>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27"/>
      <c r="CQ209" s="27"/>
      <c r="CR209" s="27"/>
      <c r="CS209" s="11"/>
      <c r="CT209" s="27"/>
      <c r="CU209" s="27"/>
      <c r="CV209" s="27"/>
      <c r="CW209" s="11"/>
      <c r="CX209" s="11"/>
      <c r="CY209" s="11"/>
      <c r="CZ209" s="27"/>
      <c r="DA209" s="27"/>
      <c r="DG209" s="27"/>
      <c r="DH209" s="27"/>
      <c r="DI209" s="27"/>
      <c r="DJ209" s="27"/>
    </row>
    <row r="210" spans="1:118" s="76" customFormat="1" ht="15.75" customHeight="1" x14ac:dyDescent="0.15">
      <c r="A210" s="671"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77" t="str">
        <f>IF($C210=0,"",IF($V210="",IF($C210=0,"",1),0))</f>
        <v/>
      </c>
      <c r="CR210" s="77">
        <f>IF($C210&lt;$V210,1,0)</f>
        <v>0</v>
      </c>
      <c r="CS210" s="27"/>
      <c r="CT210" s="391"/>
      <c r="CU210" s="391"/>
      <c r="CV210" s="391"/>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672"/>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77" t="str">
        <f>IF($C211=0,"",IF($V211="",IF($C211=0,"",1),0))</f>
        <v/>
      </c>
      <c r="CR211" s="77">
        <f>IF($C211&lt;$V211,1,0)</f>
        <v>0</v>
      </c>
      <c r="CS211" s="27"/>
      <c r="CT211" s="391"/>
      <c r="CU211" s="391"/>
      <c r="CV211" s="391"/>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673"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77" t="str">
        <f>IF($C212=0,"",IF($V212="",IF($C212=0,"",1),0))</f>
        <v/>
      </c>
      <c r="CR212" s="77">
        <f>IF($C212&lt;$V212,1,0)</f>
        <v>0</v>
      </c>
      <c r="CS212" s="27"/>
      <c r="CT212" s="391"/>
      <c r="CU212" s="391"/>
      <c r="CV212" s="391"/>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672"/>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77" t="str">
        <f>IF($C213=0,"",IF($V213="",IF($C213=0,"",1),0))</f>
        <v/>
      </c>
      <c r="CR213" s="77">
        <f>IF($C213&lt;$V213,1,0)</f>
        <v>0</v>
      </c>
      <c r="CS213" s="27"/>
      <c r="CT213" s="391"/>
      <c r="CU213" s="391"/>
      <c r="CV213" s="391"/>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533" t="s">
        <v>146</v>
      </c>
      <c r="B215" s="534"/>
      <c r="C215" s="543" t="s">
        <v>147</v>
      </c>
      <c r="D215" s="543"/>
      <c r="E215" s="543"/>
      <c r="F215" s="557" t="s">
        <v>148</v>
      </c>
      <c r="G215" s="558"/>
      <c r="H215" s="558"/>
      <c r="I215" s="558"/>
      <c r="J215" s="558"/>
      <c r="K215" s="558"/>
      <c r="L215" s="558"/>
      <c r="M215" s="558"/>
      <c r="N215" s="558"/>
      <c r="O215" s="558"/>
      <c r="P215" s="558"/>
      <c r="Q215" s="558"/>
      <c r="R215" s="558"/>
      <c r="S215" s="558"/>
      <c r="T215" s="558"/>
      <c r="U215" s="558"/>
      <c r="V215" s="558"/>
      <c r="W215" s="558"/>
      <c r="X215" s="558"/>
      <c r="Y215" s="558"/>
      <c r="Z215" s="558"/>
      <c r="AA215" s="558"/>
      <c r="AB215" s="558"/>
      <c r="AC215" s="558"/>
      <c r="AD215" s="558"/>
      <c r="AE215" s="558"/>
      <c r="AF215" s="558"/>
      <c r="AG215" s="558"/>
      <c r="AH215" s="558"/>
      <c r="AI215" s="558"/>
      <c r="AJ215" s="558"/>
      <c r="AK215" s="558"/>
      <c r="AL215" s="558"/>
      <c r="AM215" s="558"/>
      <c r="AN215" s="723" t="s">
        <v>149</v>
      </c>
      <c r="AO215" s="509" t="s">
        <v>84</v>
      </c>
      <c r="AP215" s="713" t="s">
        <v>150</v>
      </c>
      <c r="AQ215" s="509"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81"/>
      <c r="B216" s="582"/>
      <c r="C216" s="543"/>
      <c r="D216" s="543"/>
      <c r="E216" s="543"/>
      <c r="F216" s="560" t="s">
        <v>271</v>
      </c>
      <c r="G216" s="726"/>
      <c r="H216" s="727" t="s">
        <v>237</v>
      </c>
      <c r="I216" s="728"/>
      <c r="J216" s="560" t="s">
        <v>140</v>
      </c>
      <c r="K216" s="726"/>
      <c r="L216" s="560" t="s">
        <v>63</v>
      </c>
      <c r="M216" s="726"/>
      <c r="N216" s="560" t="s">
        <v>8</v>
      </c>
      <c r="O216" s="726"/>
      <c r="P216" s="579" t="s">
        <v>213</v>
      </c>
      <c r="Q216" s="580"/>
      <c r="R216" s="579" t="s">
        <v>214</v>
      </c>
      <c r="S216" s="580"/>
      <c r="T216" s="579" t="s">
        <v>215</v>
      </c>
      <c r="U216" s="580"/>
      <c r="V216" s="579" t="s">
        <v>216</v>
      </c>
      <c r="W216" s="580"/>
      <c r="X216" s="579" t="s">
        <v>217</v>
      </c>
      <c r="Y216" s="580"/>
      <c r="Z216" s="579" t="s">
        <v>218</v>
      </c>
      <c r="AA216" s="580"/>
      <c r="AB216" s="579" t="s">
        <v>219</v>
      </c>
      <c r="AC216" s="580"/>
      <c r="AD216" s="579" t="s">
        <v>220</v>
      </c>
      <c r="AE216" s="580"/>
      <c r="AF216" s="579" t="s">
        <v>221</v>
      </c>
      <c r="AG216" s="580"/>
      <c r="AH216" s="579" t="s">
        <v>222</v>
      </c>
      <c r="AI216" s="580"/>
      <c r="AJ216" s="579" t="s">
        <v>223</v>
      </c>
      <c r="AK216" s="580"/>
      <c r="AL216" s="579" t="s">
        <v>224</v>
      </c>
      <c r="AM216" s="612"/>
      <c r="AN216" s="724"/>
      <c r="AO216" s="684"/>
      <c r="AP216" s="584"/>
      <c r="AQ216" s="684"/>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535"/>
      <c r="B217" s="536"/>
      <c r="C217" s="498" t="s">
        <v>133</v>
      </c>
      <c r="D217" s="498" t="s">
        <v>37</v>
      </c>
      <c r="E217" s="489" t="s">
        <v>58</v>
      </c>
      <c r="F217" s="502" t="s">
        <v>141</v>
      </c>
      <c r="G217" s="502" t="s">
        <v>58</v>
      </c>
      <c r="H217" s="502" t="s">
        <v>141</v>
      </c>
      <c r="I217" s="502" t="s">
        <v>58</v>
      </c>
      <c r="J217" s="502" t="s">
        <v>141</v>
      </c>
      <c r="K217" s="502" t="s">
        <v>58</v>
      </c>
      <c r="L217" s="502" t="s">
        <v>141</v>
      </c>
      <c r="M217" s="502" t="s">
        <v>58</v>
      </c>
      <c r="N217" s="502" t="s">
        <v>141</v>
      </c>
      <c r="O217" s="502" t="s">
        <v>58</v>
      </c>
      <c r="P217" s="502" t="s">
        <v>141</v>
      </c>
      <c r="Q217" s="502" t="s">
        <v>58</v>
      </c>
      <c r="R217" s="502" t="s">
        <v>141</v>
      </c>
      <c r="S217" s="502" t="s">
        <v>58</v>
      </c>
      <c r="T217" s="502" t="s">
        <v>141</v>
      </c>
      <c r="U217" s="502" t="s">
        <v>58</v>
      </c>
      <c r="V217" s="502" t="s">
        <v>141</v>
      </c>
      <c r="W217" s="502" t="s">
        <v>58</v>
      </c>
      <c r="X217" s="502" t="s">
        <v>141</v>
      </c>
      <c r="Y217" s="502" t="s">
        <v>58</v>
      </c>
      <c r="Z217" s="502" t="s">
        <v>141</v>
      </c>
      <c r="AA217" s="502" t="s">
        <v>58</v>
      </c>
      <c r="AB217" s="502" t="s">
        <v>141</v>
      </c>
      <c r="AC217" s="502" t="s">
        <v>58</v>
      </c>
      <c r="AD217" s="502" t="s">
        <v>141</v>
      </c>
      <c r="AE217" s="502" t="s">
        <v>58</v>
      </c>
      <c r="AF217" s="502" t="s">
        <v>141</v>
      </c>
      <c r="AG217" s="502" t="s">
        <v>58</v>
      </c>
      <c r="AH217" s="502" t="s">
        <v>141</v>
      </c>
      <c r="AI217" s="502" t="s">
        <v>58</v>
      </c>
      <c r="AJ217" s="502" t="s">
        <v>141</v>
      </c>
      <c r="AK217" s="502" t="s">
        <v>58</v>
      </c>
      <c r="AL217" s="502" t="s">
        <v>141</v>
      </c>
      <c r="AM217" s="491" t="s">
        <v>58</v>
      </c>
      <c r="AN217" s="725"/>
      <c r="AO217" s="510"/>
      <c r="AP217" s="714"/>
      <c r="AQ217" s="510"/>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27"/>
      <c r="CQ217" s="27"/>
      <c r="CR217" s="27"/>
      <c r="CS217" s="11"/>
      <c r="CT217" s="27"/>
      <c r="CU217" s="27"/>
      <c r="CV217" s="27"/>
      <c r="CW217" s="11"/>
      <c r="CX217" s="11"/>
      <c r="CY217" s="11"/>
      <c r="CZ217" s="11"/>
      <c r="DA217" s="11"/>
      <c r="DB217" s="11"/>
      <c r="DC217" s="11"/>
      <c r="DD217" s="11"/>
      <c r="DE217" s="11"/>
    </row>
    <row r="218" spans="1:118" s="76" customFormat="1" ht="18" customHeight="1" x14ac:dyDescent="0.15">
      <c r="A218" s="752" t="s">
        <v>151</v>
      </c>
      <c r="B218" s="753"/>
      <c r="C218" s="287">
        <f>SUM(D218:E218)</f>
        <v>22</v>
      </c>
      <c r="D218" s="287">
        <f>+F218+H218+J218+L218+N218+P218+R218+T218+V218++X218+Z218+AB218+AD218+AF218+AH218+AJ218+AL218</f>
        <v>1</v>
      </c>
      <c r="E218" s="287">
        <f>+G218+I218+K218+M218+O218+Q218+S218+U218+W218++Y218+AA218+AC218+AE218+AG218+AI218+AK218+AM218</f>
        <v>21</v>
      </c>
      <c r="F218" s="287">
        <f>SUM(F220:F228)</f>
        <v>0</v>
      </c>
      <c r="G218" s="287">
        <f t="shared" ref="G218:AM218" si="52">SUM(G220:G228)</f>
        <v>0</v>
      </c>
      <c r="H218" s="287">
        <f t="shared" si="52"/>
        <v>0</v>
      </c>
      <c r="I218" s="287">
        <f t="shared" si="52"/>
        <v>0</v>
      </c>
      <c r="J218" s="287">
        <f t="shared" si="52"/>
        <v>0</v>
      </c>
      <c r="K218" s="287">
        <f>SUM(K219:K228)</f>
        <v>0</v>
      </c>
      <c r="L218" s="287">
        <f t="shared" si="52"/>
        <v>0</v>
      </c>
      <c r="M218" s="287">
        <f>SUM(M219:M228)</f>
        <v>1</v>
      </c>
      <c r="N218" s="287">
        <f t="shared" si="52"/>
        <v>1</v>
      </c>
      <c r="O218" s="287">
        <f>SUM(O219:O228)</f>
        <v>6</v>
      </c>
      <c r="P218" s="287">
        <f t="shared" si="52"/>
        <v>0</v>
      </c>
      <c r="Q218" s="287">
        <f>SUM(Q219:Q228)</f>
        <v>2</v>
      </c>
      <c r="R218" s="287">
        <f t="shared" si="52"/>
        <v>0</v>
      </c>
      <c r="S218" s="287">
        <f>SUM(S219:S228)</f>
        <v>2</v>
      </c>
      <c r="T218" s="287">
        <f t="shared" si="52"/>
        <v>0</v>
      </c>
      <c r="U218" s="287">
        <f>SUM(U219:U228)</f>
        <v>1</v>
      </c>
      <c r="V218" s="287">
        <f t="shared" si="52"/>
        <v>0</v>
      </c>
      <c r="W218" s="287">
        <f>SUM(W219:W228)</f>
        <v>2</v>
      </c>
      <c r="X218" s="287">
        <f t="shared" si="52"/>
        <v>0</v>
      </c>
      <c r="Y218" s="287">
        <f>SUM(Y219:Y228)</f>
        <v>2</v>
      </c>
      <c r="Z218" s="287">
        <f t="shared" si="52"/>
        <v>0</v>
      </c>
      <c r="AA218" s="287">
        <f>SUM(AA219:AA228)</f>
        <v>3</v>
      </c>
      <c r="AB218" s="287">
        <f t="shared" si="52"/>
        <v>0</v>
      </c>
      <c r="AC218" s="287">
        <f>SUM(AC219:AC228)</f>
        <v>2</v>
      </c>
      <c r="AD218" s="287">
        <f t="shared" si="52"/>
        <v>0</v>
      </c>
      <c r="AE218" s="287">
        <f t="shared" si="52"/>
        <v>0</v>
      </c>
      <c r="AF218" s="287">
        <f t="shared" si="52"/>
        <v>0</v>
      </c>
      <c r="AG218" s="287">
        <f t="shared" si="52"/>
        <v>0</v>
      </c>
      <c r="AH218" s="287">
        <f t="shared" si="52"/>
        <v>0</v>
      </c>
      <c r="AI218" s="287">
        <f t="shared" si="52"/>
        <v>0</v>
      </c>
      <c r="AJ218" s="287">
        <f t="shared" si="52"/>
        <v>0</v>
      </c>
      <c r="AK218" s="287">
        <f t="shared" si="52"/>
        <v>0</v>
      </c>
      <c r="AL218" s="288">
        <f t="shared" si="52"/>
        <v>0</v>
      </c>
      <c r="AM218" s="289">
        <f t="shared" si="52"/>
        <v>0</v>
      </c>
      <c r="AN218" s="152">
        <f>SUM(AN219:AN228)</f>
        <v>0</v>
      </c>
      <c r="AO218" s="153">
        <f>SUM(AO219:AO228)</f>
        <v>1</v>
      </c>
      <c r="AP218" s="290">
        <f>SUM(AP219:AP228)</f>
        <v>1</v>
      </c>
      <c r="AQ218" s="290">
        <f>SUM(AQ219:AQ228)</f>
        <v>0</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7">
        <f>IF($AO218&lt;$AP218+$AQ218,1,0)</f>
        <v>0</v>
      </c>
      <c r="CQ218" s="27"/>
      <c r="CR218" s="27"/>
      <c r="CS218" s="11"/>
      <c r="CT218" s="27"/>
      <c r="CU218" s="27"/>
      <c r="CV218" s="27"/>
      <c r="CW218" s="11"/>
      <c r="CX218" s="11"/>
      <c r="CY218" s="11"/>
      <c r="CZ218" s="11"/>
      <c r="DA218" s="11"/>
      <c r="DB218" s="11"/>
      <c r="DC218" s="11"/>
      <c r="DD218" s="11"/>
      <c r="DE218" s="11"/>
    </row>
    <row r="219" spans="1:118" s="76" customFormat="1" ht="18" customHeight="1" x14ac:dyDescent="0.15">
      <c r="A219" s="664" t="s">
        <v>152</v>
      </c>
      <c r="B219" s="275" t="s">
        <v>97</v>
      </c>
      <c r="C219" s="291">
        <f>+E219</f>
        <v>0</v>
      </c>
      <c r="D219" s="292"/>
      <c r="E219" s="291">
        <f>+K219+M219+O219+Q219+S219+U219+W219++Y219+AA219+AC219</f>
        <v>0</v>
      </c>
      <c r="F219" s="258"/>
      <c r="G219" s="258"/>
      <c r="H219" s="258"/>
      <c r="I219" s="258"/>
      <c r="J219" s="258"/>
      <c r="K219" s="84"/>
      <c r="L219" s="258"/>
      <c r="M219" s="84"/>
      <c r="N219" s="258"/>
      <c r="O219" s="84"/>
      <c r="P219" s="258"/>
      <c r="Q219" s="84"/>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7">
        <f t="shared" ref="CP219:CP228" si="55">IF($AO219&lt;$AP219+$AQ219,1,0)</f>
        <v>0</v>
      </c>
      <c r="CQ219" s="27"/>
      <c r="CR219" s="27"/>
      <c r="CS219" s="11"/>
      <c r="CT219" s="27"/>
      <c r="CU219" s="27"/>
      <c r="CV219" s="27"/>
      <c r="CW219" s="11"/>
      <c r="CX219" s="11"/>
      <c r="CY219" s="11"/>
      <c r="CZ219" s="11"/>
      <c r="DA219" s="11"/>
      <c r="DB219" s="11"/>
      <c r="DC219" s="11"/>
      <c r="DD219" s="11"/>
      <c r="DE219" s="11"/>
    </row>
    <row r="220" spans="1:118" s="13" customFormat="1" ht="18.75" customHeight="1" x14ac:dyDescent="0.2">
      <c r="A220" s="665"/>
      <c r="B220" s="490" t="s">
        <v>153</v>
      </c>
      <c r="C220" s="95">
        <f t="shared" ref="C220:C228" si="56">SUM(D220:E220)</f>
        <v>1</v>
      </c>
      <c r="D220" s="95">
        <f t="shared" ref="D220:E228" si="57">+F220+H220+J220+L220+N220+P220+R220+T220+V220++X220+Z220+AB220+AD220+AF220+AH220+AJ220+AL220</f>
        <v>1</v>
      </c>
      <c r="E220" s="123">
        <f>+G220+I220+K220+M220+O220+Q220+S220+U220+W220++Y220+AA220+AC220+AE220+AG220+AI220+AK220+AM220</f>
        <v>0</v>
      </c>
      <c r="F220" s="87"/>
      <c r="G220" s="87"/>
      <c r="H220" s="87"/>
      <c r="I220" s="87"/>
      <c r="J220" s="87"/>
      <c r="K220" s="87"/>
      <c r="L220" s="87"/>
      <c r="M220" s="87"/>
      <c r="N220" s="87">
        <v>1</v>
      </c>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7">
        <f t="shared" si="55"/>
        <v>0</v>
      </c>
      <c r="CQ220" s="27"/>
      <c r="CR220" s="27"/>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754" t="s">
        <v>154</v>
      </c>
      <c r="B221" s="754"/>
      <c r="C221" s="125">
        <f t="shared" si="56"/>
        <v>0</v>
      </c>
      <c r="D221" s="125">
        <f t="shared" si="57"/>
        <v>0</v>
      </c>
      <c r="E221" s="145">
        <f t="shared" si="57"/>
        <v>0</v>
      </c>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7">
        <f t="shared" si="55"/>
        <v>0</v>
      </c>
      <c r="CQ221" s="27"/>
      <c r="CR221" s="27"/>
      <c r="CS221" s="11"/>
      <c r="CT221" s="27"/>
      <c r="CU221" s="27"/>
      <c r="CV221" s="27"/>
      <c r="CW221" s="11"/>
      <c r="CX221" s="11"/>
      <c r="CY221" s="11"/>
      <c r="CZ221" s="11"/>
      <c r="DA221" s="11"/>
      <c r="DB221" s="11"/>
      <c r="DC221" s="11"/>
      <c r="DD221" s="11"/>
      <c r="DE221" s="11"/>
    </row>
    <row r="222" spans="1:118" s="76" customFormat="1" ht="15" customHeight="1" x14ac:dyDescent="0.15">
      <c r="A222" s="755" t="s">
        <v>155</v>
      </c>
      <c r="B222" s="755"/>
      <c r="C222" s="94">
        <f t="shared" si="56"/>
        <v>4</v>
      </c>
      <c r="D222" s="94">
        <f t="shared" si="57"/>
        <v>0</v>
      </c>
      <c r="E222" s="122">
        <f t="shared" si="57"/>
        <v>4</v>
      </c>
      <c r="F222" s="85"/>
      <c r="G222" s="85"/>
      <c r="H222" s="85"/>
      <c r="I222" s="85"/>
      <c r="J222" s="85"/>
      <c r="K222" s="85"/>
      <c r="L222" s="85"/>
      <c r="M222" s="85"/>
      <c r="N222" s="85"/>
      <c r="O222" s="85"/>
      <c r="P222" s="85"/>
      <c r="Q222" s="85">
        <v>1</v>
      </c>
      <c r="R222" s="85"/>
      <c r="S222" s="85"/>
      <c r="T222" s="85"/>
      <c r="U222" s="85">
        <v>1</v>
      </c>
      <c r="V222" s="85"/>
      <c r="W222" s="85">
        <v>1</v>
      </c>
      <c r="X222" s="85"/>
      <c r="Y222" s="85"/>
      <c r="Z222" s="85"/>
      <c r="AA222" s="85">
        <v>1</v>
      </c>
      <c r="AB222" s="85"/>
      <c r="AC222" s="85"/>
      <c r="AD222" s="85"/>
      <c r="AE222" s="85"/>
      <c r="AF222" s="85"/>
      <c r="AG222" s="85"/>
      <c r="AH222" s="85"/>
      <c r="AI222" s="85"/>
      <c r="AJ222" s="85"/>
      <c r="AK222" s="85"/>
      <c r="AL222" s="85"/>
      <c r="AM222" s="129"/>
      <c r="AN222" s="135"/>
      <c r="AO222" s="97">
        <v>1</v>
      </c>
      <c r="AP222" s="85">
        <v>1</v>
      </c>
      <c r="AQ222" s="85"/>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7">
        <f t="shared" si="55"/>
        <v>0</v>
      </c>
      <c r="CQ222" s="27"/>
      <c r="CR222" s="27"/>
      <c r="CS222" s="11"/>
      <c r="CT222" s="27"/>
      <c r="CU222" s="27"/>
      <c r="CV222" s="27"/>
      <c r="CW222" s="11"/>
      <c r="CX222" s="11"/>
      <c r="CY222" s="11"/>
      <c r="CZ222" s="11"/>
      <c r="DA222" s="11"/>
      <c r="DB222" s="11"/>
      <c r="DC222" s="11"/>
      <c r="DD222" s="11"/>
      <c r="DE222" s="11"/>
    </row>
    <row r="223" spans="1:118" s="76" customFormat="1" ht="15" customHeight="1" x14ac:dyDescent="0.15">
      <c r="A223" s="755" t="s">
        <v>156</v>
      </c>
      <c r="B223" s="755"/>
      <c r="C223" s="94">
        <f t="shared" si="56"/>
        <v>0</v>
      </c>
      <c r="D223" s="94">
        <f t="shared" si="57"/>
        <v>0</v>
      </c>
      <c r="E223" s="122">
        <f t="shared" si="57"/>
        <v>0</v>
      </c>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7">
        <f t="shared" si="55"/>
        <v>0</v>
      </c>
      <c r="CQ223" s="27"/>
      <c r="CR223" s="27"/>
      <c r="CS223" s="11"/>
      <c r="CT223" s="27"/>
      <c r="CU223" s="27"/>
      <c r="CV223" s="27"/>
      <c r="CW223" s="11"/>
      <c r="CX223" s="11"/>
      <c r="CY223" s="11"/>
      <c r="CZ223" s="11"/>
      <c r="DA223" s="11"/>
      <c r="DB223" s="11"/>
      <c r="DC223" s="11"/>
      <c r="DD223" s="11"/>
      <c r="DE223" s="11"/>
    </row>
    <row r="224" spans="1:118" s="76" customFormat="1" ht="15" customHeight="1" x14ac:dyDescent="0.15">
      <c r="A224" s="755" t="s">
        <v>157</v>
      </c>
      <c r="B224" s="755"/>
      <c r="C224" s="94">
        <f t="shared" si="56"/>
        <v>0</v>
      </c>
      <c r="D224" s="94">
        <f t="shared" si="57"/>
        <v>0</v>
      </c>
      <c r="E224" s="122">
        <f t="shared" si="57"/>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7">
        <f t="shared" si="55"/>
        <v>0</v>
      </c>
      <c r="CQ224" s="27"/>
      <c r="CR224" s="27"/>
      <c r="CS224" s="11"/>
      <c r="CT224" s="27"/>
      <c r="CU224" s="27"/>
      <c r="CV224" s="27"/>
      <c r="CW224" s="11"/>
      <c r="CX224" s="11"/>
      <c r="CY224" s="11"/>
      <c r="CZ224" s="11"/>
      <c r="DA224" s="11"/>
      <c r="DB224" s="11"/>
      <c r="DC224" s="11"/>
      <c r="DD224" s="11"/>
      <c r="DE224" s="11"/>
    </row>
    <row r="225" spans="1:127" s="76" customFormat="1" ht="15" customHeight="1" x14ac:dyDescent="0.15">
      <c r="A225" s="755" t="s">
        <v>158</v>
      </c>
      <c r="B225" s="755"/>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7">
        <f t="shared" si="55"/>
        <v>0</v>
      </c>
      <c r="CQ225" s="27"/>
      <c r="CR225" s="27"/>
      <c r="CS225" s="11"/>
      <c r="CT225" s="27"/>
      <c r="CU225" s="27"/>
      <c r="CV225" s="27"/>
      <c r="CW225" s="11"/>
      <c r="CX225" s="11"/>
      <c r="CY225" s="11"/>
      <c r="CZ225" s="11"/>
      <c r="DA225" s="11"/>
      <c r="DB225" s="11"/>
      <c r="DC225" s="11"/>
      <c r="DD225" s="11"/>
      <c r="DE225" s="11"/>
    </row>
    <row r="226" spans="1:127" s="76" customFormat="1" ht="15" customHeight="1" x14ac:dyDescent="0.15">
      <c r="A226" s="755" t="s">
        <v>159</v>
      </c>
      <c r="B226" s="755"/>
      <c r="C226" s="94">
        <f t="shared" si="56"/>
        <v>0</v>
      </c>
      <c r="D226" s="94">
        <f t="shared" si="57"/>
        <v>0</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7">
        <f t="shared" si="55"/>
        <v>0</v>
      </c>
      <c r="CQ226" s="27"/>
      <c r="CR226" s="27"/>
      <c r="CS226" s="11"/>
      <c r="CT226" s="27"/>
      <c r="CU226" s="27"/>
      <c r="CV226" s="27"/>
      <c r="CW226" s="11"/>
      <c r="CX226" s="11"/>
      <c r="CY226" s="11"/>
      <c r="CZ226" s="11"/>
      <c r="DA226" s="11"/>
      <c r="DB226" s="11"/>
      <c r="DC226" s="11"/>
      <c r="DD226" s="11"/>
      <c r="DE226" s="11"/>
    </row>
    <row r="227" spans="1:127" s="76" customFormat="1" ht="15" customHeight="1" x14ac:dyDescent="0.15">
      <c r="A227" s="755" t="s">
        <v>160</v>
      </c>
      <c r="B227" s="755"/>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7">
        <f t="shared" si="55"/>
        <v>0</v>
      </c>
      <c r="CQ227" s="27"/>
      <c r="CR227" s="27"/>
      <c r="CS227" s="11"/>
      <c r="CT227" s="27"/>
      <c r="CU227" s="27"/>
      <c r="CV227" s="27"/>
      <c r="CW227" s="11"/>
      <c r="CX227" s="11"/>
      <c r="CY227" s="11"/>
      <c r="CZ227" s="11"/>
      <c r="DA227" s="11"/>
      <c r="DB227" s="11"/>
      <c r="DC227" s="11"/>
      <c r="DD227" s="11"/>
      <c r="DE227" s="11"/>
    </row>
    <row r="228" spans="1:127" s="76" customFormat="1" ht="15" customHeight="1" x14ac:dyDescent="0.15">
      <c r="A228" s="745" t="s">
        <v>161</v>
      </c>
      <c r="B228" s="745"/>
      <c r="C228" s="95">
        <f t="shared" si="56"/>
        <v>17</v>
      </c>
      <c r="D228" s="95">
        <f t="shared" si="57"/>
        <v>0</v>
      </c>
      <c r="E228" s="123">
        <f t="shared" si="57"/>
        <v>17</v>
      </c>
      <c r="F228" s="87"/>
      <c r="G228" s="87"/>
      <c r="H228" s="87"/>
      <c r="I228" s="87"/>
      <c r="J228" s="87"/>
      <c r="K228" s="87"/>
      <c r="L228" s="87"/>
      <c r="M228" s="87">
        <v>1</v>
      </c>
      <c r="N228" s="87"/>
      <c r="O228" s="87">
        <v>6</v>
      </c>
      <c r="P228" s="87"/>
      <c r="Q228" s="87">
        <v>1</v>
      </c>
      <c r="R228" s="87"/>
      <c r="S228" s="87">
        <v>2</v>
      </c>
      <c r="T228" s="87"/>
      <c r="U228" s="87"/>
      <c r="V228" s="87"/>
      <c r="W228" s="87">
        <v>1</v>
      </c>
      <c r="X228" s="87"/>
      <c r="Y228" s="87">
        <v>2</v>
      </c>
      <c r="Z228" s="87"/>
      <c r="AA228" s="87">
        <v>2</v>
      </c>
      <c r="AB228" s="87"/>
      <c r="AC228" s="87">
        <v>2</v>
      </c>
      <c r="AD228" s="87"/>
      <c r="AE228" s="87"/>
      <c r="AF228" s="87"/>
      <c r="AG228" s="87"/>
      <c r="AH228" s="87"/>
      <c r="AI228" s="87"/>
      <c r="AJ228" s="87"/>
      <c r="AK228" s="87"/>
      <c r="AL228" s="87"/>
      <c r="AM228" s="113"/>
      <c r="AN228" s="137"/>
      <c r="AO228" s="110"/>
      <c r="AP228" s="87"/>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7">
        <f t="shared" si="55"/>
        <v>0</v>
      </c>
      <c r="CQ228" s="27"/>
      <c r="CR228" s="27"/>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27"/>
      <c r="CQ229" s="27"/>
      <c r="CR229" s="27"/>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533" t="s">
        <v>39</v>
      </c>
      <c r="B230" s="534"/>
      <c r="C230" s="746" t="s">
        <v>147</v>
      </c>
      <c r="D230" s="747"/>
      <c r="E230" s="748"/>
      <c r="F230" s="543" t="s">
        <v>162</v>
      </c>
      <c r="G230" s="543"/>
      <c r="H230" s="543"/>
      <c r="I230" s="543"/>
      <c r="J230" s="543"/>
      <c r="K230" s="543"/>
      <c r="L230" s="543"/>
      <c r="M230" s="543"/>
      <c r="N230" s="543"/>
      <c r="O230" s="543"/>
      <c r="P230" s="543"/>
      <c r="Q230" s="543"/>
      <c r="R230" s="543"/>
      <c r="S230" s="543"/>
      <c r="T230" s="543"/>
      <c r="U230" s="543"/>
      <c r="V230" s="543"/>
      <c r="W230" s="543"/>
      <c r="X230" s="543"/>
      <c r="Y230" s="543"/>
      <c r="Z230" s="543"/>
      <c r="AA230" s="543"/>
      <c r="AB230" s="543"/>
      <c r="AC230" s="543"/>
      <c r="AD230" s="543"/>
      <c r="AE230" s="543"/>
      <c r="AF230" s="543"/>
      <c r="AG230" s="543"/>
      <c r="AH230" s="543"/>
      <c r="AI230" s="543"/>
      <c r="AJ230" s="543"/>
      <c r="AK230" s="543"/>
      <c r="AL230" s="543"/>
      <c r="AM230" s="543"/>
      <c r="AN230" s="543"/>
      <c r="AO230" s="557"/>
      <c r="AP230" s="729" t="s">
        <v>97</v>
      </c>
      <c r="AQ230" s="73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27"/>
      <c r="CQ230" s="27"/>
      <c r="CR230" s="27"/>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81"/>
      <c r="B231" s="582"/>
      <c r="C231" s="749"/>
      <c r="D231" s="750"/>
      <c r="E231" s="751"/>
      <c r="F231" s="560" t="s">
        <v>163</v>
      </c>
      <c r="G231" s="726"/>
      <c r="H231" s="560" t="s">
        <v>164</v>
      </c>
      <c r="I231" s="726"/>
      <c r="J231" s="727" t="s">
        <v>273</v>
      </c>
      <c r="K231" s="728"/>
      <c r="L231" s="560" t="s">
        <v>140</v>
      </c>
      <c r="M231" s="726"/>
      <c r="N231" s="560" t="s">
        <v>63</v>
      </c>
      <c r="O231" s="726"/>
      <c r="P231" s="560" t="s">
        <v>8</v>
      </c>
      <c r="Q231" s="726"/>
      <c r="R231" s="579" t="s">
        <v>213</v>
      </c>
      <c r="S231" s="580"/>
      <c r="T231" s="579" t="s">
        <v>214</v>
      </c>
      <c r="U231" s="580"/>
      <c r="V231" s="579" t="s">
        <v>215</v>
      </c>
      <c r="W231" s="580"/>
      <c r="X231" s="579" t="s">
        <v>216</v>
      </c>
      <c r="Y231" s="580"/>
      <c r="Z231" s="579" t="s">
        <v>217</v>
      </c>
      <c r="AA231" s="580"/>
      <c r="AB231" s="579" t="s">
        <v>218</v>
      </c>
      <c r="AC231" s="580"/>
      <c r="AD231" s="579" t="s">
        <v>219</v>
      </c>
      <c r="AE231" s="580"/>
      <c r="AF231" s="579" t="s">
        <v>220</v>
      </c>
      <c r="AG231" s="580"/>
      <c r="AH231" s="579" t="s">
        <v>221</v>
      </c>
      <c r="AI231" s="580"/>
      <c r="AJ231" s="579" t="s">
        <v>222</v>
      </c>
      <c r="AK231" s="580"/>
      <c r="AL231" s="579" t="s">
        <v>223</v>
      </c>
      <c r="AM231" s="580"/>
      <c r="AN231" s="579" t="s">
        <v>224</v>
      </c>
      <c r="AO231" s="612"/>
      <c r="AP231" s="730"/>
      <c r="AQ231" s="73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27"/>
      <c r="CQ231" s="27"/>
      <c r="CR231" s="27"/>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535"/>
      <c r="B232" s="536"/>
      <c r="C232" s="498" t="s">
        <v>133</v>
      </c>
      <c r="D232" s="498" t="s">
        <v>37</v>
      </c>
      <c r="E232" s="489"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731"/>
      <c r="AQ232" s="73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27"/>
      <c r="CQ232" s="27"/>
      <c r="CR232" s="27"/>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674" t="s">
        <v>101</v>
      </c>
      <c r="B233" s="674"/>
      <c r="C233" s="93">
        <f t="shared" ref="C233:C239" si="58">SUM(D233:E233)</f>
        <v>2</v>
      </c>
      <c r="D233" s="93">
        <f t="shared" ref="D233:E239" si="59">+F233+H233+J233+L233+N233+P233+R233+T233+V233++X233+Z233+AB233+AD233+AF233+AH233+AJ233+AL233+AN233</f>
        <v>2</v>
      </c>
      <c r="E233" s="93">
        <f t="shared" si="59"/>
        <v>0</v>
      </c>
      <c r="F233" s="96">
        <v>1</v>
      </c>
      <c r="G233" s="96"/>
      <c r="H233" s="96"/>
      <c r="I233" s="96"/>
      <c r="J233" s="96"/>
      <c r="K233" s="96"/>
      <c r="L233" s="96"/>
      <c r="M233" s="96"/>
      <c r="N233" s="96"/>
      <c r="O233" s="96"/>
      <c r="P233" s="96"/>
      <c r="Q233" s="96"/>
      <c r="R233" s="96">
        <v>1</v>
      </c>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138"/>
      <c r="AP233" s="234"/>
      <c r="AQ233" s="84"/>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7">
        <f>IF($C233&lt;$AP233+$AQ233,1,0)</f>
        <v>0</v>
      </c>
      <c r="CQ233" s="77">
        <f>IF($E233&lt;$AP233,1,0)</f>
        <v>0</v>
      </c>
      <c r="CR233" s="27"/>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615" t="s">
        <v>84</v>
      </c>
      <c r="B234" s="615"/>
      <c r="C234" s="99">
        <f t="shared" si="58"/>
        <v>1</v>
      </c>
      <c r="D234" s="99">
        <f t="shared" si="59"/>
        <v>0</v>
      </c>
      <c r="E234" s="99">
        <f t="shared" si="59"/>
        <v>1</v>
      </c>
      <c r="F234" s="124"/>
      <c r="G234" s="124"/>
      <c r="H234" s="124"/>
      <c r="I234" s="124"/>
      <c r="J234" s="124"/>
      <c r="K234" s="124"/>
      <c r="L234" s="124"/>
      <c r="M234" s="124"/>
      <c r="N234" s="124"/>
      <c r="O234" s="124"/>
      <c r="P234" s="124"/>
      <c r="Q234" s="124"/>
      <c r="R234" s="124"/>
      <c r="S234" s="124">
        <v>1</v>
      </c>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v>1</v>
      </c>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7">
        <f t="shared" ref="CP234:CP239" si="63">IF($C234&lt;$AP234+$AQ234,1,0)</f>
        <v>0</v>
      </c>
      <c r="CQ234" s="77">
        <f t="shared" ref="CQ234:CQ239" si="64">IF($E234&lt;$AP234,1,0)</f>
        <v>0</v>
      </c>
      <c r="CR234" s="27"/>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739" t="s">
        <v>274</v>
      </c>
      <c r="B235" s="740"/>
      <c r="C235" s="147">
        <f t="shared" si="58"/>
        <v>0</v>
      </c>
      <c r="D235" s="147">
        <f t="shared" si="59"/>
        <v>0</v>
      </c>
      <c r="E235" s="147">
        <f t="shared" si="59"/>
        <v>0</v>
      </c>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7">
        <f t="shared" si="63"/>
        <v>0</v>
      </c>
      <c r="CQ235" s="77">
        <f t="shared" si="64"/>
        <v>0</v>
      </c>
      <c r="CR235" s="27"/>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741" t="s">
        <v>275</v>
      </c>
      <c r="B236" s="742"/>
      <c r="C236" s="304">
        <f t="shared" si="58"/>
        <v>0</v>
      </c>
      <c r="D236" s="304">
        <f>+F236+H236</f>
        <v>0</v>
      </c>
      <c r="E236" s="304">
        <f>+G236+I236</f>
        <v>0</v>
      </c>
      <c r="F236" s="305"/>
      <c r="G236" s="305"/>
      <c r="H236" s="305"/>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7">
        <f t="shared" si="63"/>
        <v>0</v>
      </c>
      <c r="CQ236" s="77">
        <f t="shared" si="64"/>
        <v>0</v>
      </c>
      <c r="CR236" s="27"/>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743" t="s">
        <v>276</v>
      </c>
      <c r="B237" s="125" t="s">
        <v>277</v>
      </c>
      <c r="C237" s="125">
        <f t="shared" si="58"/>
        <v>0</v>
      </c>
      <c r="D237" s="125">
        <f t="shared" si="59"/>
        <v>0</v>
      </c>
      <c r="E237" s="125">
        <f t="shared" si="59"/>
        <v>0</v>
      </c>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7">
        <f t="shared" si="63"/>
        <v>0</v>
      </c>
      <c r="CQ237" s="77">
        <f t="shared" si="64"/>
        <v>0</v>
      </c>
      <c r="CW237" s="11"/>
      <c r="CX237" s="11"/>
      <c r="CY237" s="11"/>
      <c r="CZ237" s="11"/>
      <c r="DA237" s="11"/>
      <c r="DB237" s="11"/>
      <c r="DC237" s="11"/>
      <c r="DD237" s="11"/>
      <c r="DE237" s="11"/>
      <c r="DF237" s="11"/>
      <c r="DG237" s="11"/>
      <c r="DH237" s="11"/>
    </row>
    <row r="238" spans="1:127" s="27" customFormat="1" ht="15.75" customHeight="1" x14ac:dyDescent="0.15">
      <c r="A238" s="743"/>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7">
        <f t="shared" si="63"/>
        <v>0</v>
      </c>
      <c r="CQ238" s="77">
        <f t="shared" si="64"/>
        <v>0</v>
      </c>
      <c r="CW238" s="11"/>
      <c r="CX238" s="11"/>
      <c r="CY238" s="11"/>
      <c r="CZ238" s="11"/>
      <c r="DA238" s="11"/>
      <c r="DB238" s="11"/>
      <c r="DC238" s="11"/>
      <c r="DD238" s="11"/>
      <c r="DE238" s="11"/>
      <c r="DF238" s="11"/>
      <c r="DG238" s="11"/>
      <c r="DH238" s="11"/>
    </row>
    <row r="239" spans="1:127" s="27" customFormat="1" ht="15.75" customHeight="1" x14ac:dyDescent="0.15">
      <c r="A239" s="744"/>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7">
        <f t="shared" si="63"/>
        <v>0</v>
      </c>
      <c r="CQ239" s="77">
        <f t="shared" si="64"/>
        <v>0</v>
      </c>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533" t="s">
        <v>39</v>
      </c>
      <c r="B241" s="534"/>
      <c r="C241" s="543" t="s">
        <v>147</v>
      </c>
      <c r="D241" s="543"/>
      <c r="E241" s="543"/>
      <c r="F241" s="557" t="s">
        <v>162</v>
      </c>
      <c r="G241" s="558"/>
      <c r="H241" s="558"/>
      <c r="I241" s="558"/>
      <c r="J241" s="558"/>
      <c r="K241" s="558"/>
      <c r="L241" s="558"/>
      <c r="M241" s="558"/>
      <c r="N241" s="558"/>
      <c r="O241" s="558"/>
      <c r="P241" s="558"/>
      <c r="Q241" s="558"/>
      <c r="R241" s="558"/>
      <c r="S241" s="558"/>
      <c r="T241" s="558"/>
      <c r="U241" s="558"/>
      <c r="V241" s="558"/>
      <c r="W241" s="558"/>
      <c r="X241" s="558"/>
      <c r="Y241" s="558"/>
      <c r="Z241" s="558"/>
      <c r="AA241" s="558"/>
      <c r="AB241" s="558"/>
      <c r="AC241" s="558"/>
      <c r="AD241" s="558"/>
      <c r="AE241" s="558"/>
      <c r="AF241" s="558"/>
      <c r="AG241" s="558"/>
      <c r="AH241" s="729"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27"/>
      <c r="CQ241" s="27"/>
      <c r="CR241" s="27"/>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81"/>
      <c r="B242" s="582"/>
      <c r="C242" s="543"/>
      <c r="D242" s="543"/>
      <c r="E242" s="543"/>
      <c r="F242" s="560" t="s">
        <v>63</v>
      </c>
      <c r="G242" s="726"/>
      <c r="H242" s="560" t="s">
        <v>8</v>
      </c>
      <c r="I242" s="726"/>
      <c r="J242" s="579" t="s">
        <v>213</v>
      </c>
      <c r="K242" s="580"/>
      <c r="L242" s="579" t="s">
        <v>214</v>
      </c>
      <c r="M242" s="580"/>
      <c r="N242" s="579" t="s">
        <v>215</v>
      </c>
      <c r="O242" s="580"/>
      <c r="P242" s="579" t="s">
        <v>216</v>
      </c>
      <c r="Q242" s="580"/>
      <c r="R242" s="579" t="s">
        <v>217</v>
      </c>
      <c r="S242" s="580"/>
      <c r="T242" s="579" t="s">
        <v>218</v>
      </c>
      <c r="U242" s="580"/>
      <c r="V242" s="579" t="s">
        <v>219</v>
      </c>
      <c r="W242" s="580"/>
      <c r="X242" s="579" t="s">
        <v>220</v>
      </c>
      <c r="Y242" s="580"/>
      <c r="Z242" s="579" t="s">
        <v>221</v>
      </c>
      <c r="AA242" s="580"/>
      <c r="AB242" s="579" t="s">
        <v>222</v>
      </c>
      <c r="AC242" s="580"/>
      <c r="AD242" s="579" t="s">
        <v>223</v>
      </c>
      <c r="AE242" s="580"/>
      <c r="AF242" s="579" t="s">
        <v>224</v>
      </c>
      <c r="AG242" s="612"/>
      <c r="AH242" s="730"/>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27"/>
      <c r="CQ242" s="27"/>
      <c r="CR242" s="27"/>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535"/>
      <c r="B243" s="536"/>
      <c r="C243" s="498" t="s">
        <v>133</v>
      </c>
      <c r="D243" s="498" t="s">
        <v>37</v>
      </c>
      <c r="E243" s="489"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731"/>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27"/>
      <c r="CQ243" s="27"/>
      <c r="CR243" s="27"/>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735" t="s">
        <v>101</v>
      </c>
      <c r="B244" s="735"/>
      <c r="C244" s="107">
        <f>SUM(D244:E244)</f>
        <v>1</v>
      </c>
      <c r="D244" s="107">
        <f t="shared" ref="D244:E247" si="65">+F244+H244+J244+L244+N244+P244+R244+T244+V244++X244+Z244+AB244+AD244+AF244</f>
        <v>0</v>
      </c>
      <c r="E244" s="141">
        <f t="shared" si="65"/>
        <v>1</v>
      </c>
      <c r="F244" s="124"/>
      <c r="G244" s="124"/>
      <c r="H244" s="124"/>
      <c r="I244" s="124"/>
      <c r="J244" s="124"/>
      <c r="K244" s="124"/>
      <c r="L244" s="124"/>
      <c r="M244" s="124">
        <v>1</v>
      </c>
      <c r="N244" s="124"/>
      <c r="O244" s="124"/>
      <c r="P244" s="124"/>
      <c r="Q244" s="124"/>
      <c r="R244" s="124"/>
      <c r="S244" s="124"/>
      <c r="T244" s="124"/>
      <c r="U244" s="124"/>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77">
        <f>IF($E244&lt;$AP244,1,0)</f>
        <v>0</v>
      </c>
      <c r="CR244" s="27"/>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736" t="s">
        <v>84</v>
      </c>
      <c r="B245" s="736"/>
      <c r="C245" s="311">
        <f>SUM(D245:E245)</f>
        <v>5</v>
      </c>
      <c r="D245" s="311">
        <f t="shared" si="65"/>
        <v>0</v>
      </c>
      <c r="E245" s="312">
        <f t="shared" si="65"/>
        <v>5</v>
      </c>
      <c r="F245" s="313"/>
      <c r="G245" s="313"/>
      <c r="H245" s="313"/>
      <c r="I245" s="313"/>
      <c r="J245" s="313"/>
      <c r="K245" s="313"/>
      <c r="L245" s="313"/>
      <c r="M245" s="313"/>
      <c r="N245" s="313"/>
      <c r="O245" s="313">
        <v>3</v>
      </c>
      <c r="P245" s="313"/>
      <c r="Q245" s="313">
        <v>2</v>
      </c>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77">
        <f>IF($E245&lt;$AP245,1,0)</f>
        <v>0</v>
      </c>
      <c r="CR245" s="27"/>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737" t="s">
        <v>180</v>
      </c>
      <c r="B246" s="737"/>
      <c r="C246" s="224">
        <f>SUM(D246:E246)</f>
        <v>12</v>
      </c>
      <c r="D246" s="224">
        <f t="shared" si="65"/>
        <v>2</v>
      </c>
      <c r="E246" s="265">
        <f t="shared" si="65"/>
        <v>10</v>
      </c>
      <c r="F246" s="108"/>
      <c r="G246" s="108"/>
      <c r="H246" s="108"/>
      <c r="I246" s="108"/>
      <c r="J246" s="108"/>
      <c r="K246" s="108">
        <v>2</v>
      </c>
      <c r="L246" s="108">
        <v>1</v>
      </c>
      <c r="M246" s="108">
        <v>3</v>
      </c>
      <c r="N246" s="108">
        <v>1</v>
      </c>
      <c r="O246" s="108">
        <v>5</v>
      </c>
      <c r="P246" s="108"/>
      <c r="Q246" s="108"/>
      <c r="R246" s="108"/>
      <c r="S246" s="108"/>
      <c r="T246" s="108"/>
      <c r="U246" s="108"/>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77">
        <f>IF($E246&lt;$AP246,1,0)</f>
        <v>0</v>
      </c>
      <c r="CR246" s="27"/>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738" t="s">
        <v>281</v>
      </c>
      <c r="B247" s="738"/>
      <c r="C247" s="95">
        <f>SUM(D247:E247)</f>
        <v>48</v>
      </c>
      <c r="D247" s="95">
        <f t="shared" si="65"/>
        <v>2</v>
      </c>
      <c r="E247" s="112">
        <f t="shared" si="65"/>
        <v>46</v>
      </c>
      <c r="F247" s="116"/>
      <c r="G247" s="116">
        <v>2</v>
      </c>
      <c r="H247" s="116"/>
      <c r="I247" s="116">
        <v>10</v>
      </c>
      <c r="J247" s="116">
        <v>1</v>
      </c>
      <c r="K247" s="116">
        <v>8</v>
      </c>
      <c r="L247" s="116">
        <v>1</v>
      </c>
      <c r="M247" s="116">
        <v>9</v>
      </c>
      <c r="N247" s="116"/>
      <c r="O247" s="116">
        <v>9</v>
      </c>
      <c r="P247" s="116"/>
      <c r="Q247" s="116">
        <v>1</v>
      </c>
      <c r="R247" s="116"/>
      <c r="S247" s="116">
        <v>5</v>
      </c>
      <c r="T247" s="116"/>
      <c r="U247" s="116">
        <v>2</v>
      </c>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77">
        <f>IF($E247&lt;$AP247,1,0)</f>
        <v>0</v>
      </c>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1104</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1012</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25">
    <mergeCell ref="A244:B244"/>
    <mergeCell ref="A245:B245"/>
    <mergeCell ref="A246:B246"/>
    <mergeCell ref="A247:B247"/>
    <mergeCell ref="A233:B233"/>
    <mergeCell ref="A234:B234"/>
    <mergeCell ref="A235:B235"/>
    <mergeCell ref="A236:B236"/>
    <mergeCell ref="A237:A239"/>
    <mergeCell ref="A241:B243"/>
    <mergeCell ref="C241:E242"/>
    <mergeCell ref="F241:AG24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228:B228"/>
    <mergeCell ref="A230:B232"/>
    <mergeCell ref="C230:E231"/>
    <mergeCell ref="F230:AO230"/>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A218:B218"/>
    <mergeCell ref="A219:A220"/>
    <mergeCell ref="A221:B221"/>
    <mergeCell ref="A222:B222"/>
    <mergeCell ref="A223:B223"/>
    <mergeCell ref="A224:B224"/>
    <mergeCell ref="A225:B225"/>
    <mergeCell ref="A226:B226"/>
    <mergeCell ref="A227:B227"/>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208:B209"/>
    <mergeCell ref="C208:C209"/>
    <mergeCell ref="D208:S208"/>
    <mergeCell ref="T208:U208"/>
    <mergeCell ref="V208:V209"/>
    <mergeCell ref="A210:A211"/>
    <mergeCell ref="AN215:AN217"/>
    <mergeCell ref="AO215:AO217"/>
    <mergeCell ref="AP215:AP217"/>
    <mergeCell ref="T196:U196"/>
    <mergeCell ref="AL202:AL203"/>
    <mergeCell ref="A204:B204"/>
    <mergeCell ref="A205:B205"/>
    <mergeCell ref="N202:O202"/>
    <mergeCell ref="P202:Q202"/>
    <mergeCell ref="R202:S202"/>
    <mergeCell ref="T202:U202"/>
    <mergeCell ref="V202:W202"/>
    <mergeCell ref="X202:Y202"/>
    <mergeCell ref="Z202:AA202"/>
    <mergeCell ref="AB202:AC202"/>
    <mergeCell ref="AD202:AE202"/>
    <mergeCell ref="F196:G196"/>
    <mergeCell ref="H196:I196"/>
    <mergeCell ref="J196:K196"/>
    <mergeCell ref="L196:M196"/>
    <mergeCell ref="N196:O196"/>
    <mergeCell ref="A180:A182"/>
    <mergeCell ref="B180:C180"/>
    <mergeCell ref="B181:C181"/>
    <mergeCell ref="B182:C182"/>
    <mergeCell ref="A183:A186"/>
    <mergeCell ref="B183:C183"/>
    <mergeCell ref="B184:C184"/>
    <mergeCell ref="B185:C185"/>
    <mergeCell ref="B186:C186"/>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AK158:AL158"/>
    <mergeCell ref="AM158:AN158"/>
    <mergeCell ref="AO158:AO159"/>
    <mergeCell ref="AP158:AP159"/>
    <mergeCell ref="AQ158:AQ159"/>
    <mergeCell ref="AR158:AS158"/>
    <mergeCell ref="AZ158:BA158"/>
    <mergeCell ref="BB158:BC158"/>
    <mergeCell ref="BD158:BE158"/>
    <mergeCell ref="S158:T158"/>
    <mergeCell ref="U158:V158"/>
    <mergeCell ref="W158:X158"/>
    <mergeCell ref="Y158:Z158"/>
    <mergeCell ref="AA158:AB158"/>
    <mergeCell ref="AC158:AD158"/>
    <mergeCell ref="AE158:AF158"/>
    <mergeCell ref="AG158:AH158"/>
    <mergeCell ref="AI158:AJ158"/>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AE120:AF120"/>
    <mergeCell ref="AG120:AH120"/>
    <mergeCell ref="AI120:AJ120"/>
    <mergeCell ref="AK120:AL120"/>
    <mergeCell ref="AM120:AN120"/>
    <mergeCell ref="AO120:AO121"/>
    <mergeCell ref="AP120:AP121"/>
    <mergeCell ref="AQ120:AR120"/>
    <mergeCell ref="AZ120:BA120"/>
    <mergeCell ref="M120:N120"/>
    <mergeCell ref="O120:P120"/>
    <mergeCell ref="Q120:R120"/>
    <mergeCell ref="S120:T120"/>
    <mergeCell ref="U120:V120"/>
    <mergeCell ref="W120:X120"/>
    <mergeCell ref="Y120:Z120"/>
    <mergeCell ref="AA120:AB120"/>
    <mergeCell ref="AC120:AD120"/>
    <mergeCell ref="N107:N108"/>
    <mergeCell ref="A109:B109"/>
    <mergeCell ref="A110:B110"/>
    <mergeCell ref="A111:B111"/>
    <mergeCell ref="A112:B112"/>
    <mergeCell ref="A113:B113"/>
    <mergeCell ref="A114:B114"/>
    <mergeCell ref="A115:B115"/>
    <mergeCell ref="A116:B116"/>
    <mergeCell ref="F85:AG85"/>
    <mergeCell ref="AH85:AH87"/>
    <mergeCell ref="A90:A91"/>
    <mergeCell ref="A92:B92"/>
    <mergeCell ref="A94:B95"/>
    <mergeCell ref="C94:E94"/>
    <mergeCell ref="F94:G94"/>
    <mergeCell ref="A96:B96"/>
    <mergeCell ref="A97:B97"/>
    <mergeCell ref="A88:B88"/>
    <mergeCell ref="A89:B89"/>
    <mergeCell ref="F86:G86"/>
    <mergeCell ref="H86:I86"/>
    <mergeCell ref="J86:K86"/>
    <mergeCell ref="L86:M86"/>
    <mergeCell ref="N86:O86"/>
    <mergeCell ref="P86:Q86"/>
    <mergeCell ref="R86:S86"/>
    <mergeCell ref="T86:U86"/>
    <mergeCell ref="V86:W86"/>
    <mergeCell ref="X86:Y86"/>
    <mergeCell ref="Z86:AA86"/>
    <mergeCell ref="AB86:AC86"/>
    <mergeCell ref="AD86:AE86"/>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CX65:CY65"/>
    <mergeCell ref="CZ65:DA65"/>
    <mergeCell ref="DB65:DC65"/>
    <mergeCell ref="DD65:DE65"/>
    <mergeCell ref="DF65:DG65"/>
    <mergeCell ref="DH65:DI65"/>
    <mergeCell ref="DJ65:DK65"/>
    <mergeCell ref="DL65:DM65"/>
    <mergeCell ref="DN65:DO65"/>
    <mergeCell ref="BR65:BS65"/>
    <mergeCell ref="BT65:BU65"/>
    <mergeCell ref="BV65:BW65"/>
    <mergeCell ref="BX65:BY65"/>
    <mergeCell ref="BZ65:CA65"/>
    <mergeCell ref="CP65:CQ65"/>
    <mergeCell ref="CR65:CS65"/>
    <mergeCell ref="CT65:CU65"/>
    <mergeCell ref="CV65:CW65"/>
    <mergeCell ref="AZ65:BA65"/>
    <mergeCell ref="BB65:BC65"/>
    <mergeCell ref="BD65:BE65"/>
    <mergeCell ref="BF65:BG65"/>
    <mergeCell ref="BH65:BI65"/>
    <mergeCell ref="BJ65:BK65"/>
    <mergeCell ref="BL65:BM65"/>
    <mergeCell ref="BN65:BO65"/>
    <mergeCell ref="BP65:BQ65"/>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M42:S42"/>
    <mergeCell ref="A47:B47"/>
    <mergeCell ref="A48:B48"/>
    <mergeCell ref="A50:B51"/>
    <mergeCell ref="C50:C51"/>
    <mergeCell ref="D50:I50"/>
    <mergeCell ref="J50:K50"/>
    <mergeCell ref="A54:B54"/>
    <mergeCell ref="D57:F57"/>
    <mergeCell ref="G57:H57"/>
    <mergeCell ref="M34:S34"/>
    <mergeCell ref="A35:A39"/>
    <mergeCell ref="M35:S35"/>
    <mergeCell ref="M36:S36"/>
    <mergeCell ref="M37:S37"/>
    <mergeCell ref="M38:S38"/>
    <mergeCell ref="M39:S39"/>
    <mergeCell ref="A40:A41"/>
    <mergeCell ref="M40:S40"/>
    <mergeCell ref="M41:S41"/>
    <mergeCell ref="D20:J20"/>
    <mergeCell ref="D21:J21"/>
    <mergeCell ref="D22:J22"/>
    <mergeCell ref="D23:J23"/>
    <mergeCell ref="D24:J24"/>
    <mergeCell ref="D25:J25"/>
    <mergeCell ref="D26:J26"/>
    <mergeCell ref="D27:J27"/>
    <mergeCell ref="D28:J28"/>
    <mergeCell ref="A6:P6"/>
    <mergeCell ref="A8:B9"/>
    <mergeCell ref="C8:C9"/>
    <mergeCell ref="A10:B10"/>
    <mergeCell ref="A19:B19"/>
    <mergeCell ref="D8:L8"/>
    <mergeCell ref="A15:B15"/>
    <mergeCell ref="A17:B18"/>
    <mergeCell ref="C17:C18"/>
    <mergeCell ref="D19:J19"/>
    <mergeCell ref="A20:B20"/>
    <mergeCell ref="A21:B21"/>
    <mergeCell ref="A22:B22"/>
    <mergeCell ref="A23:B23"/>
    <mergeCell ref="A11:B11"/>
    <mergeCell ref="A12:B12"/>
    <mergeCell ref="A13:B13"/>
    <mergeCell ref="A14:B14"/>
    <mergeCell ref="A24:B24"/>
    <mergeCell ref="A25:B25"/>
    <mergeCell ref="A26:B26"/>
    <mergeCell ref="A27:B27"/>
    <mergeCell ref="A28:B28"/>
    <mergeCell ref="A29:B29"/>
    <mergeCell ref="D29:J29"/>
    <mergeCell ref="A31:B32"/>
    <mergeCell ref="C31:C32"/>
    <mergeCell ref="D31:L31"/>
    <mergeCell ref="A33:B33"/>
    <mergeCell ref="A52:B52"/>
    <mergeCell ref="A53:B53"/>
    <mergeCell ref="A55:B55"/>
    <mergeCell ref="A57:B58"/>
    <mergeCell ref="C57:C58"/>
    <mergeCell ref="A75:B75"/>
    <mergeCell ref="A76:A78"/>
    <mergeCell ref="A80:B82"/>
    <mergeCell ref="A42:B42"/>
    <mergeCell ref="A59:B59"/>
    <mergeCell ref="A60:B60"/>
    <mergeCell ref="A61:B61"/>
    <mergeCell ref="A62:B62"/>
    <mergeCell ref="A64:B66"/>
    <mergeCell ref="C64:E65"/>
    <mergeCell ref="A83:B83"/>
    <mergeCell ref="C80:D80"/>
    <mergeCell ref="E80:E82"/>
    <mergeCell ref="C81:C82"/>
    <mergeCell ref="D81:D82"/>
    <mergeCell ref="A85:B87"/>
    <mergeCell ref="C85:E86"/>
    <mergeCell ref="A98:B98"/>
    <mergeCell ref="A99:B99"/>
    <mergeCell ref="A100:B100"/>
    <mergeCell ref="A101:B101"/>
    <mergeCell ref="A102:B102"/>
    <mergeCell ref="A103:B103"/>
    <mergeCell ref="A104:B104"/>
    <mergeCell ref="A105:B105"/>
    <mergeCell ref="A107:B108"/>
    <mergeCell ref="C107:E107"/>
    <mergeCell ref="A117:B117"/>
    <mergeCell ref="A123:C123"/>
    <mergeCell ref="A118:B118"/>
    <mergeCell ref="A120:C121"/>
    <mergeCell ref="D120:F120"/>
    <mergeCell ref="G120:H120"/>
    <mergeCell ref="I120:J120"/>
    <mergeCell ref="K120:L120"/>
    <mergeCell ref="A126:C126"/>
    <mergeCell ref="A127:C127"/>
    <mergeCell ref="A132:C132"/>
    <mergeCell ref="A133:C133"/>
    <mergeCell ref="B135:C135"/>
    <mergeCell ref="B136:C136"/>
    <mergeCell ref="A128:C128"/>
    <mergeCell ref="B130:C130"/>
    <mergeCell ref="B131:C131"/>
    <mergeCell ref="A129:A130"/>
    <mergeCell ref="B129:C129"/>
    <mergeCell ref="A134:A141"/>
    <mergeCell ref="B134:C134"/>
    <mergeCell ref="B138:C138"/>
    <mergeCell ref="B139:C139"/>
    <mergeCell ref="B137:C137"/>
    <mergeCell ref="B140:C140"/>
    <mergeCell ref="B141:C141"/>
    <mergeCell ref="B142:C142"/>
    <mergeCell ref="B143:C143"/>
    <mergeCell ref="B144:C144"/>
    <mergeCell ref="A142:A144"/>
    <mergeCell ref="A151:C151"/>
    <mergeCell ref="A152:C152"/>
    <mergeCell ref="A153:C153"/>
    <mergeCell ref="A154:C154"/>
    <mergeCell ref="A155:C155"/>
    <mergeCell ref="A156:C156"/>
    <mergeCell ref="B146:C146"/>
    <mergeCell ref="B147:C147"/>
    <mergeCell ref="A149:C149"/>
    <mergeCell ref="A150:C150"/>
    <mergeCell ref="A145:A148"/>
    <mergeCell ref="B145:C145"/>
    <mergeCell ref="B148:C148"/>
    <mergeCell ref="A158:C159"/>
    <mergeCell ref="K158:L158"/>
    <mergeCell ref="M158:N158"/>
    <mergeCell ref="O158:P158"/>
    <mergeCell ref="Q158:R158"/>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B169:C169"/>
    <mergeCell ref="A170:C170"/>
    <mergeCell ref="A171:C171"/>
    <mergeCell ref="A212:A213"/>
    <mergeCell ref="A215:B217"/>
    <mergeCell ref="C215:E216"/>
    <mergeCell ref="F215:AM215"/>
    <mergeCell ref="V196:W196"/>
    <mergeCell ref="X196:Y196"/>
    <mergeCell ref="Z196:AA196"/>
    <mergeCell ref="AB196:AC196"/>
    <mergeCell ref="AD196:AE196"/>
    <mergeCell ref="AF196:AG196"/>
    <mergeCell ref="AH196:AI196"/>
    <mergeCell ref="AJ196:AK196"/>
    <mergeCell ref="A202:B203"/>
    <mergeCell ref="C202:E202"/>
    <mergeCell ref="F202:G202"/>
    <mergeCell ref="H202:I202"/>
    <mergeCell ref="J202:K202"/>
    <mergeCell ref="L202:M202"/>
    <mergeCell ref="AF202:AG202"/>
    <mergeCell ref="AH202:AI202"/>
    <mergeCell ref="AJ202:AK202"/>
    <mergeCell ref="P196:Q196"/>
    <mergeCell ref="R196:S196"/>
    <mergeCell ref="A198:B198"/>
    <mergeCell ref="AF86:AG86"/>
    <mergeCell ref="H94:I94"/>
    <mergeCell ref="J94:K94"/>
    <mergeCell ref="L94:M94"/>
    <mergeCell ref="F107:G107"/>
    <mergeCell ref="H107:I107"/>
    <mergeCell ref="J107:K107"/>
    <mergeCell ref="L107:M107"/>
    <mergeCell ref="A206:B206"/>
    <mergeCell ref="A187:C187"/>
    <mergeCell ref="A188:C188"/>
    <mergeCell ref="A189:C189"/>
    <mergeCell ref="A190:C190"/>
    <mergeCell ref="A191:C191"/>
    <mergeCell ref="A192:C192"/>
    <mergeCell ref="A193:C193"/>
    <mergeCell ref="A200:B200"/>
    <mergeCell ref="A194:C194"/>
    <mergeCell ref="A196:B197"/>
    <mergeCell ref="C196:E196"/>
    <mergeCell ref="A199:B199"/>
    <mergeCell ref="D158:F158"/>
    <mergeCell ref="G158:H158"/>
    <mergeCell ref="I158:J158"/>
  </mergeCells>
  <dataValidations count="2">
    <dataValidation type="whole" allowBlank="1" showInputMessage="1" showErrorMessage="1" errorTitle="Error" error="Por favor ingrese números enteros" sqref="A1:BA1048576 BC1:KW1048576 KY1:US1048576 UU1:AEO1048576 AEQ1:AOK1048576 AOM1:AYG1048576 AYI1:BIC1048576 BIE1:BRY1048576 BSA1:CBU1048576 CBW1:CLQ1048576 CLS1:CVM1048576 CVO1:DFI1048576 DFK1:DPE1048576 DPG1:DZA1048576 DZC1:EIW1048576 EIY1:ESS1048576 ESU1:FCO1048576 FCQ1:FMK1048576 FMM1:FWG1048576 FWI1:GGC1048576 GGE1:GPY1048576 GQA1:GZU1048576 GZW1:HJQ1048576 HJS1:HTM1048576 HTO1:IDI1048576 IDK1:INE1048576 ING1:IXA1048576 IXC1:JGW1048576 JGY1:JQS1048576 JQU1:KAO1048576 KAQ1:KKK1048576 KKM1:KUG1048576 KUI1:LEC1048576 LEE1:LNY1048576 LOA1:LXU1048576 LXW1:MHQ1048576 MHS1:MRM1048576 MRO1:NBI1048576 NBK1:NLE1048576 NLG1:NVA1048576 NVC1:OEW1048576 OEY1:OOS1048576 OOU1:OYO1048576 OYQ1:PIK1048576 PIM1:PSG1048576 PSI1:QCC1048576 QCE1:QLY1048576 QMA1:QVU1048576 QVW1:RFQ1048576 RFS1:RPM1048576 RPO1:RZI1048576 RZK1:SJE1048576 SJG1:STA1048576 STC1:TCW1048576 TCY1:TMS1048576 TMU1:TWO1048576 TWQ1:UGK1048576 UGM1:UQG1048576 UQI1:VAC1048576 VAE1:VJY1048576 VKA1:VTU1048576 VTW1:WDQ1048576 WDS1:WNM1048576 WNO1:WXI1048576 WXK1:XFD1048576 BB1:BB91 KX1:KX91 UT1:UT91 AEP1:AEP91 AOL1:AOL91 AYH1:AYH91 BID1:BID91 BRZ1:BRZ91 CBV1:CBV91 CLR1:CLR91 CVN1:CVN91 DFJ1:DFJ91 DPF1:DPF91 DZB1:DZB91 EIX1:EIX91 EST1:EST91 FCP1:FCP91 FML1:FML91 FWH1:FWH91 GGD1:GGD91 GPZ1:GPZ91 GZV1:GZV91 HJR1:HJR91 HTN1:HTN91 IDJ1:IDJ91 INF1:INF91 IXB1:IXB91 JGX1:JGX91 JQT1:JQT91 KAP1:KAP91 KKL1:KKL91 KUH1:KUH91 LED1:LED91 LNZ1:LNZ91 LXV1:LXV91 MHR1:MHR91 MRN1:MRN91 NBJ1:NBJ91 NLF1:NLF91 NVB1:NVB91 OEX1:OEX91 OOT1:OOT91 OYP1:OYP91 PIL1:PIL91 PSH1:PSH91 QCD1:QCD91 QLZ1:QLZ91 QVV1:QVV91 RFR1:RFR91 RPN1:RPN91 RZJ1:RZJ91 SJF1:SJF91 STB1:STB91 TCX1:TCX91 TMT1:TMT91 TWP1:TWP91 UGL1:UGL91 UQH1:UQH91 VAD1:VAD91 VJZ1:VJZ91 VTV1:VTV91 WDR1:WDR91 WNN1:WNN91 WXJ1:WXJ91 BB93:BB65627 KX93:KX65627 UT93:UT65627 AEP93:AEP65627 AOL93:AOL65627 AYH93:AYH65627 BID93:BID65627 BRZ93:BRZ65627 CBV93:CBV65627 CLR93:CLR65627 CVN93:CVN65627 DFJ93:DFJ65627 DPF93:DPF65627 DZB93:DZB65627 EIX93:EIX65627 EST93:EST65627 FCP93:FCP65627 FML93:FML65627 FWH93:FWH65627 GGD93:GGD65627 GPZ93:GPZ65627 GZV93:GZV65627 HJR93:HJR65627 HTN93:HTN65627 IDJ93:IDJ65627 INF93:INF65627 IXB93:IXB65627 JGX93:JGX65627 JQT93:JQT65627 KAP93:KAP65627 KKL93:KKL65627 KUH93:KUH65627 LED93:LED65627 LNZ93:LNZ65627 LXV93:LXV65627 MHR93:MHR65627 MRN93:MRN65627 NBJ93:NBJ65627 NLF93:NLF65627 NVB93:NVB65627 OEX93:OEX65627 OOT93:OOT65627 OYP93:OYP65627 PIL93:PIL65627 PSH93:PSH65627 QCD93:QCD65627 QLZ93:QLZ65627 QVV93:QVV65627 RFR93:RFR65627 RPN93:RPN65627 RZJ93:RZJ65627 SJF93:SJF65627 STB93:STB65627 TCX93:TCX65627 TMT93:TMT65627 TWP93:TWP65627 UGL93:UGL65627 UQH93:UQH65627 VAD93:VAD65627 VJZ93:VJZ65627 VTV93:VTV65627 WDR93:WDR65627 WNN93:WNN65627 WXJ93:WXJ65627 BB65629:BB131163 KX65629:KX131163 UT65629:UT131163 AEP65629:AEP131163 AOL65629:AOL131163 AYH65629:AYH131163 BID65629:BID131163 BRZ65629:BRZ131163 CBV65629:CBV131163 CLR65629:CLR131163 CVN65629:CVN131163 DFJ65629:DFJ131163 DPF65629:DPF131163 DZB65629:DZB131163 EIX65629:EIX131163 EST65629:EST131163 FCP65629:FCP131163 FML65629:FML131163 FWH65629:FWH131163 GGD65629:GGD131163 GPZ65629:GPZ131163 GZV65629:GZV131163 HJR65629:HJR131163 HTN65629:HTN131163 IDJ65629:IDJ131163 INF65629:INF131163 IXB65629:IXB131163 JGX65629:JGX131163 JQT65629:JQT131163 KAP65629:KAP131163 KKL65629:KKL131163 KUH65629:KUH131163 LED65629:LED131163 LNZ65629:LNZ131163 LXV65629:LXV131163 MHR65629:MHR131163 MRN65629:MRN131163 NBJ65629:NBJ131163 NLF65629:NLF131163 NVB65629:NVB131163 OEX65629:OEX131163 OOT65629:OOT131163 OYP65629:OYP131163 PIL65629:PIL131163 PSH65629:PSH131163 QCD65629:QCD131163 QLZ65629:QLZ131163 QVV65629:QVV131163 RFR65629:RFR131163 RPN65629:RPN131163 RZJ65629:RZJ131163 SJF65629:SJF131163 STB65629:STB131163 TCX65629:TCX131163 TMT65629:TMT131163 TWP65629:TWP131163 UGL65629:UGL131163 UQH65629:UQH131163 VAD65629:VAD131163 VJZ65629:VJZ131163 VTV65629:VTV131163 WDR65629:WDR131163 WNN65629:WNN131163 WXJ65629:WXJ131163 BB131165:BB196699 KX131165:KX196699 UT131165:UT196699 AEP131165:AEP196699 AOL131165:AOL196699 AYH131165:AYH196699 BID131165:BID196699 BRZ131165:BRZ196699 CBV131165:CBV196699 CLR131165:CLR196699 CVN131165:CVN196699 DFJ131165:DFJ196699 DPF131165:DPF196699 DZB131165:DZB196699 EIX131165:EIX196699 EST131165:EST196699 FCP131165:FCP196699 FML131165:FML196699 FWH131165:FWH196699 GGD131165:GGD196699 GPZ131165:GPZ196699 GZV131165:GZV196699 HJR131165:HJR196699 HTN131165:HTN196699 IDJ131165:IDJ196699 INF131165:INF196699 IXB131165:IXB196699 JGX131165:JGX196699 JQT131165:JQT196699 KAP131165:KAP196699 KKL131165:KKL196699 KUH131165:KUH196699 LED131165:LED196699 LNZ131165:LNZ196699 LXV131165:LXV196699 MHR131165:MHR196699 MRN131165:MRN196699 NBJ131165:NBJ196699 NLF131165:NLF196699 NVB131165:NVB196699 OEX131165:OEX196699 OOT131165:OOT196699 OYP131165:OYP196699 PIL131165:PIL196699 PSH131165:PSH196699 QCD131165:QCD196699 QLZ131165:QLZ196699 QVV131165:QVV196699 RFR131165:RFR196699 RPN131165:RPN196699 RZJ131165:RZJ196699 SJF131165:SJF196699 STB131165:STB196699 TCX131165:TCX196699 TMT131165:TMT196699 TWP131165:TWP196699 UGL131165:UGL196699 UQH131165:UQH196699 VAD131165:VAD196699 VJZ131165:VJZ196699 VTV131165:VTV196699 WDR131165:WDR196699 WNN131165:WNN196699 WXJ131165:WXJ196699 BB196701:BB262235 KX196701:KX262235 UT196701:UT262235 AEP196701:AEP262235 AOL196701:AOL262235 AYH196701:AYH262235 BID196701:BID262235 BRZ196701:BRZ262235 CBV196701:CBV262235 CLR196701:CLR262235 CVN196701:CVN262235 DFJ196701:DFJ262235 DPF196701:DPF262235 DZB196701:DZB262235 EIX196701:EIX262235 EST196701:EST262235 FCP196701:FCP262235 FML196701:FML262235 FWH196701:FWH262235 GGD196701:GGD262235 GPZ196701:GPZ262235 GZV196701:GZV262235 HJR196701:HJR262235 HTN196701:HTN262235 IDJ196701:IDJ262235 INF196701:INF262235 IXB196701:IXB262235 JGX196701:JGX262235 JQT196701:JQT262235 KAP196701:KAP262235 KKL196701:KKL262235 KUH196701:KUH262235 LED196701:LED262235 LNZ196701:LNZ262235 LXV196701:LXV262235 MHR196701:MHR262235 MRN196701:MRN262235 NBJ196701:NBJ262235 NLF196701:NLF262235 NVB196701:NVB262235 OEX196701:OEX262235 OOT196701:OOT262235 OYP196701:OYP262235 PIL196701:PIL262235 PSH196701:PSH262235 QCD196701:QCD262235 QLZ196701:QLZ262235 QVV196701:QVV262235 RFR196701:RFR262235 RPN196701:RPN262235 RZJ196701:RZJ262235 SJF196701:SJF262235 STB196701:STB262235 TCX196701:TCX262235 TMT196701:TMT262235 TWP196701:TWP262235 UGL196701:UGL262235 UQH196701:UQH262235 VAD196701:VAD262235 VJZ196701:VJZ262235 VTV196701:VTV262235 WDR196701:WDR262235 WNN196701:WNN262235 WXJ196701:WXJ262235 BB262237:BB327771 KX262237:KX327771 UT262237:UT327771 AEP262237:AEP327771 AOL262237:AOL327771 AYH262237:AYH327771 BID262237:BID327771 BRZ262237:BRZ327771 CBV262237:CBV327771 CLR262237:CLR327771 CVN262237:CVN327771 DFJ262237:DFJ327771 DPF262237:DPF327771 DZB262237:DZB327771 EIX262237:EIX327771 EST262237:EST327771 FCP262237:FCP327771 FML262237:FML327771 FWH262237:FWH327771 GGD262237:GGD327771 GPZ262237:GPZ327771 GZV262237:GZV327771 HJR262237:HJR327771 HTN262237:HTN327771 IDJ262237:IDJ327771 INF262237:INF327771 IXB262237:IXB327771 JGX262237:JGX327771 JQT262237:JQT327771 KAP262237:KAP327771 KKL262237:KKL327771 KUH262237:KUH327771 LED262237:LED327771 LNZ262237:LNZ327771 LXV262237:LXV327771 MHR262237:MHR327771 MRN262237:MRN327771 NBJ262237:NBJ327771 NLF262237:NLF327771 NVB262237:NVB327771 OEX262237:OEX327771 OOT262237:OOT327771 OYP262237:OYP327771 PIL262237:PIL327771 PSH262237:PSH327771 QCD262237:QCD327771 QLZ262237:QLZ327771 QVV262237:QVV327771 RFR262237:RFR327771 RPN262237:RPN327771 RZJ262237:RZJ327771 SJF262237:SJF327771 STB262237:STB327771 TCX262237:TCX327771 TMT262237:TMT327771 TWP262237:TWP327771 UGL262237:UGL327771 UQH262237:UQH327771 VAD262237:VAD327771 VJZ262237:VJZ327771 VTV262237:VTV327771 WDR262237:WDR327771 WNN262237:WNN327771 WXJ262237:WXJ327771 BB327773:BB393307 KX327773:KX393307 UT327773:UT393307 AEP327773:AEP393307 AOL327773:AOL393307 AYH327773:AYH393307 BID327773:BID393307 BRZ327773:BRZ393307 CBV327773:CBV393307 CLR327773:CLR393307 CVN327773:CVN393307 DFJ327773:DFJ393307 DPF327773:DPF393307 DZB327773:DZB393307 EIX327773:EIX393307 EST327773:EST393307 FCP327773:FCP393307 FML327773:FML393307 FWH327773:FWH393307 GGD327773:GGD393307 GPZ327773:GPZ393307 GZV327773:GZV393307 HJR327773:HJR393307 HTN327773:HTN393307 IDJ327773:IDJ393307 INF327773:INF393307 IXB327773:IXB393307 JGX327773:JGX393307 JQT327773:JQT393307 KAP327773:KAP393307 KKL327773:KKL393307 KUH327773:KUH393307 LED327773:LED393307 LNZ327773:LNZ393307 LXV327773:LXV393307 MHR327773:MHR393307 MRN327773:MRN393307 NBJ327773:NBJ393307 NLF327773:NLF393307 NVB327773:NVB393307 OEX327773:OEX393307 OOT327773:OOT393307 OYP327773:OYP393307 PIL327773:PIL393307 PSH327773:PSH393307 QCD327773:QCD393307 QLZ327773:QLZ393307 QVV327773:QVV393307 RFR327773:RFR393307 RPN327773:RPN393307 RZJ327773:RZJ393307 SJF327773:SJF393307 STB327773:STB393307 TCX327773:TCX393307 TMT327773:TMT393307 TWP327773:TWP393307 UGL327773:UGL393307 UQH327773:UQH393307 VAD327773:VAD393307 VJZ327773:VJZ393307 VTV327773:VTV393307 WDR327773:WDR393307 WNN327773:WNN393307 WXJ327773:WXJ393307 BB393309:BB458843 KX393309:KX458843 UT393309:UT458843 AEP393309:AEP458843 AOL393309:AOL458843 AYH393309:AYH458843 BID393309:BID458843 BRZ393309:BRZ458843 CBV393309:CBV458843 CLR393309:CLR458843 CVN393309:CVN458843 DFJ393309:DFJ458843 DPF393309:DPF458843 DZB393309:DZB458843 EIX393309:EIX458843 EST393309:EST458843 FCP393309:FCP458843 FML393309:FML458843 FWH393309:FWH458843 GGD393309:GGD458843 GPZ393309:GPZ458843 GZV393309:GZV458843 HJR393309:HJR458843 HTN393309:HTN458843 IDJ393309:IDJ458843 INF393309:INF458843 IXB393309:IXB458843 JGX393309:JGX458843 JQT393309:JQT458843 KAP393309:KAP458843 KKL393309:KKL458843 KUH393309:KUH458843 LED393309:LED458843 LNZ393309:LNZ458843 LXV393309:LXV458843 MHR393309:MHR458843 MRN393309:MRN458843 NBJ393309:NBJ458843 NLF393309:NLF458843 NVB393309:NVB458843 OEX393309:OEX458843 OOT393309:OOT458843 OYP393309:OYP458843 PIL393309:PIL458843 PSH393309:PSH458843 QCD393309:QCD458843 QLZ393309:QLZ458843 QVV393309:QVV458843 RFR393309:RFR458843 RPN393309:RPN458843 RZJ393309:RZJ458843 SJF393309:SJF458843 STB393309:STB458843 TCX393309:TCX458843 TMT393309:TMT458843 TWP393309:TWP458843 UGL393309:UGL458843 UQH393309:UQH458843 VAD393309:VAD458843 VJZ393309:VJZ458843 VTV393309:VTV458843 WDR393309:WDR458843 WNN393309:WNN458843 WXJ393309:WXJ458843 BB458845:BB524379 KX458845:KX524379 UT458845:UT524379 AEP458845:AEP524379 AOL458845:AOL524379 AYH458845:AYH524379 BID458845:BID524379 BRZ458845:BRZ524379 CBV458845:CBV524379 CLR458845:CLR524379 CVN458845:CVN524379 DFJ458845:DFJ524379 DPF458845:DPF524379 DZB458845:DZB524379 EIX458845:EIX524379 EST458845:EST524379 FCP458845:FCP524379 FML458845:FML524379 FWH458845:FWH524379 GGD458845:GGD524379 GPZ458845:GPZ524379 GZV458845:GZV524379 HJR458845:HJR524379 HTN458845:HTN524379 IDJ458845:IDJ524379 INF458845:INF524379 IXB458845:IXB524379 JGX458845:JGX524379 JQT458845:JQT524379 KAP458845:KAP524379 KKL458845:KKL524379 KUH458845:KUH524379 LED458845:LED524379 LNZ458845:LNZ524379 LXV458845:LXV524379 MHR458845:MHR524379 MRN458845:MRN524379 NBJ458845:NBJ524379 NLF458845:NLF524379 NVB458845:NVB524379 OEX458845:OEX524379 OOT458845:OOT524379 OYP458845:OYP524379 PIL458845:PIL524379 PSH458845:PSH524379 QCD458845:QCD524379 QLZ458845:QLZ524379 QVV458845:QVV524379 RFR458845:RFR524379 RPN458845:RPN524379 RZJ458845:RZJ524379 SJF458845:SJF524379 STB458845:STB524379 TCX458845:TCX524379 TMT458845:TMT524379 TWP458845:TWP524379 UGL458845:UGL524379 UQH458845:UQH524379 VAD458845:VAD524379 VJZ458845:VJZ524379 VTV458845:VTV524379 WDR458845:WDR524379 WNN458845:WNN524379 WXJ458845:WXJ524379 BB524381:BB589915 KX524381:KX589915 UT524381:UT589915 AEP524381:AEP589915 AOL524381:AOL589915 AYH524381:AYH589915 BID524381:BID589915 BRZ524381:BRZ589915 CBV524381:CBV589915 CLR524381:CLR589915 CVN524381:CVN589915 DFJ524381:DFJ589915 DPF524381:DPF589915 DZB524381:DZB589915 EIX524381:EIX589915 EST524381:EST589915 FCP524381:FCP589915 FML524381:FML589915 FWH524381:FWH589915 GGD524381:GGD589915 GPZ524381:GPZ589915 GZV524381:GZV589915 HJR524381:HJR589915 HTN524381:HTN589915 IDJ524381:IDJ589915 INF524381:INF589915 IXB524381:IXB589915 JGX524381:JGX589915 JQT524381:JQT589915 KAP524381:KAP589915 KKL524381:KKL589915 KUH524381:KUH589915 LED524381:LED589915 LNZ524381:LNZ589915 LXV524381:LXV589915 MHR524381:MHR589915 MRN524381:MRN589915 NBJ524381:NBJ589915 NLF524381:NLF589915 NVB524381:NVB589915 OEX524381:OEX589915 OOT524381:OOT589915 OYP524381:OYP589915 PIL524381:PIL589915 PSH524381:PSH589915 QCD524381:QCD589915 QLZ524381:QLZ589915 QVV524381:QVV589915 RFR524381:RFR589915 RPN524381:RPN589915 RZJ524381:RZJ589915 SJF524381:SJF589915 STB524381:STB589915 TCX524381:TCX589915 TMT524381:TMT589915 TWP524381:TWP589915 UGL524381:UGL589915 UQH524381:UQH589915 VAD524381:VAD589915 VJZ524381:VJZ589915 VTV524381:VTV589915 WDR524381:WDR589915 WNN524381:WNN589915 WXJ524381:WXJ589915 BB589917:BB655451 KX589917:KX655451 UT589917:UT655451 AEP589917:AEP655451 AOL589917:AOL655451 AYH589917:AYH655451 BID589917:BID655451 BRZ589917:BRZ655451 CBV589917:CBV655451 CLR589917:CLR655451 CVN589917:CVN655451 DFJ589917:DFJ655451 DPF589917:DPF655451 DZB589917:DZB655451 EIX589917:EIX655451 EST589917:EST655451 FCP589917:FCP655451 FML589917:FML655451 FWH589917:FWH655451 GGD589917:GGD655451 GPZ589917:GPZ655451 GZV589917:GZV655451 HJR589917:HJR655451 HTN589917:HTN655451 IDJ589917:IDJ655451 INF589917:INF655451 IXB589917:IXB655451 JGX589917:JGX655451 JQT589917:JQT655451 KAP589917:KAP655451 KKL589917:KKL655451 KUH589917:KUH655451 LED589917:LED655451 LNZ589917:LNZ655451 LXV589917:LXV655451 MHR589917:MHR655451 MRN589917:MRN655451 NBJ589917:NBJ655451 NLF589917:NLF655451 NVB589917:NVB655451 OEX589917:OEX655451 OOT589917:OOT655451 OYP589917:OYP655451 PIL589917:PIL655451 PSH589917:PSH655451 QCD589917:QCD655451 QLZ589917:QLZ655451 QVV589917:QVV655451 RFR589917:RFR655451 RPN589917:RPN655451 RZJ589917:RZJ655451 SJF589917:SJF655451 STB589917:STB655451 TCX589917:TCX655451 TMT589917:TMT655451 TWP589917:TWP655451 UGL589917:UGL655451 UQH589917:UQH655451 VAD589917:VAD655451 VJZ589917:VJZ655451 VTV589917:VTV655451 WDR589917:WDR655451 WNN589917:WNN655451 WXJ589917:WXJ655451 BB655453:BB720987 KX655453:KX720987 UT655453:UT720987 AEP655453:AEP720987 AOL655453:AOL720987 AYH655453:AYH720987 BID655453:BID720987 BRZ655453:BRZ720987 CBV655453:CBV720987 CLR655453:CLR720987 CVN655453:CVN720987 DFJ655453:DFJ720987 DPF655453:DPF720987 DZB655453:DZB720987 EIX655453:EIX720987 EST655453:EST720987 FCP655453:FCP720987 FML655453:FML720987 FWH655453:FWH720987 GGD655453:GGD720987 GPZ655453:GPZ720987 GZV655453:GZV720987 HJR655453:HJR720987 HTN655453:HTN720987 IDJ655453:IDJ720987 INF655453:INF720987 IXB655453:IXB720987 JGX655453:JGX720987 JQT655453:JQT720987 KAP655453:KAP720987 KKL655453:KKL720987 KUH655453:KUH720987 LED655453:LED720987 LNZ655453:LNZ720987 LXV655453:LXV720987 MHR655453:MHR720987 MRN655453:MRN720987 NBJ655453:NBJ720987 NLF655453:NLF720987 NVB655453:NVB720987 OEX655453:OEX720987 OOT655453:OOT720987 OYP655453:OYP720987 PIL655453:PIL720987 PSH655453:PSH720987 QCD655453:QCD720987 QLZ655453:QLZ720987 QVV655453:QVV720987 RFR655453:RFR720987 RPN655453:RPN720987 RZJ655453:RZJ720987 SJF655453:SJF720987 STB655453:STB720987 TCX655453:TCX720987 TMT655453:TMT720987 TWP655453:TWP720987 UGL655453:UGL720987 UQH655453:UQH720987 VAD655453:VAD720987 VJZ655453:VJZ720987 VTV655453:VTV720987 WDR655453:WDR720987 WNN655453:WNN720987 WXJ655453:WXJ720987 BB720989:BB786523 KX720989:KX786523 UT720989:UT786523 AEP720989:AEP786523 AOL720989:AOL786523 AYH720989:AYH786523 BID720989:BID786523 BRZ720989:BRZ786523 CBV720989:CBV786523 CLR720989:CLR786523 CVN720989:CVN786523 DFJ720989:DFJ786523 DPF720989:DPF786523 DZB720989:DZB786523 EIX720989:EIX786523 EST720989:EST786523 FCP720989:FCP786523 FML720989:FML786523 FWH720989:FWH786523 GGD720989:GGD786523 GPZ720989:GPZ786523 GZV720989:GZV786523 HJR720989:HJR786523 HTN720989:HTN786523 IDJ720989:IDJ786523 INF720989:INF786523 IXB720989:IXB786523 JGX720989:JGX786523 JQT720989:JQT786523 KAP720989:KAP786523 KKL720989:KKL786523 KUH720989:KUH786523 LED720989:LED786523 LNZ720989:LNZ786523 LXV720989:LXV786523 MHR720989:MHR786523 MRN720989:MRN786523 NBJ720989:NBJ786523 NLF720989:NLF786523 NVB720989:NVB786523 OEX720989:OEX786523 OOT720989:OOT786523 OYP720989:OYP786523 PIL720989:PIL786523 PSH720989:PSH786523 QCD720989:QCD786523 QLZ720989:QLZ786523 QVV720989:QVV786523 RFR720989:RFR786523 RPN720989:RPN786523 RZJ720989:RZJ786523 SJF720989:SJF786523 STB720989:STB786523 TCX720989:TCX786523 TMT720989:TMT786523 TWP720989:TWP786523 UGL720989:UGL786523 UQH720989:UQH786523 VAD720989:VAD786523 VJZ720989:VJZ786523 VTV720989:VTV786523 WDR720989:WDR786523 WNN720989:WNN786523 WXJ720989:WXJ786523 BB786525:BB852059 KX786525:KX852059 UT786525:UT852059 AEP786525:AEP852059 AOL786525:AOL852059 AYH786525:AYH852059 BID786525:BID852059 BRZ786525:BRZ852059 CBV786525:CBV852059 CLR786525:CLR852059 CVN786525:CVN852059 DFJ786525:DFJ852059 DPF786525:DPF852059 DZB786525:DZB852059 EIX786525:EIX852059 EST786525:EST852059 FCP786525:FCP852059 FML786525:FML852059 FWH786525:FWH852059 GGD786525:GGD852059 GPZ786525:GPZ852059 GZV786525:GZV852059 HJR786525:HJR852059 HTN786525:HTN852059 IDJ786525:IDJ852059 INF786525:INF852059 IXB786525:IXB852059 JGX786525:JGX852059 JQT786525:JQT852059 KAP786525:KAP852059 KKL786525:KKL852059 KUH786525:KUH852059 LED786525:LED852059 LNZ786525:LNZ852059 LXV786525:LXV852059 MHR786525:MHR852059 MRN786525:MRN852059 NBJ786525:NBJ852059 NLF786525:NLF852059 NVB786525:NVB852059 OEX786525:OEX852059 OOT786525:OOT852059 OYP786525:OYP852059 PIL786525:PIL852059 PSH786525:PSH852059 QCD786525:QCD852059 QLZ786525:QLZ852059 QVV786525:QVV852059 RFR786525:RFR852059 RPN786525:RPN852059 RZJ786525:RZJ852059 SJF786525:SJF852059 STB786525:STB852059 TCX786525:TCX852059 TMT786525:TMT852059 TWP786525:TWP852059 UGL786525:UGL852059 UQH786525:UQH852059 VAD786525:VAD852059 VJZ786525:VJZ852059 VTV786525:VTV852059 WDR786525:WDR852059 WNN786525:WNN852059 WXJ786525:WXJ852059 BB852061:BB917595 KX852061:KX917595 UT852061:UT917595 AEP852061:AEP917595 AOL852061:AOL917595 AYH852061:AYH917595 BID852061:BID917595 BRZ852061:BRZ917595 CBV852061:CBV917595 CLR852061:CLR917595 CVN852061:CVN917595 DFJ852061:DFJ917595 DPF852061:DPF917595 DZB852061:DZB917595 EIX852061:EIX917595 EST852061:EST917595 FCP852061:FCP917595 FML852061:FML917595 FWH852061:FWH917595 GGD852061:GGD917595 GPZ852061:GPZ917595 GZV852061:GZV917595 HJR852061:HJR917595 HTN852061:HTN917595 IDJ852061:IDJ917595 INF852061:INF917595 IXB852061:IXB917595 JGX852061:JGX917595 JQT852061:JQT917595 KAP852061:KAP917595 KKL852061:KKL917595 KUH852061:KUH917595 LED852061:LED917595 LNZ852061:LNZ917595 LXV852061:LXV917595 MHR852061:MHR917595 MRN852061:MRN917595 NBJ852061:NBJ917595 NLF852061:NLF917595 NVB852061:NVB917595 OEX852061:OEX917595 OOT852061:OOT917595 OYP852061:OYP917595 PIL852061:PIL917595 PSH852061:PSH917595 QCD852061:QCD917595 QLZ852061:QLZ917595 QVV852061:QVV917595 RFR852061:RFR917595 RPN852061:RPN917595 RZJ852061:RZJ917595 SJF852061:SJF917595 STB852061:STB917595 TCX852061:TCX917595 TMT852061:TMT917595 TWP852061:TWP917595 UGL852061:UGL917595 UQH852061:UQH917595 VAD852061:VAD917595 VJZ852061:VJZ917595 VTV852061:VTV917595 WDR852061:WDR917595 WNN852061:WNN917595 WXJ852061:WXJ917595 BB917597:BB983131 KX917597:KX983131 UT917597:UT983131 AEP917597:AEP983131 AOL917597:AOL983131 AYH917597:AYH983131 BID917597:BID983131 BRZ917597:BRZ983131 CBV917597:CBV983131 CLR917597:CLR983131 CVN917597:CVN983131 DFJ917597:DFJ983131 DPF917597:DPF983131 DZB917597:DZB983131 EIX917597:EIX983131 EST917597:EST983131 FCP917597:FCP983131 FML917597:FML983131 FWH917597:FWH983131 GGD917597:GGD983131 GPZ917597:GPZ983131 GZV917597:GZV983131 HJR917597:HJR983131 HTN917597:HTN983131 IDJ917597:IDJ983131 INF917597:INF983131 IXB917597:IXB983131 JGX917597:JGX983131 JQT917597:JQT983131 KAP917597:KAP983131 KKL917597:KKL983131 KUH917597:KUH983131 LED917597:LED983131 LNZ917597:LNZ983131 LXV917597:LXV983131 MHR917597:MHR983131 MRN917597:MRN983131 NBJ917597:NBJ983131 NLF917597:NLF983131 NVB917597:NVB983131 OEX917597:OEX983131 OOT917597:OOT983131 OYP917597:OYP983131 PIL917597:PIL983131 PSH917597:PSH983131 QCD917597:QCD983131 QLZ917597:QLZ983131 QVV917597:QVV983131 RFR917597:RFR983131 RPN917597:RPN983131 RZJ917597:RZJ983131 SJF917597:SJF983131 STB917597:STB983131 TCX917597:TCX983131 TMT917597:TMT983131 TWP917597:TWP983131 UGL917597:UGL983131 UQH917597:UQH983131 VAD917597:VAD983131 VJZ917597:VJZ983131 VTV917597:VTV983131 WDR917597:WDR983131 WNN917597:WNN983131 WXJ917597:WXJ983131 BB983133:BB1048576 KX983133:KX1048576 UT983133:UT1048576 AEP983133:AEP1048576 AOL983133:AOL1048576 AYH983133:AYH1048576 BID983133:BID1048576 BRZ983133:BRZ1048576 CBV983133:CBV1048576 CLR983133:CLR1048576 CVN983133:CVN1048576 DFJ983133:DFJ1048576 DPF983133:DPF1048576 DZB983133:DZB1048576 EIX983133:EIX1048576 EST983133:EST1048576 FCP983133:FCP1048576 FML983133:FML1048576 FWH983133:FWH1048576 GGD983133:GGD1048576 GPZ983133:GPZ1048576 GZV983133:GZV1048576 HJR983133:HJR1048576 HTN983133:HTN1048576 IDJ983133:IDJ1048576 INF983133:INF1048576 IXB983133:IXB1048576 JGX983133:JGX1048576 JQT983133:JQT1048576 KAP983133:KAP1048576 KKL983133:KKL1048576 KUH983133:KUH1048576 LED983133:LED1048576 LNZ983133:LNZ1048576 LXV983133:LXV1048576 MHR983133:MHR1048576 MRN983133:MRN1048576 NBJ983133:NBJ1048576 NLF983133:NLF1048576 NVB983133:NVB1048576 OEX983133:OEX1048576 OOT983133:OOT1048576 OYP983133:OYP1048576 PIL983133:PIL1048576 PSH983133:PSH1048576 QCD983133:QCD1048576 QLZ983133:QLZ1048576 QVV983133:QVV1048576 RFR983133:RFR1048576 RPN983133:RPN1048576 RZJ983133:RZJ1048576 SJF983133:SJF1048576 STB983133:STB1048576 TCX983133:TCX1048576 TMT983133:TMT1048576 TWP983133:TWP1048576 UGL983133:UGL1048576 UQH983133:UQH1048576 VAD983133:VAD1048576 VJZ983133:VJZ1048576 VTV983133:VTV1048576 WDR983133:WDR1048576 WNN983133:WNN1048576 WXJ983133:WXJ1048576">
      <formula1>0</formula1>
      <formula2>10000000000</formula2>
    </dataValidation>
    <dataValidation allowBlank="1" showInputMessage="1" showErrorMessage="1" errorTitle="Error" error="Por favor ingrese números enteros" sqref="BB92 KX92 UT92 AEP92 AOL92 AYH92 BID92 BRZ92 CBV92 CLR92 CVN92 DFJ92 DPF92 DZB92 EIX92 EST92 FCP92 FML92 FWH92 GGD92 GPZ92 GZV92 HJR92 HTN92 IDJ92 INF92 IXB92 JGX92 JQT92 KAP92 KKL92 KUH92 LED92 LNZ92 LXV92 MHR92 MRN92 NBJ92 NLF92 NVB92 OEX92 OOT92 OYP92 PIL92 PSH92 QCD92 QLZ92 QVV92 RFR92 RPN92 RZJ92 SJF92 STB92 TCX92 TMT92 TWP92 UGL92 UQH92 VAD92 VJZ92 VTV92 WDR92 WNN92 WXJ92 BB65628 KX65628 UT65628 AEP65628 AOL65628 AYH65628 BID65628 BRZ65628 CBV65628 CLR65628 CVN65628 DFJ65628 DPF65628 DZB65628 EIX65628 EST65628 FCP65628 FML65628 FWH65628 GGD65628 GPZ65628 GZV65628 HJR65628 HTN65628 IDJ65628 INF65628 IXB65628 JGX65628 JQT65628 KAP65628 KKL65628 KUH65628 LED65628 LNZ65628 LXV65628 MHR65628 MRN65628 NBJ65628 NLF65628 NVB65628 OEX65628 OOT65628 OYP65628 PIL65628 PSH65628 QCD65628 QLZ65628 QVV65628 RFR65628 RPN65628 RZJ65628 SJF65628 STB65628 TCX65628 TMT65628 TWP65628 UGL65628 UQH65628 VAD65628 VJZ65628 VTV65628 WDR65628 WNN65628 WXJ65628 BB131164 KX131164 UT131164 AEP131164 AOL131164 AYH131164 BID131164 BRZ131164 CBV131164 CLR131164 CVN131164 DFJ131164 DPF131164 DZB131164 EIX131164 EST131164 FCP131164 FML131164 FWH131164 GGD131164 GPZ131164 GZV131164 HJR131164 HTN131164 IDJ131164 INF131164 IXB131164 JGX131164 JQT131164 KAP131164 KKL131164 KUH131164 LED131164 LNZ131164 LXV131164 MHR131164 MRN131164 NBJ131164 NLF131164 NVB131164 OEX131164 OOT131164 OYP131164 PIL131164 PSH131164 QCD131164 QLZ131164 QVV131164 RFR131164 RPN131164 RZJ131164 SJF131164 STB131164 TCX131164 TMT131164 TWP131164 UGL131164 UQH131164 VAD131164 VJZ131164 VTV131164 WDR131164 WNN131164 WXJ131164 BB196700 KX196700 UT196700 AEP196700 AOL196700 AYH196700 BID196700 BRZ196700 CBV196700 CLR196700 CVN196700 DFJ196700 DPF196700 DZB196700 EIX196700 EST196700 FCP196700 FML196700 FWH196700 GGD196700 GPZ196700 GZV196700 HJR196700 HTN196700 IDJ196700 INF196700 IXB196700 JGX196700 JQT196700 KAP196700 KKL196700 KUH196700 LED196700 LNZ196700 LXV196700 MHR196700 MRN196700 NBJ196700 NLF196700 NVB196700 OEX196700 OOT196700 OYP196700 PIL196700 PSH196700 QCD196700 QLZ196700 QVV196700 RFR196700 RPN196700 RZJ196700 SJF196700 STB196700 TCX196700 TMT196700 TWP196700 UGL196700 UQH196700 VAD196700 VJZ196700 VTV196700 WDR196700 WNN196700 WXJ196700 BB262236 KX262236 UT262236 AEP262236 AOL262236 AYH262236 BID262236 BRZ262236 CBV262236 CLR262236 CVN262236 DFJ262236 DPF262236 DZB262236 EIX262236 EST262236 FCP262236 FML262236 FWH262236 GGD262236 GPZ262236 GZV262236 HJR262236 HTN262236 IDJ262236 INF262236 IXB262236 JGX262236 JQT262236 KAP262236 KKL262236 KUH262236 LED262236 LNZ262236 LXV262236 MHR262236 MRN262236 NBJ262236 NLF262236 NVB262236 OEX262236 OOT262236 OYP262236 PIL262236 PSH262236 QCD262236 QLZ262236 QVV262236 RFR262236 RPN262236 RZJ262236 SJF262236 STB262236 TCX262236 TMT262236 TWP262236 UGL262236 UQH262236 VAD262236 VJZ262236 VTV262236 WDR262236 WNN262236 WXJ262236 BB327772 KX327772 UT327772 AEP327772 AOL327772 AYH327772 BID327772 BRZ327772 CBV327772 CLR327772 CVN327772 DFJ327772 DPF327772 DZB327772 EIX327772 EST327772 FCP327772 FML327772 FWH327772 GGD327772 GPZ327772 GZV327772 HJR327772 HTN327772 IDJ327772 INF327772 IXB327772 JGX327772 JQT327772 KAP327772 KKL327772 KUH327772 LED327772 LNZ327772 LXV327772 MHR327772 MRN327772 NBJ327772 NLF327772 NVB327772 OEX327772 OOT327772 OYP327772 PIL327772 PSH327772 QCD327772 QLZ327772 QVV327772 RFR327772 RPN327772 RZJ327772 SJF327772 STB327772 TCX327772 TMT327772 TWP327772 UGL327772 UQH327772 VAD327772 VJZ327772 VTV327772 WDR327772 WNN327772 WXJ327772 BB393308 KX393308 UT393308 AEP393308 AOL393308 AYH393308 BID393308 BRZ393308 CBV393308 CLR393308 CVN393308 DFJ393308 DPF393308 DZB393308 EIX393308 EST393308 FCP393308 FML393308 FWH393308 GGD393308 GPZ393308 GZV393308 HJR393308 HTN393308 IDJ393308 INF393308 IXB393308 JGX393308 JQT393308 KAP393308 KKL393308 KUH393308 LED393308 LNZ393308 LXV393308 MHR393308 MRN393308 NBJ393308 NLF393308 NVB393308 OEX393308 OOT393308 OYP393308 PIL393308 PSH393308 QCD393308 QLZ393308 QVV393308 RFR393308 RPN393308 RZJ393308 SJF393308 STB393308 TCX393308 TMT393308 TWP393308 UGL393308 UQH393308 VAD393308 VJZ393308 VTV393308 WDR393308 WNN393308 WXJ393308 BB458844 KX458844 UT458844 AEP458844 AOL458844 AYH458844 BID458844 BRZ458844 CBV458844 CLR458844 CVN458844 DFJ458844 DPF458844 DZB458844 EIX458844 EST458844 FCP458844 FML458844 FWH458844 GGD458844 GPZ458844 GZV458844 HJR458844 HTN458844 IDJ458844 INF458844 IXB458844 JGX458844 JQT458844 KAP458844 KKL458844 KUH458844 LED458844 LNZ458844 LXV458844 MHR458844 MRN458844 NBJ458844 NLF458844 NVB458844 OEX458844 OOT458844 OYP458844 PIL458844 PSH458844 QCD458844 QLZ458844 QVV458844 RFR458844 RPN458844 RZJ458844 SJF458844 STB458844 TCX458844 TMT458844 TWP458844 UGL458844 UQH458844 VAD458844 VJZ458844 VTV458844 WDR458844 WNN458844 WXJ458844 BB524380 KX524380 UT524380 AEP524380 AOL524380 AYH524380 BID524380 BRZ524380 CBV524380 CLR524380 CVN524380 DFJ524380 DPF524380 DZB524380 EIX524380 EST524380 FCP524380 FML524380 FWH524380 GGD524380 GPZ524380 GZV524380 HJR524380 HTN524380 IDJ524380 INF524380 IXB524380 JGX524380 JQT524380 KAP524380 KKL524380 KUH524380 LED524380 LNZ524380 LXV524380 MHR524380 MRN524380 NBJ524380 NLF524380 NVB524380 OEX524380 OOT524380 OYP524380 PIL524380 PSH524380 QCD524380 QLZ524380 QVV524380 RFR524380 RPN524380 RZJ524380 SJF524380 STB524380 TCX524380 TMT524380 TWP524380 UGL524380 UQH524380 VAD524380 VJZ524380 VTV524380 WDR524380 WNN524380 WXJ524380 BB589916 KX589916 UT589916 AEP589916 AOL589916 AYH589916 BID589916 BRZ589916 CBV589916 CLR589916 CVN589916 DFJ589916 DPF589916 DZB589916 EIX589916 EST589916 FCP589916 FML589916 FWH589916 GGD589916 GPZ589916 GZV589916 HJR589916 HTN589916 IDJ589916 INF589916 IXB589916 JGX589916 JQT589916 KAP589916 KKL589916 KUH589916 LED589916 LNZ589916 LXV589916 MHR589916 MRN589916 NBJ589916 NLF589916 NVB589916 OEX589916 OOT589916 OYP589916 PIL589916 PSH589916 QCD589916 QLZ589916 QVV589916 RFR589916 RPN589916 RZJ589916 SJF589916 STB589916 TCX589916 TMT589916 TWP589916 UGL589916 UQH589916 VAD589916 VJZ589916 VTV589916 WDR589916 WNN589916 WXJ589916 BB655452 KX655452 UT655452 AEP655452 AOL655452 AYH655452 BID655452 BRZ655452 CBV655452 CLR655452 CVN655452 DFJ655452 DPF655452 DZB655452 EIX655452 EST655452 FCP655452 FML655452 FWH655452 GGD655452 GPZ655452 GZV655452 HJR655452 HTN655452 IDJ655452 INF655452 IXB655452 JGX655452 JQT655452 KAP655452 KKL655452 KUH655452 LED655452 LNZ655452 LXV655452 MHR655452 MRN655452 NBJ655452 NLF655452 NVB655452 OEX655452 OOT655452 OYP655452 PIL655452 PSH655452 QCD655452 QLZ655452 QVV655452 RFR655452 RPN655452 RZJ655452 SJF655452 STB655452 TCX655452 TMT655452 TWP655452 UGL655452 UQH655452 VAD655452 VJZ655452 VTV655452 WDR655452 WNN655452 WXJ655452 BB720988 KX720988 UT720988 AEP720988 AOL720988 AYH720988 BID720988 BRZ720988 CBV720988 CLR720988 CVN720988 DFJ720988 DPF720988 DZB720988 EIX720988 EST720988 FCP720988 FML720988 FWH720988 GGD720988 GPZ720988 GZV720988 HJR720988 HTN720988 IDJ720988 INF720988 IXB720988 JGX720988 JQT720988 KAP720988 KKL720988 KUH720988 LED720988 LNZ720988 LXV720988 MHR720988 MRN720988 NBJ720988 NLF720988 NVB720988 OEX720988 OOT720988 OYP720988 PIL720988 PSH720988 QCD720988 QLZ720988 QVV720988 RFR720988 RPN720988 RZJ720988 SJF720988 STB720988 TCX720988 TMT720988 TWP720988 UGL720988 UQH720988 VAD720988 VJZ720988 VTV720988 WDR720988 WNN720988 WXJ720988 BB786524 KX786524 UT786524 AEP786524 AOL786524 AYH786524 BID786524 BRZ786524 CBV786524 CLR786524 CVN786524 DFJ786524 DPF786524 DZB786524 EIX786524 EST786524 FCP786524 FML786524 FWH786524 GGD786524 GPZ786524 GZV786524 HJR786524 HTN786524 IDJ786524 INF786524 IXB786524 JGX786524 JQT786524 KAP786524 KKL786524 KUH786524 LED786524 LNZ786524 LXV786524 MHR786524 MRN786524 NBJ786524 NLF786524 NVB786524 OEX786524 OOT786524 OYP786524 PIL786524 PSH786524 QCD786524 QLZ786524 QVV786524 RFR786524 RPN786524 RZJ786524 SJF786524 STB786524 TCX786524 TMT786524 TWP786524 UGL786524 UQH786524 VAD786524 VJZ786524 VTV786524 WDR786524 WNN786524 WXJ786524 BB852060 KX852060 UT852060 AEP852060 AOL852060 AYH852060 BID852060 BRZ852060 CBV852060 CLR852060 CVN852060 DFJ852060 DPF852060 DZB852060 EIX852060 EST852060 FCP852060 FML852060 FWH852060 GGD852060 GPZ852060 GZV852060 HJR852060 HTN852060 IDJ852060 INF852060 IXB852060 JGX852060 JQT852060 KAP852060 KKL852060 KUH852060 LED852060 LNZ852060 LXV852060 MHR852060 MRN852060 NBJ852060 NLF852060 NVB852060 OEX852060 OOT852060 OYP852060 PIL852060 PSH852060 QCD852060 QLZ852060 QVV852060 RFR852060 RPN852060 RZJ852060 SJF852060 STB852060 TCX852060 TMT852060 TWP852060 UGL852060 UQH852060 VAD852060 VJZ852060 VTV852060 WDR852060 WNN852060 WXJ852060 BB917596 KX917596 UT917596 AEP917596 AOL917596 AYH917596 BID917596 BRZ917596 CBV917596 CLR917596 CVN917596 DFJ917596 DPF917596 DZB917596 EIX917596 EST917596 FCP917596 FML917596 FWH917596 GGD917596 GPZ917596 GZV917596 HJR917596 HTN917596 IDJ917596 INF917596 IXB917596 JGX917596 JQT917596 KAP917596 KKL917596 KUH917596 LED917596 LNZ917596 LXV917596 MHR917596 MRN917596 NBJ917596 NLF917596 NVB917596 OEX917596 OOT917596 OYP917596 PIL917596 PSH917596 QCD917596 QLZ917596 QVV917596 RFR917596 RPN917596 RZJ917596 SJF917596 STB917596 TCX917596 TMT917596 TWP917596 UGL917596 UQH917596 VAD917596 VJZ917596 VTV917596 WDR917596 WNN917596 WXJ917596 BB983132 KX983132 UT983132 AEP983132 AOL983132 AYH983132 BID983132 BRZ983132 CBV983132 CLR983132 CVN983132 DFJ983132 DPF983132 DZB983132 EIX983132 EST983132 FCP983132 FML983132 FWH983132 GGD983132 GPZ983132 GZV983132 HJR983132 HTN983132 IDJ983132 INF983132 IXB983132 JGX983132 JQT983132 KAP983132 KKL983132 KUH983132 LED983132 LNZ983132 LXV983132 MHR983132 MRN983132 NBJ983132 NLF983132 NVB983132 OEX983132 OOT983132 OYP983132 PIL983132 PSH983132 QCD983132 QLZ983132 QVV983132 RFR983132 RPN983132 RZJ983132 SJF983132 STB983132 TCX983132 TMT983132 TWP983132 UGL983132 UQH983132 VAD983132 VJZ983132 VTV983132 WDR983132 WNN983132 WXJ983132"/>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workbookViewId="0">
      <selection activeCell="D23" sqref="D23:J23"/>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12.140625" style="4" customWidth="1"/>
    <col min="34" max="36" width="9" style="4" customWidth="1"/>
    <col min="37" max="37" width="9" style="3" customWidth="1"/>
    <col min="38" max="38" width="10" style="3" customWidth="1"/>
    <col min="39" max="39" width="9" style="3" customWidth="1"/>
    <col min="40" max="40" width="13.140625" style="3" customWidth="1"/>
    <col min="41" max="41" width="10.85546875" style="4" customWidth="1"/>
    <col min="42" max="44" width="8" style="4" customWidth="1"/>
    <col min="45" max="45" width="12.42578125" style="4" customWidth="1"/>
    <col min="46" max="47" width="8" style="4" customWidth="1"/>
    <col min="48" max="48" width="61.710937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0" width="10.140625" style="2" hidden="1" customWidth="1"/>
    <col min="141"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12.140625" style="2" customWidth="1"/>
    <col min="290" max="293" width="9" style="2" customWidth="1"/>
    <col min="294" max="294" width="10" style="2" customWidth="1"/>
    <col min="295" max="295" width="9" style="2" customWidth="1"/>
    <col min="296" max="296" width="13.140625" style="2" customWidth="1"/>
    <col min="297" max="297" width="10.85546875" style="2" customWidth="1"/>
    <col min="298" max="300" width="8" style="2" customWidth="1"/>
    <col min="301" max="301" width="12.42578125" style="2" customWidth="1"/>
    <col min="302" max="303" width="8" style="2" customWidth="1"/>
    <col min="304" max="304" width="61.7109375" style="2" customWidth="1"/>
    <col min="305" max="396" width="0" style="2" hidden="1" customWidth="1"/>
    <col min="397"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12.140625" style="2" customWidth="1"/>
    <col min="546" max="549" width="9" style="2" customWidth="1"/>
    <col min="550" max="550" width="10" style="2" customWidth="1"/>
    <col min="551" max="551" width="9" style="2" customWidth="1"/>
    <col min="552" max="552" width="13.140625" style="2" customWidth="1"/>
    <col min="553" max="553" width="10.85546875" style="2" customWidth="1"/>
    <col min="554" max="556" width="8" style="2" customWidth="1"/>
    <col min="557" max="557" width="12.42578125" style="2" customWidth="1"/>
    <col min="558" max="559" width="8" style="2" customWidth="1"/>
    <col min="560" max="560" width="61.7109375" style="2" customWidth="1"/>
    <col min="561" max="652" width="0" style="2" hidden="1" customWidth="1"/>
    <col min="653"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12.140625" style="2" customWidth="1"/>
    <col min="802" max="805" width="9" style="2" customWidth="1"/>
    <col min="806" max="806" width="10" style="2" customWidth="1"/>
    <col min="807" max="807" width="9" style="2" customWidth="1"/>
    <col min="808" max="808" width="13.140625" style="2" customWidth="1"/>
    <col min="809" max="809" width="10.85546875" style="2" customWidth="1"/>
    <col min="810" max="812" width="8" style="2" customWidth="1"/>
    <col min="813" max="813" width="12.42578125" style="2" customWidth="1"/>
    <col min="814" max="815" width="8" style="2" customWidth="1"/>
    <col min="816" max="816" width="61.7109375" style="2" customWidth="1"/>
    <col min="817" max="908" width="0" style="2" hidden="1" customWidth="1"/>
    <col min="909"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12.140625" style="2" customWidth="1"/>
    <col min="1058" max="1061" width="9" style="2" customWidth="1"/>
    <col min="1062" max="1062" width="10" style="2" customWidth="1"/>
    <col min="1063" max="1063" width="9" style="2" customWidth="1"/>
    <col min="1064" max="1064" width="13.140625" style="2" customWidth="1"/>
    <col min="1065" max="1065" width="10.85546875" style="2" customWidth="1"/>
    <col min="1066" max="1068" width="8" style="2" customWidth="1"/>
    <col min="1069" max="1069" width="12.42578125" style="2" customWidth="1"/>
    <col min="1070" max="1071" width="8" style="2" customWidth="1"/>
    <col min="1072" max="1072" width="61.7109375" style="2" customWidth="1"/>
    <col min="1073" max="1164" width="0" style="2" hidden="1" customWidth="1"/>
    <col min="1165"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12.140625" style="2" customWidth="1"/>
    <col min="1314" max="1317" width="9" style="2" customWidth="1"/>
    <col min="1318" max="1318" width="10" style="2" customWidth="1"/>
    <col min="1319" max="1319" width="9" style="2" customWidth="1"/>
    <col min="1320" max="1320" width="13.140625" style="2" customWidth="1"/>
    <col min="1321" max="1321" width="10.85546875" style="2" customWidth="1"/>
    <col min="1322" max="1324" width="8" style="2" customWidth="1"/>
    <col min="1325" max="1325" width="12.42578125" style="2" customWidth="1"/>
    <col min="1326" max="1327" width="8" style="2" customWidth="1"/>
    <col min="1328" max="1328" width="61.7109375" style="2" customWidth="1"/>
    <col min="1329" max="1420" width="0" style="2" hidden="1" customWidth="1"/>
    <col min="1421"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12.140625" style="2" customWidth="1"/>
    <col min="1570" max="1573" width="9" style="2" customWidth="1"/>
    <col min="1574" max="1574" width="10" style="2" customWidth="1"/>
    <col min="1575" max="1575" width="9" style="2" customWidth="1"/>
    <col min="1576" max="1576" width="13.140625" style="2" customWidth="1"/>
    <col min="1577" max="1577" width="10.85546875" style="2" customWidth="1"/>
    <col min="1578" max="1580" width="8" style="2" customWidth="1"/>
    <col min="1581" max="1581" width="12.42578125" style="2" customWidth="1"/>
    <col min="1582" max="1583" width="8" style="2" customWidth="1"/>
    <col min="1584" max="1584" width="61.7109375" style="2" customWidth="1"/>
    <col min="1585" max="1676" width="0" style="2" hidden="1" customWidth="1"/>
    <col min="1677"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12.140625" style="2" customWidth="1"/>
    <col min="1826" max="1829" width="9" style="2" customWidth="1"/>
    <col min="1830" max="1830" width="10" style="2" customWidth="1"/>
    <col min="1831" max="1831" width="9" style="2" customWidth="1"/>
    <col min="1832" max="1832" width="13.140625" style="2" customWidth="1"/>
    <col min="1833" max="1833" width="10.85546875" style="2" customWidth="1"/>
    <col min="1834" max="1836" width="8" style="2" customWidth="1"/>
    <col min="1837" max="1837" width="12.42578125" style="2" customWidth="1"/>
    <col min="1838" max="1839" width="8" style="2" customWidth="1"/>
    <col min="1840" max="1840" width="61.7109375" style="2" customWidth="1"/>
    <col min="1841" max="1932" width="0" style="2" hidden="1" customWidth="1"/>
    <col min="1933"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12.140625" style="2" customWidth="1"/>
    <col min="2082" max="2085" width="9" style="2" customWidth="1"/>
    <col min="2086" max="2086" width="10" style="2" customWidth="1"/>
    <col min="2087" max="2087" width="9" style="2" customWidth="1"/>
    <col min="2088" max="2088" width="13.140625" style="2" customWidth="1"/>
    <col min="2089" max="2089" width="10.85546875" style="2" customWidth="1"/>
    <col min="2090" max="2092" width="8" style="2" customWidth="1"/>
    <col min="2093" max="2093" width="12.42578125" style="2" customWidth="1"/>
    <col min="2094" max="2095" width="8" style="2" customWidth="1"/>
    <col min="2096" max="2096" width="61.7109375" style="2" customWidth="1"/>
    <col min="2097" max="2188" width="0" style="2" hidden="1" customWidth="1"/>
    <col min="2189"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12.140625" style="2" customWidth="1"/>
    <col min="2338" max="2341" width="9" style="2" customWidth="1"/>
    <col min="2342" max="2342" width="10" style="2" customWidth="1"/>
    <col min="2343" max="2343" width="9" style="2" customWidth="1"/>
    <col min="2344" max="2344" width="13.140625" style="2" customWidth="1"/>
    <col min="2345" max="2345" width="10.85546875" style="2" customWidth="1"/>
    <col min="2346" max="2348" width="8" style="2" customWidth="1"/>
    <col min="2349" max="2349" width="12.42578125" style="2" customWidth="1"/>
    <col min="2350" max="2351" width="8" style="2" customWidth="1"/>
    <col min="2352" max="2352" width="61.7109375" style="2" customWidth="1"/>
    <col min="2353" max="2444" width="0" style="2" hidden="1" customWidth="1"/>
    <col min="2445"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12.140625" style="2" customWidth="1"/>
    <col min="2594" max="2597" width="9" style="2" customWidth="1"/>
    <col min="2598" max="2598" width="10" style="2" customWidth="1"/>
    <col min="2599" max="2599" width="9" style="2" customWidth="1"/>
    <col min="2600" max="2600" width="13.140625" style="2" customWidth="1"/>
    <col min="2601" max="2601" width="10.85546875" style="2" customWidth="1"/>
    <col min="2602" max="2604" width="8" style="2" customWidth="1"/>
    <col min="2605" max="2605" width="12.42578125" style="2" customWidth="1"/>
    <col min="2606" max="2607" width="8" style="2" customWidth="1"/>
    <col min="2608" max="2608" width="61.7109375" style="2" customWidth="1"/>
    <col min="2609" max="2700" width="0" style="2" hidden="1" customWidth="1"/>
    <col min="2701"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12.140625" style="2" customWidth="1"/>
    <col min="2850" max="2853" width="9" style="2" customWidth="1"/>
    <col min="2854" max="2854" width="10" style="2" customWidth="1"/>
    <col min="2855" max="2855" width="9" style="2" customWidth="1"/>
    <col min="2856" max="2856" width="13.140625" style="2" customWidth="1"/>
    <col min="2857" max="2857" width="10.85546875" style="2" customWidth="1"/>
    <col min="2858" max="2860" width="8" style="2" customWidth="1"/>
    <col min="2861" max="2861" width="12.42578125" style="2" customWidth="1"/>
    <col min="2862" max="2863" width="8" style="2" customWidth="1"/>
    <col min="2864" max="2864" width="61.7109375" style="2" customWidth="1"/>
    <col min="2865" max="2956" width="0" style="2" hidden="1" customWidth="1"/>
    <col min="2957"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12.140625" style="2" customWidth="1"/>
    <col min="3106" max="3109" width="9" style="2" customWidth="1"/>
    <col min="3110" max="3110" width="10" style="2" customWidth="1"/>
    <col min="3111" max="3111" width="9" style="2" customWidth="1"/>
    <col min="3112" max="3112" width="13.140625" style="2" customWidth="1"/>
    <col min="3113" max="3113" width="10.85546875" style="2" customWidth="1"/>
    <col min="3114" max="3116" width="8" style="2" customWidth="1"/>
    <col min="3117" max="3117" width="12.42578125" style="2" customWidth="1"/>
    <col min="3118" max="3119" width="8" style="2" customWidth="1"/>
    <col min="3120" max="3120" width="61.7109375" style="2" customWidth="1"/>
    <col min="3121" max="3212" width="0" style="2" hidden="1" customWidth="1"/>
    <col min="3213"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12.140625" style="2" customWidth="1"/>
    <col min="3362" max="3365" width="9" style="2" customWidth="1"/>
    <col min="3366" max="3366" width="10" style="2" customWidth="1"/>
    <col min="3367" max="3367" width="9" style="2" customWidth="1"/>
    <col min="3368" max="3368" width="13.140625" style="2" customWidth="1"/>
    <col min="3369" max="3369" width="10.85546875" style="2" customWidth="1"/>
    <col min="3370" max="3372" width="8" style="2" customWidth="1"/>
    <col min="3373" max="3373" width="12.42578125" style="2" customWidth="1"/>
    <col min="3374" max="3375" width="8" style="2" customWidth="1"/>
    <col min="3376" max="3376" width="61.7109375" style="2" customWidth="1"/>
    <col min="3377" max="3468" width="0" style="2" hidden="1" customWidth="1"/>
    <col min="3469"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12.140625" style="2" customWidth="1"/>
    <col min="3618" max="3621" width="9" style="2" customWidth="1"/>
    <col min="3622" max="3622" width="10" style="2" customWidth="1"/>
    <col min="3623" max="3623" width="9" style="2" customWidth="1"/>
    <col min="3624" max="3624" width="13.140625" style="2" customWidth="1"/>
    <col min="3625" max="3625" width="10.85546875" style="2" customWidth="1"/>
    <col min="3626" max="3628" width="8" style="2" customWidth="1"/>
    <col min="3629" max="3629" width="12.42578125" style="2" customWidth="1"/>
    <col min="3630" max="3631" width="8" style="2" customWidth="1"/>
    <col min="3632" max="3632" width="61.7109375" style="2" customWidth="1"/>
    <col min="3633" max="3724" width="0" style="2" hidden="1" customWidth="1"/>
    <col min="3725"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12.140625" style="2" customWidth="1"/>
    <col min="3874" max="3877" width="9" style="2" customWidth="1"/>
    <col min="3878" max="3878" width="10" style="2" customWidth="1"/>
    <col min="3879" max="3879" width="9" style="2" customWidth="1"/>
    <col min="3880" max="3880" width="13.140625" style="2" customWidth="1"/>
    <col min="3881" max="3881" width="10.85546875" style="2" customWidth="1"/>
    <col min="3882" max="3884" width="8" style="2" customWidth="1"/>
    <col min="3885" max="3885" width="12.42578125" style="2" customWidth="1"/>
    <col min="3886" max="3887" width="8" style="2" customWidth="1"/>
    <col min="3888" max="3888" width="61.7109375" style="2" customWidth="1"/>
    <col min="3889" max="3980" width="0" style="2" hidden="1" customWidth="1"/>
    <col min="3981"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12.140625" style="2" customWidth="1"/>
    <col min="4130" max="4133" width="9" style="2" customWidth="1"/>
    <col min="4134" max="4134" width="10" style="2" customWidth="1"/>
    <col min="4135" max="4135" width="9" style="2" customWidth="1"/>
    <col min="4136" max="4136" width="13.140625" style="2" customWidth="1"/>
    <col min="4137" max="4137" width="10.85546875" style="2" customWidth="1"/>
    <col min="4138" max="4140" width="8" style="2" customWidth="1"/>
    <col min="4141" max="4141" width="12.42578125" style="2" customWidth="1"/>
    <col min="4142" max="4143" width="8" style="2" customWidth="1"/>
    <col min="4144" max="4144" width="61.7109375" style="2" customWidth="1"/>
    <col min="4145" max="4236" width="0" style="2" hidden="1" customWidth="1"/>
    <col min="4237"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12.140625" style="2" customWidth="1"/>
    <col min="4386" max="4389" width="9" style="2" customWidth="1"/>
    <col min="4390" max="4390" width="10" style="2" customWidth="1"/>
    <col min="4391" max="4391" width="9" style="2" customWidth="1"/>
    <col min="4392" max="4392" width="13.140625" style="2" customWidth="1"/>
    <col min="4393" max="4393" width="10.85546875" style="2" customWidth="1"/>
    <col min="4394" max="4396" width="8" style="2" customWidth="1"/>
    <col min="4397" max="4397" width="12.42578125" style="2" customWidth="1"/>
    <col min="4398" max="4399" width="8" style="2" customWidth="1"/>
    <col min="4400" max="4400" width="61.7109375" style="2" customWidth="1"/>
    <col min="4401" max="4492" width="0" style="2" hidden="1" customWidth="1"/>
    <col min="4493"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12.140625" style="2" customWidth="1"/>
    <col min="4642" max="4645" width="9" style="2" customWidth="1"/>
    <col min="4646" max="4646" width="10" style="2" customWidth="1"/>
    <col min="4647" max="4647" width="9" style="2" customWidth="1"/>
    <col min="4648" max="4648" width="13.140625" style="2" customWidth="1"/>
    <col min="4649" max="4649" width="10.85546875" style="2" customWidth="1"/>
    <col min="4650" max="4652" width="8" style="2" customWidth="1"/>
    <col min="4653" max="4653" width="12.42578125" style="2" customWidth="1"/>
    <col min="4654" max="4655" width="8" style="2" customWidth="1"/>
    <col min="4656" max="4656" width="61.7109375" style="2" customWidth="1"/>
    <col min="4657" max="4748" width="0" style="2" hidden="1" customWidth="1"/>
    <col min="4749"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12.140625" style="2" customWidth="1"/>
    <col min="4898" max="4901" width="9" style="2" customWidth="1"/>
    <col min="4902" max="4902" width="10" style="2" customWidth="1"/>
    <col min="4903" max="4903" width="9" style="2" customWidth="1"/>
    <col min="4904" max="4904" width="13.140625" style="2" customWidth="1"/>
    <col min="4905" max="4905" width="10.85546875" style="2" customWidth="1"/>
    <col min="4906" max="4908" width="8" style="2" customWidth="1"/>
    <col min="4909" max="4909" width="12.42578125" style="2" customWidth="1"/>
    <col min="4910" max="4911" width="8" style="2" customWidth="1"/>
    <col min="4912" max="4912" width="61.7109375" style="2" customWidth="1"/>
    <col min="4913" max="5004" width="0" style="2" hidden="1" customWidth="1"/>
    <col min="5005"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12.140625" style="2" customWidth="1"/>
    <col min="5154" max="5157" width="9" style="2" customWidth="1"/>
    <col min="5158" max="5158" width="10" style="2" customWidth="1"/>
    <col min="5159" max="5159" width="9" style="2" customWidth="1"/>
    <col min="5160" max="5160" width="13.140625" style="2" customWidth="1"/>
    <col min="5161" max="5161" width="10.85546875" style="2" customWidth="1"/>
    <col min="5162" max="5164" width="8" style="2" customWidth="1"/>
    <col min="5165" max="5165" width="12.42578125" style="2" customWidth="1"/>
    <col min="5166" max="5167" width="8" style="2" customWidth="1"/>
    <col min="5168" max="5168" width="61.7109375" style="2" customWidth="1"/>
    <col min="5169" max="5260" width="0" style="2" hidden="1" customWidth="1"/>
    <col min="5261"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12.140625" style="2" customWidth="1"/>
    <col min="5410" max="5413" width="9" style="2" customWidth="1"/>
    <col min="5414" max="5414" width="10" style="2" customWidth="1"/>
    <col min="5415" max="5415" width="9" style="2" customWidth="1"/>
    <col min="5416" max="5416" width="13.140625" style="2" customWidth="1"/>
    <col min="5417" max="5417" width="10.85546875" style="2" customWidth="1"/>
    <col min="5418" max="5420" width="8" style="2" customWidth="1"/>
    <col min="5421" max="5421" width="12.42578125" style="2" customWidth="1"/>
    <col min="5422" max="5423" width="8" style="2" customWidth="1"/>
    <col min="5424" max="5424" width="61.7109375" style="2" customWidth="1"/>
    <col min="5425" max="5516" width="0" style="2" hidden="1" customWidth="1"/>
    <col min="5517"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12.140625" style="2" customWidth="1"/>
    <col min="5666" max="5669" width="9" style="2" customWidth="1"/>
    <col min="5670" max="5670" width="10" style="2" customWidth="1"/>
    <col min="5671" max="5671" width="9" style="2" customWidth="1"/>
    <col min="5672" max="5672" width="13.140625" style="2" customWidth="1"/>
    <col min="5673" max="5673" width="10.85546875" style="2" customWidth="1"/>
    <col min="5674" max="5676" width="8" style="2" customWidth="1"/>
    <col min="5677" max="5677" width="12.42578125" style="2" customWidth="1"/>
    <col min="5678" max="5679" width="8" style="2" customWidth="1"/>
    <col min="5680" max="5680" width="61.7109375" style="2" customWidth="1"/>
    <col min="5681" max="5772" width="0" style="2" hidden="1" customWidth="1"/>
    <col min="5773"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12.140625" style="2" customWidth="1"/>
    <col min="5922" max="5925" width="9" style="2" customWidth="1"/>
    <col min="5926" max="5926" width="10" style="2" customWidth="1"/>
    <col min="5927" max="5927" width="9" style="2" customWidth="1"/>
    <col min="5928" max="5928" width="13.140625" style="2" customWidth="1"/>
    <col min="5929" max="5929" width="10.85546875" style="2" customWidth="1"/>
    <col min="5930" max="5932" width="8" style="2" customWidth="1"/>
    <col min="5933" max="5933" width="12.42578125" style="2" customWidth="1"/>
    <col min="5934" max="5935" width="8" style="2" customWidth="1"/>
    <col min="5936" max="5936" width="61.7109375" style="2" customWidth="1"/>
    <col min="5937" max="6028" width="0" style="2" hidden="1" customWidth="1"/>
    <col min="6029"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12.140625" style="2" customWidth="1"/>
    <col min="6178" max="6181" width="9" style="2" customWidth="1"/>
    <col min="6182" max="6182" width="10" style="2" customWidth="1"/>
    <col min="6183" max="6183" width="9" style="2" customWidth="1"/>
    <col min="6184" max="6184" width="13.140625" style="2" customWidth="1"/>
    <col min="6185" max="6185" width="10.85546875" style="2" customWidth="1"/>
    <col min="6186" max="6188" width="8" style="2" customWidth="1"/>
    <col min="6189" max="6189" width="12.42578125" style="2" customWidth="1"/>
    <col min="6190" max="6191" width="8" style="2" customWidth="1"/>
    <col min="6192" max="6192" width="61.7109375" style="2" customWidth="1"/>
    <col min="6193" max="6284" width="0" style="2" hidden="1" customWidth="1"/>
    <col min="6285"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12.140625" style="2" customWidth="1"/>
    <col min="6434" max="6437" width="9" style="2" customWidth="1"/>
    <col min="6438" max="6438" width="10" style="2" customWidth="1"/>
    <col min="6439" max="6439" width="9" style="2" customWidth="1"/>
    <col min="6440" max="6440" width="13.140625" style="2" customWidth="1"/>
    <col min="6441" max="6441" width="10.85546875" style="2" customWidth="1"/>
    <col min="6442" max="6444" width="8" style="2" customWidth="1"/>
    <col min="6445" max="6445" width="12.42578125" style="2" customWidth="1"/>
    <col min="6446" max="6447" width="8" style="2" customWidth="1"/>
    <col min="6448" max="6448" width="61.7109375" style="2" customWidth="1"/>
    <col min="6449" max="6540" width="0" style="2" hidden="1" customWidth="1"/>
    <col min="6541"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12.140625" style="2" customWidth="1"/>
    <col min="6690" max="6693" width="9" style="2" customWidth="1"/>
    <col min="6694" max="6694" width="10" style="2" customWidth="1"/>
    <col min="6695" max="6695" width="9" style="2" customWidth="1"/>
    <col min="6696" max="6696" width="13.140625" style="2" customWidth="1"/>
    <col min="6697" max="6697" width="10.85546875" style="2" customWidth="1"/>
    <col min="6698" max="6700" width="8" style="2" customWidth="1"/>
    <col min="6701" max="6701" width="12.42578125" style="2" customWidth="1"/>
    <col min="6702" max="6703" width="8" style="2" customWidth="1"/>
    <col min="6704" max="6704" width="61.7109375" style="2" customWidth="1"/>
    <col min="6705" max="6796" width="0" style="2" hidden="1" customWidth="1"/>
    <col min="6797"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12.140625" style="2" customWidth="1"/>
    <col min="6946" max="6949" width="9" style="2" customWidth="1"/>
    <col min="6950" max="6950" width="10" style="2" customWidth="1"/>
    <col min="6951" max="6951" width="9" style="2" customWidth="1"/>
    <col min="6952" max="6952" width="13.140625" style="2" customWidth="1"/>
    <col min="6953" max="6953" width="10.85546875" style="2" customWidth="1"/>
    <col min="6954" max="6956" width="8" style="2" customWidth="1"/>
    <col min="6957" max="6957" width="12.42578125" style="2" customWidth="1"/>
    <col min="6958" max="6959" width="8" style="2" customWidth="1"/>
    <col min="6960" max="6960" width="61.7109375" style="2" customWidth="1"/>
    <col min="6961" max="7052" width="0" style="2" hidden="1" customWidth="1"/>
    <col min="7053"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12.140625" style="2" customWidth="1"/>
    <col min="7202" max="7205" width="9" style="2" customWidth="1"/>
    <col min="7206" max="7206" width="10" style="2" customWidth="1"/>
    <col min="7207" max="7207" width="9" style="2" customWidth="1"/>
    <col min="7208" max="7208" width="13.140625" style="2" customWidth="1"/>
    <col min="7209" max="7209" width="10.85546875" style="2" customWidth="1"/>
    <col min="7210" max="7212" width="8" style="2" customWidth="1"/>
    <col min="7213" max="7213" width="12.42578125" style="2" customWidth="1"/>
    <col min="7214" max="7215" width="8" style="2" customWidth="1"/>
    <col min="7216" max="7216" width="61.7109375" style="2" customWidth="1"/>
    <col min="7217" max="7308" width="0" style="2" hidden="1" customWidth="1"/>
    <col min="7309"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12.140625" style="2" customWidth="1"/>
    <col min="7458" max="7461" width="9" style="2" customWidth="1"/>
    <col min="7462" max="7462" width="10" style="2" customWidth="1"/>
    <col min="7463" max="7463" width="9" style="2" customWidth="1"/>
    <col min="7464" max="7464" width="13.140625" style="2" customWidth="1"/>
    <col min="7465" max="7465" width="10.85546875" style="2" customWidth="1"/>
    <col min="7466" max="7468" width="8" style="2" customWidth="1"/>
    <col min="7469" max="7469" width="12.42578125" style="2" customWidth="1"/>
    <col min="7470" max="7471" width="8" style="2" customWidth="1"/>
    <col min="7472" max="7472" width="61.7109375" style="2" customWidth="1"/>
    <col min="7473" max="7564" width="0" style="2" hidden="1" customWidth="1"/>
    <col min="7565"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12.140625" style="2" customWidth="1"/>
    <col min="7714" max="7717" width="9" style="2" customWidth="1"/>
    <col min="7718" max="7718" width="10" style="2" customWidth="1"/>
    <col min="7719" max="7719" width="9" style="2" customWidth="1"/>
    <col min="7720" max="7720" width="13.140625" style="2" customWidth="1"/>
    <col min="7721" max="7721" width="10.85546875" style="2" customWidth="1"/>
    <col min="7722" max="7724" width="8" style="2" customWidth="1"/>
    <col min="7725" max="7725" width="12.42578125" style="2" customWidth="1"/>
    <col min="7726" max="7727" width="8" style="2" customWidth="1"/>
    <col min="7728" max="7728" width="61.7109375" style="2" customWidth="1"/>
    <col min="7729" max="7820" width="0" style="2" hidden="1" customWidth="1"/>
    <col min="7821"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12.140625" style="2" customWidth="1"/>
    <col min="7970" max="7973" width="9" style="2" customWidth="1"/>
    <col min="7974" max="7974" width="10" style="2" customWidth="1"/>
    <col min="7975" max="7975" width="9" style="2" customWidth="1"/>
    <col min="7976" max="7976" width="13.140625" style="2" customWidth="1"/>
    <col min="7977" max="7977" width="10.85546875" style="2" customWidth="1"/>
    <col min="7978" max="7980" width="8" style="2" customWidth="1"/>
    <col min="7981" max="7981" width="12.42578125" style="2" customWidth="1"/>
    <col min="7982" max="7983" width="8" style="2" customWidth="1"/>
    <col min="7984" max="7984" width="61.7109375" style="2" customWidth="1"/>
    <col min="7985" max="8076" width="0" style="2" hidden="1" customWidth="1"/>
    <col min="8077"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12.140625" style="2" customWidth="1"/>
    <col min="8226" max="8229" width="9" style="2" customWidth="1"/>
    <col min="8230" max="8230" width="10" style="2" customWidth="1"/>
    <col min="8231" max="8231" width="9" style="2" customWidth="1"/>
    <col min="8232" max="8232" width="13.140625" style="2" customWidth="1"/>
    <col min="8233" max="8233" width="10.85546875" style="2" customWidth="1"/>
    <col min="8234" max="8236" width="8" style="2" customWidth="1"/>
    <col min="8237" max="8237" width="12.42578125" style="2" customWidth="1"/>
    <col min="8238" max="8239" width="8" style="2" customWidth="1"/>
    <col min="8240" max="8240" width="61.7109375" style="2" customWidth="1"/>
    <col min="8241" max="8332" width="0" style="2" hidden="1" customWidth="1"/>
    <col min="8333"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12.140625" style="2" customWidth="1"/>
    <col min="8482" max="8485" width="9" style="2" customWidth="1"/>
    <col min="8486" max="8486" width="10" style="2" customWidth="1"/>
    <col min="8487" max="8487" width="9" style="2" customWidth="1"/>
    <col min="8488" max="8488" width="13.140625" style="2" customWidth="1"/>
    <col min="8489" max="8489" width="10.85546875" style="2" customWidth="1"/>
    <col min="8490" max="8492" width="8" style="2" customWidth="1"/>
    <col min="8493" max="8493" width="12.42578125" style="2" customWidth="1"/>
    <col min="8494" max="8495" width="8" style="2" customWidth="1"/>
    <col min="8496" max="8496" width="61.7109375" style="2" customWidth="1"/>
    <col min="8497" max="8588" width="0" style="2" hidden="1" customWidth="1"/>
    <col min="8589"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12.140625" style="2" customWidth="1"/>
    <col min="8738" max="8741" width="9" style="2" customWidth="1"/>
    <col min="8742" max="8742" width="10" style="2" customWidth="1"/>
    <col min="8743" max="8743" width="9" style="2" customWidth="1"/>
    <col min="8744" max="8744" width="13.140625" style="2" customWidth="1"/>
    <col min="8745" max="8745" width="10.85546875" style="2" customWidth="1"/>
    <col min="8746" max="8748" width="8" style="2" customWidth="1"/>
    <col min="8749" max="8749" width="12.42578125" style="2" customWidth="1"/>
    <col min="8750" max="8751" width="8" style="2" customWidth="1"/>
    <col min="8752" max="8752" width="61.7109375" style="2" customWidth="1"/>
    <col min="8753" max="8844" width="0" style="2" hidden="1" customWidth="1"/>
    <col min="8845"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12.140625" style="2" customWidth="1"/>
    <col min="8994" max="8997" width="9" style="2" customWidth="1"/>
    <col min="8998" max="8998" width="10" style="2" customWidth="1"/>
    <col min="8999" max="8999" width="9" style="2" customWidth="1"/>
    <col min="9000" max="9000" width="13.140625" style="2" customWidth="1"/>
    <col min="9001" max="9001" width="10.85546875" style="2" customWidth="1"/>
    <col min="9002" max="9004" width="8" style="2" customWidth="1"/>
    <col min="9005" max="9005" width="12.42578125" style="2" customWidth="1"/>
    <col min="9006" max="9007" width="8" style="2" customWidth="1"/>
    <col min="9008" max="9008" width="61.7109375" style="2" customWidth="1"/>
    <col min="9009" max="9100" width="0" style="2" hidden="1" customWidth="1"/>
    <col min="9101"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12.140625" style="2" customWidth="1"/>
    <col min="9250" max="9253" width="9" style="2" customWidth="1"/>
    <col min="9254" max="9254" width="10" style="2" customWidth="1"/>
    <col min="9255" max="9255" width="9" style="2" customWidth="1"/>
    <col min="9256" max="9256" width="13.140625" style="2" customWidth="1"/>
    <col min="9257" max="9257" width="10.85546875" style="2" customWidth="1"/>
    <col min="9258" max="9260" width="8" style="2" customWidth="1"/>
    <col min="9261" max="9261" width="12.42578125" style="2" customWidth="1"/>
    <col min="9262" max="9263" width="8" style="2" customWidth="1"/>
    <col min="9264" max="9264" width="61.7109375" style="2" customWidth="1"/>
    <col min="9265" max="9356" width="0" style="2" hidden="1" customWidth="1"/>
    <col min="9357"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12.140625" style="2" customWidth="1"/>
    <col min="9506" max="9509" width="9" style="2" customWidth="1"/>
    <col min="9510" max="9510" width="10" style="2" customWidth="1"/>
    <col min="9511" max="9511" width="9" style="2" customWidth="1"/>
    <col min="9512" max="9512" width="13.140625" style="2" customWidth="1"/>
    <col min="9513" max="9513" width="10.85546875" style="2" customWidth="1"/>
    <col min="9514" max="9516" width="8" style="2" customWidth="1"/>
    <col min="9517" max="9517" width="12.42578125" style="2" customWidth="1"/>
    <col min="9518" max="9519" width="8" style="2" customWidth="1"/>
    <col min="9520" max="9520" width="61.7109375" style="2" customWidth="1"/>
    <col min="9521" max="9612" width="0" style="2" hidden="1" customWidth="1"/>
    <col min="9613"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12.140625" style="2" customWidth="1"/>
    <col min="9762" max="9765" width="9" style="2" customWidth="1"/>
    <col min="9766" max="9766" width="10" style="2" customWidth="1"/>
    <col min="9767" max="9767" width="9" style="2" customWidth="1"/>
    <col min="9768" max="9768" width="13.140625" style="2" customWidth="1"/>
    <col min="9769" max="9769" width="10.85546875" style="2" customWidth="1"/>
    <col min="9770" max="9772" width="8" style="2" customWidth="1"/>
    <col min="9773" max="9773" width="12.42578125" style="2" customWidth="1"/>
    <col min="9774" max="9775" width="8" style="2" customWidth="1"/>
    <col min="9776" max="9776" width="61.7109375" style="2" customWidth="1"/>
    <col min="9777" max="9868" width="0" style="2" hidden="1" customWidth="1"/>
    <col min="9869"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12.140625" style="2" customWidth="1"/>
    <col min="10018" max="10021" width="9" style="2" customWidth="1"/>
    <col min="10022" max="10022" width="10" style="2" customWidth="1"/>
    <col min="10023" max="10023" width="9" style="2" customWidth="1"/>
    <col min="10024" max="10024" width="13.140625" style="2" customWidth="1"/>
    <col min="10025" max="10025" width="10.85546875" style="2" customWidth="1"/>
    <col min="10026" max="10028" width="8" style="2" customWidth="1"/>
    <col min="10029" max="10029" width="12.42578125" style="2" customWidth="1"/>
    <col min="10030" max="10031" width="8" style="2" customWidth="1"/>
    <col min="10032" max="10032" width="61.7109375" style="2" customWidth="1"/>
    <col min="10033" max="10124" width="0" style="2" hidden="1" customWidth="1"/>
    <col min="10125"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12.140625" style="2" customWidth="1"/>
    <col min="10274" max="10277" width="9" style="2" customWidth="1"/>
    <col min="10278" max="10278" width="10" style="2" customWidth="1"/>
    <col min="10279" max="10279" width="9" style="2" customWidth="1"/>
    <col min="10280" max="10280" width="13.140625" style="2" customWidth="1"/>
    <col min="10281" max="10281" width="10.85546875" style="2" customWidth="1"/>
    <col min="10282" max="10284" width="8" style="2" customWidth="1"/>
    <col min="10285" max="10285" width="12.42578125" style="2" customWidth="1"/>
    <col min="10286" max="10287" width="8" style="2" customWidth="1"/>
    <col min="10288" max="10288" width="61.7109375" style="2" customWidth="1"/>
    <col min="10289" max="10380" width="0" style="2" hidden="1" customWidth="1"/>
    <col min="10381"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12.140625" style="2" customWidth="1"/>
    <col min="10530" max="10533" width="9" style="2" customWidth="1"/>
    <col min="10534" max="10534" width="10" style="2" customWidth="1"/>
    <col min="10535" max="10535" width="9" style="2" customWidth="1"/>
    <col min="10536" max="10536" width="13.140625" style="2" customWidth="1"/>
    <col min="10537" max="10537" width="10.85546875" style="2" customWidth="1"/>
    <col min="10538" max="10540" width="8" style="2" customWidth="1"/>
    <col min="10541" max="10541" width="12.42578125" style="2" customWidth="1"/>
    <col min="10542" max="10543" width="8" style="2" customWidth="1"/>
    <col min="10544" max="10544" width="61.7109375" style="2" customWidth="1"/>
    <col min="10545" max="10636" width="0" style="2" hidden="1" customWidth="1"/>
    <col min="10637"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12.140625" style="2" customWidth="1"/>
    <col min="10786" max="10789" width="9" style="2" customWidth="1"/>
    <col min="10790" max="10790" width="10" style="2" customWidth="1"/>
    <col min="10791" max="10791" width="9" style="2" customWidth="1"/>
    <col min="10792" max="10792" width="13.140625" style="2" customWidth="1"/>
    <col min="10793" max="10793" width="10.85546875" style="2" customWidth="1"/>
    <col min="10794" max="10796" width="8" style="2" customWidth="1"/>
    <col min="10797" max="10797" width="12.42578125" style="2" customWidth="1"/>
    <col min="10798" max="10799" width="8" style="2" customWidth="1"/>
    <col min="10800" max="10800" width="61.7109375" style="2" customWidth="1"/>
    <col min="10801" max="10892" width="0" style="2" hidden="1" customWidth="1"/>
    <col min="10893"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12.140625" style="2" customWidth="1"/>
    <col min="11042" max="11045" width="9" style="2" customWidth="1"/>
    <col min="11046" max="11046" width="10" style="2" customWidth="1"/>
    <col min="11047" max="11047" width="9" style="2" customWidth="1"/>
    <col min="11048" max="11048" width="13.140625" style="2" customWidth="1"/>
    <col min="11049" max="11049" width="10.85546875" style="2" customWidth="1"/>
    <col min="11050" max="11052" width="8" style="2" customWidth="1"/>
    <col min="11053" max="11053" width="12.42578125" style="2" customWidth="1"/>
    <col min="11054" max="11055" width="8" style="2" customWidth="1"/>
    <col min="11056" max="11056" width="61.7109375" style="2" customWidth="1"/>
    <col min="11057" max="11148" width="0" style="2" hidden="1" customWidth="1"/>
    <col min="11149"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12.140625" style="2" customWidth="1"/>
    <col min="11298" max="11301" width="9" style="2" customWidth="1"/>
    <col min="11302" max="11302" width="10" style="2" customWidth="1"/>
    <col min="11303" max="11303" width="9" style="2" customWidth="1"/>
    <col min="11304" max="11304" width="13.140625" style="2" customWidth="1"/>
    <col min="11305" max="11305" width="10.85546875" style="2" customWidth="1"/>
    <col min="11306" max="11308" width="8" style="2" customWidth="1"/>
    <col min="11309" max="11309" width="12.42578125" style="2" customWidth="1"/>
    <col min="11310" max="11311" width="8" style="2" customWidth="1"/>
    <col min="11312" max="11312" width="61.7109375" style="2" customWidth="1"/>
    <col min="11313" max="11404" width="0" style="2" hidden="1" customWidth="1"/>
    <col min="11405"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12.140625" style="2" customWidth="1"/>
    <col min="11554" max="11557" width="9" style="2" customWidth="1"/>
    <col min="11558" max="11558" width="10" style="2" customWidth="1"/>
    <col min="11559" max="11559" width="9" style="2" customWidth="1"/>
    <col min="11560" max="11560" width="13.140625" style="2" customWidth="1"/>
    <col min="11561" max="11561" width="10.85546875" style="2" customWidth="1"/>
    <col min="11562" max="11564" width="8" style="2" customWidth="1"/>
    <col min="11565" max="11565" width="12.42578125" style="2" customWidth="1"/>
    <col min="11566" max="11567" width="8" style="2" customWidth="1"/>
    <col min="11568" max="11568" width="61.7109375" style="2" customWidth="1"/>
    <col min="11569" max="11660" width="0" style="2" hidden="1" customWidth="1"/>
    <col min="11661"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12.140625" style="2" customWidth="1"/>
    <col min="11810" max="11813" width="9" style="2" customWidth="1"/>
    <col min="11814" max="11814" width="10" style="2" customWidth="1"/>
    <col min="11815" max="11815" width="9" style="2" customWidth="1"/>
    <col min="11816" max="11816" width="13.140625" style="2" customWidth="1"/>
    <col min="11817" max="11817" width="10.85546875" style="2" customWidth="1"/>
    <col min="11818" max="11820" width="8" style="2" customWidth="1"/>
    <col min="11821" max="11821" width="12.42578125" style="2" customWidth="1"/>
    <col min="11822" max="11823" width="8" style="2" customWidth="1"/>
    <col min="11824" max="11824" width="61.7109375" style="2" customWidth="1"/>
    <col min="11825" max="11916" width="0" style="2" hidden="1" customWidth="1"/>
    <col min="11917"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12.140625" style="2" customWidth="1"/>
    <col min="12066" max="12069" width="9" style="2" customWidth="1"/>
    <col min="12070" max="12070" width="10" style="2" customWidth="1"/>
    <col min="12071" max="12071" width="9" style="2" customWidth="1"/>
    <col min="12072" max="12072" width="13.140625" style="2" customWidth="1"/>
    <col min="12073" max="12073" width="10.85546875" style="2" customWidth="1"/>
    <col min="12074" max="12076" width="8" style="2" customWidth="1"/>
    <col min="12077" max="12077" width="12.42578125" style="2" customWidth="1"/>
    <col min="12078" max="12079" width="8" style="2" customWidth="1"/>
    <col min="12080" max="12080" width="61.7109375" style="2" customWidth="1"/>
    <col min="12081" max="12172" width="0" style="2" hidden="1" customWidth="1"/>
    <col min="12173"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12.140625" style="2" customWidth="1"/>
    <col min="12322" max="12325" width="9" style="2" customWidth="1"/>
    <col min="12326" max="12326" width="10" style="2" customWidth="1"/>
    <col min="12327" max="12327" width="9" style="2" customWidth="1"/>
    <col min="12328" max="12328" width="13.140625" style="2" customWidth="1"/>
    <col min="12329" max="12329" width="10.85546875" style="2" customWidth="1"/>
    <col min="12330" max="12332" width="8" style="2" customWidth="1"/>
    <col min="12333" max="12333" width="12.42578125" style="2" customWidth="1"/>
    <col min="12334" max="12335" width="8" style="2" customWidth="1"/>
    <col min="12336" max="12336" width="61.7109375" style="2" customWidth="1"/>
    <col min="12337" max="12428" width="0" style="2" hidden="1" customWidth="1"/>
    <col min="12429"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12.140625" style="2" customWidth="1"/>
    <col min="12578" max="12581" width="9" style="2" customWidth="1"/>
    <col min="12582" max="12582" width="10" style="2" customWidth="1"/>
    <col min="12583" max="12583" width="9" style="2" customWidth="1"/>
    <col min="12584" max="12584" width="13.140625" style="2" customWidth="1"/>
    <col min="12585" max="12585" width="10.85546875" style="2" customWidth="1"/>
    <col min="12586" max="12588" width="8" style="2" customWidth="1"/>
    <col min="12589" max="12589" width="12.42578125" style="2" customWidth="1"/>
    <col min="12590" max="12591" width="8" style="2" customWidth="1"/>
    <col min="12592" max="12592" width="61.7109375" style="2" customWidth="1"/>
    <col min="12593" max="12684" width="0" style="2" hidden="1" customWidth="1"/>
    <col min="12685"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12.140625" style="2" customWidth="1"/>
    <col min="12834" max="12837" width="9" style="2" customWidth="1"/>
    <col min="12838" max="12838" width="10" style="2" customWidth="1"/>
    <col min="12839" max="12839" width="9" style="2" customWidth="1"/>
    <col min="12840" max="12840" width="13.140625" style="2" customWidth="1"/>
    <col min="12841" max="12841" width="10.85546875" style="2" customWidth="1"/>
    <col min="12842" max="12844" width="8" style="2" customWidth="1"/>
    <col min="12845" max="12845" width="12.42578125" style="2" customWidth="1"/>
    <col min="12846" max="12847" width="8" style="2" customWidth="1"/>
    <col min="12848" max="12848" width="61.7109375" style="2" customWidth="1"/>
    <col min="12849" max="12940" width="0" style="2" hidden="1" customWidth="1"/>
    <col min="12941"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12.140625" style="2" customWidth="1"/>
    <col min="13090" max="13093" width="9" style="2" customWidth="1"/>
    <col min="13094" max="13094" width="10" style="2" customWidth="1"/>
    <col min="13095" max="13095" width="9" style="2" customWidth="1"/>
    <col min="13096" max="13096" width="13.140625" style="2" customWidth="1"/>
    <col min="13097" max="13097" width="10.85546875" style="2" customWidth="1"/>
    <col min="13098" max="13100" width="8" style="2" customWidth="1"/>
    <col min="13101" max="13101" width="12.42578125" style="2" customWidth="1"/>
    <col min="13102" max="13103" width="8" style="2" customWidth="1"/>
    <col min="13104" max="13104" width="61.7109375" style="2" customWidth="1"/>
    <col min="13105" max="13196" width="0" style="2" hidden="1" customWidth="1"/>
    <col min="13197"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12.140625" style="2" customWidth="1"/>
    <col min="13346" max="13349" width="9" style="2" customWidth="1"/>
    <col min="13350" max="13350" width="10" style="2" customWidth="1"/>
    <col min="13351" max="13351" width="9" style="2" customWidth="1"/>
    <col min="13352" max="13352" width="13.140625" style="2" customWidth="1"/>
    <col min="13353" max="13353" width="10.85546875" style="2" customWidth="1"/>
    <col min="13354" max="13356" width="8" style="2" customWidth="1"/>
    <col min="13357" max="13357" width="12.42578125" style="2" customWidth="1"/>
    <col min="13358" max="13359" width="8" style="2" customWidth="1"/>
    <col min="13360" max="13360" width="61.7109375" style="2" customWidth="1"/>
    <col min="13361" max="13452" width="0" style="2" hidden="1" customWidth="1"/>
    <col min="13453"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12.140625" style="2" customWidth="1"/>
    <col min="13602" max="13605" width="9" style="2" customWidth="1"/>
    <col min="13606" max="13606" width="10" style="2" customWidth="1"/>
    <col min="13607" max="13607" width="9" style="2" customWidth="1"/>
    <col min="13608" max="13608" width="13.140625" style="2" customWidth="1"/>
    <col min="13609" max="13609" width="10.85546875" style="2" customWidth="1"/>
    <col min="13610" max="13612" width="8" style="2" customWidth="1"/>
    <col min="13613" max="13613" width="12.42578125" style="2" customWidth="1"/>
    <col min="13614" max="13615" width="8" style="2" customWidth="1"/>
    <col min="13616" max="13616" width="61.7109375" style="2" customWidth="1"/>
    <col min="13617" max="13708" width="0" style="2" hidden="1" customWidth="1"/>
    <col min="13709"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12.140625" style="2" customWidth="1"/>
    <col min="13858" max="13861" width="9" style="2" customWidth="1"/>
    <col min="13862" max="13862" width="10" style="2" customWidth="1"/>
    <col min="13863" max="13863" width="9" style="2" customWidth="1"/>
    <col min="13864" max="13864" width="13.140625" style="2" customWidth="1"/>
    <col min="13865" max="13865" width="10.85546875" style="2" customWidth="1"/>
    <col min="13866" max="13868" width="8" style="2" customWidth="1"/>
    <col min="13869" max="13869" width="12.42578125" style="2" customWidth="1"/>
    <col min="13870" max="13871" width="8" style="2" customWidth="1"/>
    <col min="13872" max="13872" width="61.7109375" style="2" customWidth="1"/>
    <col min="13873" max="13964" width="0" style="2" hidden="1" customWidth="1"/>
    <col min="13965"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12.140625" style="2" customWidth="1"/>
    <col min="14114" max="14117" width="9" style="2" customWidth="1"/>
    <col min="14118" max="14118" width="10" style="2" customWidth="1"/>
    <col min="14119" max="14119" width="9" style="2" customWidth="1"/>
    <col min="14120" max="14120" width="13.140625" style="2" customWidth="1"/>
    <col min="14121" max="14121" width="10.85546875" style="2" customWidth="1"/>
    <col min="14122" max="14124" width="8" style="2" customWidth="1"/>
    <col min="14125" max="14125" width="12.42578125" style="2" customWidth="1"/>
    <col min="14126" max="14127" width="8" style="2" customWidth="1"/>
    <col min="14128" max="14128" width="61.7109375" style="2" customWidth="1"/>
    <col min="14129" max="14220" width="0" style="2" hidden="1" customWidth="1"/>
    <col min="14221"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12.140625" style="2" customWidth="1"/>
    <col min="14370" max="14373" width="9" style="2" customWidth="1"/>
    <col min="14374" max="14374" width="10" style="2" customWidth="1"/>
    <col min="14375" max="14375" width="9" style="2" customWidth="1"/>
    <col min="14376" max="14376" width="13.140625" style="2" customWidth="1"/>
    <col min="14377" max="14377" width="10.85546875" style="2" customWidth="1"/>
    <col min="14378" max="14380" width="8" style="2" customWidth="1"/>
    <col min="14381" max="14381" width="12.42578125" style="2" customWidth="1"/>
    <col min="14382" max="14383" width="8" style="2" customWidth="1"/>
    <col min="14384" max="14384" width="61.7109375" style="2" customWidth="1"/>
    <col min="14385" max="14476" width="0" style="2" hidden="1" customWidth="1"/>
    <col min="14477"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12.140625" style="2" customWidth="1"/>
    <col min="14626" max="14629" width="9" style="2" customWidth="1"/>
    <col min="14630" max="14630" width="10" style="2" customWidth="1"/>
    <col min="14631" max="14631" width="9" style="2" customWidth="1"/>
    <col min="14632" max="14632" width="13.140625" style="2" customWidth="1"/>
    <col min="14633" max="14633" width="10.85546875" style="2" customWidth="1"/>
    <col min="14634" max="14636" width="8" style="2" customWidth="1"/>
    <col min="14637" max="14637" width="12.42578125" style="2" customWidth="1"/>
    <col min="14638" max="14639" width="8" style="2" customWidth="1"/>
    <col min="14640" max="14640" width="61.7109375" style="2" customWidth="1"/>
    <col min="14641" max="14732" width="0" style="2" hidden="1" customWidth="1"/>
    <col min="14733"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12.140625" style="2" customWidth="1"/>
    <col min="14882" max="14885" width="9" style="2" customWidth="1"/>
    <col min="14886" max="14886" width="10" style="2" customWidth="1"/>
    <col min="14887" max="14887" width="9" style="2" customWidth="1"/>
    <col min="14888" max="14888" width="13.140625" style="2" customWidth="1"/>
    <col min="14889" max="14889" width="10.85546875" style="2" customWidth="1"/>
    <col min="14890" max="14892" width="8" style="2" customWidth="1"/>
    <col min="14893" max="14893" width="12.42578125" style="2" customWidth="1"/>
    <col min="14894" max="14895" width="8" style="2" customWidth="1"/>
    <col min="14896" max="14896" width="61.7109375" style="2" customWidth="1"/>
    <col min="14897" max="14988" width="0" style="2" hidden="1" customWidth="1"/>
    <col min="14989"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12.140625" style="2" customWidth="1"/>
    <col min="15138" max="15141" width="9" style="2" customWidth="1"/>
    <col min="15142" max="15142" width="10" style="2" customWidth="1"/>
    <col min="15143" max="15143" width="9" style="2" customWidth="1"/>
    <col min="15144" max="15144" width="13.140625" style="2" customWidth="1"/>
    <col min="15145" max="15145" width="10.85546875" style="2" customWidth="1"/>
    <col min="15146" max="15148" width="8" style="2" customWidth="1"/>
    <col min="15149" max="15149" width="12.42578125" style="2" customWidth="1"/>
    <col min="15150" max="15151" width="8" style="2" customWidth="1"/>
    <col min="15152" max="15152" width="61.7109375" style="2" customWidth="1"/>
    <col min="15153" max="15244" width="0" style="2" hidden="1" customWidth="1"/>
    <col min="15245"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12.140625" style="2" customWidth="1"/>
    <col min="15394" max="15397" width="9" style="2" customWidth="1"/>
    <col min="15398" max="15398" width="10" style="2" customWidth="1"/>
    <col min="15399" max="15399" width="9" style="2" customWidth="1"/>
    <col min="15400" max="15400" width="13.140625" style="2" customWidth="1"/>
    <col min="15401" max="15401" width="10.85546875" style="2" customWidth="1"/>
    <col min="15402" max="15404" width="8" style="2" customWidth="1"/>
    <col min="15405" max="15405" width="12.42578125" style="2" customWidth="1"/>
    <col min="15406" max="15407" width="8" style="2" customWidth="1"/>
    <col min="15408" max="15408" width="61.7109375" style="2" customWidth="1"/>
    <col min="15409" max="15500" width="0" style="2" hidden="1" customWidth="1"/>
    <col min="15501"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12.140625" style="2" customWidth="1"/>
    <col min="15650" max="15653" width="9" style="2" customWidth="1"/>
    <col min="15654" max="15654" width="10" style="2" customWidth="1"/>
    <col min="15655" max="15655" width="9" style="2" customWidth="1"/>
    <col min="15656" max="15656" width="13.140625" style="2" customWidth="1"/>
    <col min="15657" max="15657" width="10.85546875" style="2" customWidth="1"/>
    <col min="15658" max="15660" width="8" style="2" customWidth="1"/>
    <col min="15661" max="15661" width="12.42578125" style="2" customWidth="1"/>
    <col min="15662" max="15663" width="8" style="2" customWidth="1"/>
    <col min="15664" max="15664" width="61.7109375" style="2" customWidth="1"/>
    <col min="15665" max="15756" width="0" style="2" hidden="1" customWidth="1"/>
    <col min="15757"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12.140625" style="2" customWidth="1"/>
    <col min="15906" max="15909" width="9" style="2" customWidth="1"/>
    <col min="15910" max="15910" width="10" style="2" customWidth="1"/>
    <col min="15911" max="15911" width="9" style="2" customWidth="1"/>
    <col min="15912" max="15912" width="13.140625" style="2" customWidth="1"/>
    <col min="15913" max="15913" width="10.85546875" style="2" customWidth="1"/>
    <col min="15914" max="15916" width="8" style="2" customWidth="1"/>
    <col min="15917" max="15917" width="12.42578125" style="2" customWidth="1"/>
    <col min="15918" max="15919" width="8" style="2" customWidth="1"/>
    <col min="15920" max="15920" width="61.7109375" style="2" customWidth="1"/>
    <col min="15921" max="16012" width="0" style="2" hidden="1" customWidth="1"/>
    <col min="16013"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12.140625" style="2" customWidth="1"/>
    <col min="16162" max="16165" width="9" style="2" customWidth="1"/>
    <col min="16166" max="16166" width="10" style="2" customWidth="1"/>
    <col min="16167" max="16167" width="9" style="2" customWidth="1"/>
    <col min="16168" max="16168" width="13.140625" style="2" customWidth="1"/>
    <col min="16169" max="16169" width="10.85546875" style="2" customWidth="1"/>
    <col min="16170" max="16172" width="8" style="2" customWidth="1"/>
    <col min="16173" max="16173" width="12.42578125" style="2" customWidth="1"/>
    <col min="16174" max="16175" width="8" style="2" customWidth="1"/>
    <col min="16176" max="16176" width="61.7109375" style="2" customWidth="1"/>
    <col min="16177" max="16268" width="0" style="2" hidden="1" customWidth="1"/>
    <col min="16269"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",[2]NOMBRE!B2," - ","( ",[2]NOMBRE!C2,[2]NOMBRE!D2,[2]NOMBRE!E2,[2]NOMBRE!F2,[2]NOMBRE!G2," )")</f>
        <v>COMUNA: LINARES  - ( 16401 )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",[2]NOMBRE!B3," - ","( ",[2]NOMBRE!C3,[2]NOMBRE!D3,[2]NOMBRE!E3,[2]NOMBRE!F3,[2]NOMBRE!G3,[2]NOMBRE!H3," )")</f>
        <v>ESTABLECIMIENTO/ESTRATEGIA: HOSPITAL DE LINARES  - ( 160108 )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",[2]NOMBRE!B6," - ","( ",[2]NOMBRE!C6,[2]NOMBRE!D6," )")</f>
        <v>MES: ENERO - ( 01 )</v>
      </c>
      <c r="B4" s="10"/>
      <c r="C4" s="10"/>
      <c r="D4" s="10"/>
      <c r="E4" s="10"/>
      <c r="F4" s="10"/>
      <c r="G4" s="10"/>
      <c r="H4" s="10"/>
      <c r="I4" s="10"/>
      <c r="J4" s="10"/>
      <c r="K4" s="10"/>
      <c r="M4" s="15"/>
      <c r="AY4" s="27"/>
      <c r="AZ4" s="27"/>
      <c r="CM4" s="185"/>
      <c r="CN4" s="27"/>
      <c r="CO4" s="27"/>
    </row>
    <row r="5" spans="1:112" s="11" customFormat="1" ht="12.75" customHeight="1" x14ac:dyDescent="0.2">
      <c r="A5" s="9" t="str">
        <f>CONCATENATE("AÑO: ",[2]NOMBRE!B7)</f>
        <v>AÑO: 2014</v>
      </c>
      <c r="B5" s="10"/>
      <c r="C5" s="10"/>
      <c r="D5" s="10"/>
      <c r="E5" s="10"/>
      <c r="F5" s="10"/>
      <c r="G5" s="10"/>
      <c r="H5" s="10"/>
      <c r="I5" s="10"/>
      <c r="J5" s="10"/>
      <c r="K5" s="10"/>
      <c r="M5" s="15"/>
      <c r="AY5" s="27"/>
      <c r="AZ5" s="27"/>
      <c r="CM5" s="185"/>
      <c r="CN5" s="27"/>
      <c r="CO5" s="27"/>
    </row>
    <row r="6" spans="1:112" s="13" customFormat="1" ht="39.75" customHeight="1" x14ac:dyDescent="0.2">
      <c r="A6" s="504" t="s">
        <v>1</v>
      </c>
      <c r="B6" s="504"/>
      <c r="C6" s="504"/>
      <c r="D6" s="504"/>
      <c r="E6" s="504"/>
      <c r="F6" s="504"/>
      <c r="G6" s="504"/>
      <c r="H6" s="504"/>
      <c r="I6" s="504"/>
      <c r="J6" s="504"/>
      <c r="K6" s="504"/>
      <c r="L6" s="504"/>
      <c r="M6" s="504"/>
      <c r="N6" s="504"/>
      <c r="O6" s="504"/>
      <c r="P6" s="504"/>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505" t="s">
        <v>3</v>
      </c>
      <c r="B8" s="506"/>
      <c r="C8" s="509" t="s">
        <v>4</v>
      </c>
      <c r="D8" s="515" t="s">
        <v>5</v>
      </c>
      <c r="E8" s="516"/>
      <c r="F8" s="516"/>
      <c r="G8" s="516"/>
      <c r="H8" s="516"/>
      <c r="I8" s="516"/>
      <c r="J8" s="516"/>
      <c r="K8" s="516"/>
      <c r="L8" s="51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507"/>
      <c r="B9" s="508"/>
      <c r="C9" s="510"/>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511" t="s">
        <v>9</v>
      </c>
      <c r="B10" s="512"/>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IF($C10&gt;=[2]A03!$C79,"","Total Gestantes Ingresadas debe ser MAYOR o IGUAL que el Total de Aplicaciones a Gestantes REM A03 Sección B3")</f>
        <v/>
      </c>
      <c r="BB10" s="77" t="str">
        <f>IF($C10&gt;=[2]A03!$C76,"","Total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IF($C10&gt;=[2]A03!$C79,0,1)</f>
        <v>0</v>
      </c>
      <c r="CQ10" s="154">
        <f>IF($C10&gt;=[2]A03!$C76,0,1)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528" t="s">
        <v>10</v>
      </c>
      <c r="B11" s="528"/>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524" t="s">
        <v>11</v>
      </c>
      <c r="B12" s="525"/>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524" t="s">
        <v>12</v>
      </c>
      <c r="B13" s="525"/>
      <c r="C13" s="90">
        <f t="shared" si="0"/>
        <v>0</v>
      </c>
      <c r="D13" s="91"/>
      <c r="E13" s="91"/>
      <c r="F13" s="91"/>
      <c r="G13" s="91"/>
      <c r="H13" s="91"/>
      <c r="I13" s="91"/>
      <c r="J13" s="91"/>
      <c r="K13" s="91"/>
      <c r="L13" s="85"/>
      <c r="M13" s="149" t="str">
        <f>$BA13</f>
        <v/>
      </c>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t="str">
        <f>IF($C10&lt;$C13,"  Total Gestantes Es Menor Que Gestantes Ingresadas Antes De Las 20 Semanas","")</f>
        <v/>
      </c>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f>IF($C10&lt;$C13,1,0)</f>
        <v>0</v>
      </c>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529" t="s">
        <v>13</v>
      </c>
      <c r="B14" s="530"/>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531" t="s">
        <v>171</v>
      </c>
      <c r="B15" s="532"/>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533" t="s">
        <v>15</v>
      </c>
      <c r="B17" s="534"/>
      <c r="C17" s="518"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535"/>
      <c r="B18" s="536"/>
      <c r="C18" s="519"/>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513" t="s">
        <v>17</v>
      </c>
      <c r="B19" s="514"/>
      <c r="C19" s="84">
        <v>180</v>
      </c>
      <c r="D19" s="520" t="str">
        <f>+BA19</f>
        <v/>
      </c>
      <c r="E19" s="521"/>
      <c r="F19" s="521"/>
      <c r="G19" s="521"/>
      <c r="H19" s="521"/>
      <c r="I19" s="521"/>
      <c r="J19" s="521"/>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522" t="s">
        <v>18</v>
      </c>
      <c r="B20" s="523"/>
      <c r="C20" s="85">
        <v>7</v>
      </c>
      <c r="D20" s="520" t="str">
        <f>+BA20</f>
        <v/>
      </c>
      <c r="E20" s="521"/>
      <c r="F20" s="521"/>
      <c r="G20" s="521"/>
      <c r="H20" s="521"/>
      <c r="I20" s="521"/>
      <c r="J20" s="521"/>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524" t="s">
        <v>172</v>
      </c>
      <c r="B21" s="525"/>
      <c r="C21" s="85"/>
      <c r="D21" s="520" t="str">
        <f t="shared" ref="D21:D29" si="1">+BA21</f>
        <v/>
      </c>
      <c r="E21" s="521"/>
      <c r="F21" s="521"/>
      <c r="G21" s="521"/>
      <c r="H21" s="521"/>
      <c r="I21" s="521"/>
      <c r="J21" s="521"/>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524" t="s">
        <v>173</v>
      </c>
      <c r="B22" s="525"/>
      <c r="C22" s="85">
        <v>26</v>
      </c>
      <c r="D22" s="520" t="str">
        <f t="shared" si="1"/>
        <v/>
      </c>
      <c r="E22" s="521"/>
      <c r="F22" s="521"/>
      <c r="G22" s="521"/>
      <c r="H22" s="521"/>
      <c r="I22" s="521"/>
      <c r="J22" s="521"/>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526" t="s">
        <v>19</v>
      </c>
      <c r="B23" s="527"/>
      <c r="C23" s="85">
        <v>4</v>
      </c>
      <c r="D23" s="520" t="str">
        <f t="shared" si="1"/>
        <v/>
      </c>
      <c r="E23" s="521"/>
      <c r="F23" s="521"/>
      <c r="G23" s="521"/>
      <c r="H23" s="521"/>
      <c r="I23" s="521"/>
      <c r="J23" s="521"/>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526" t="s">
        <v>20</v>
      </c>
      <c r="B24" s="527"/>
      <c r="C24" s="85"/>
      <c r="D24" s="520" t="str">
        <f t="shared" si="1"/>
        <v/>
      </c>
      <c r="E24" s="521"/>
      <c r="F24" s="521"/>
      <c r="G24" s="521"/>
      <c r="H24" s="521"/>
      <c r="I24" s="521"/>
      <c r="J24" s="521"/>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526" t="s">
        <v>21</v>
      </c>
      <c r="B25" s="527"/>
      <c r="C25" s="85">
        <v>2</v>
      </c>
      <c r="D25" s="520" t="str">
        <f t="shared" si="1"/>
        <v/>
      </c>
      <c r="E25" s="521"/>
      <c r="F25" s="521"/>
      <c r="G25" s="521"/>
      <c r="H25" s="521"/>
      <c r="I25" s="521"/>
      <c r="J25" s="521"/>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526" t="s">
        <v>22</v>
      </c>
      <c r="B26" s="527"/>
      <c r="C26" s="85">
        <v>36</v>
      </c>
      <c r="D26" s="520" t="str">
        <f t="shared" si="1"/>
        <v/>
      </c>
      <c r="E26" s="521"/>
      <c r="F26" s="521"/>
      <c r="G26" s="521"/>
      <c r="H26" s="521"/>
      <c r="I26" s="521"/>
      <c r="J26" s="521"/>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526" t="s">
        <v>23</v>
      </c>
      <c r="B27" s="527"/>
      <c r="C27" s="85">
        <v>16</v>
      </c>
      <c r="D27" s="520" t="str">
        <f t="shared" si="1"/>
        <v/>
      </c>
      <c r="E27" s="521"/>
      <c r="F27" s="521"/>
      <c r="G27" s="521"/>
      <c r="H27" s="521"/>
      <c r="I27" s="521"/>
      <c r="J27" s="521"/>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539" t="s">
        <v>24</v>
      </c>
      <c r="B28" s="540"/>
      <c r="C28" s="85">
        <v>1</v>
      </c>
      <c r="D28" s="520" t="str">
        <f t="shared" si="1"/>
        <v/>
      </c>
      <c r="E28" s="521"/>
      <c r="F28" s="521"/>
      <c r="G28" s="521"/>
      <c r="H28" s="521"/>
      <c r="I28" s="521"/>
      <c r="J28" s="521"/>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541" t="s">
        <v>174</v>
      </c>
      <c r="B29" s="542"/>
      <c r="C29" s="87">
        <v>88</v>
      </c>
      <c r="D29" s="520" t="str">
        <f t="shared" si="1"/>
        <v/>
      </c>
      <c r="E29" s="521"/>
      <c r="F29" s="521"/>
      <c r="G29" s="521"/>
      <c r="H29" s="521"/>
      <c r="I29" s="521"/>
      <c r="J29" s="521"/>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505" t="s">
        <v>26</v>
      </c>
      <c r="B31" s="506"/>
      <c r="C31" s="509" t="s">
        <v>4</v>
      </c>
      <c r="D31" s="515" t="s">
        <v>5</v>
      </c>
      <c r="E31" s="516"/>
      <c r="F31" s="516"/>
      <c r="G31" s="516"/>
      <c r="H31" s="516"/>
      <c r="I31" s="516"/>
      <c r="J31" s="516"/>
      <c r="K31" s="516"/>
      <c r="L31" s="51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507"/>
      <c r="B32" s="508"/>
      <c r="C32" s="510"/>
      <c r="D32" s="182" t="s">
        <v>6</v>
      </c>
      <c r="E32" s="179" t="s">
        <v>7</v>
      </c>
      <c r="F32" s="179" t="s">
        <v>8</v>
      </c>
      <c r="G32" s="179" t="s">
        <v>165</v>
      </c>
      <c r="H32" s="179" t="s">
        <v>166</v>
      </c>
      <c r="I32" s="179" t="s">
        <v>167</v>
      </c>
      <c r="J32" s="179" t="s">
        <v>168</v>
      </c>
      <c r="K32" s="179" t="s">
        <v>169</v>
      </c>
      <c r="L32" s="179"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543" t="s">
        <v>27</v>
      </c>
      <c r="B33" s="543"/>
      <c r="C33" s="105">
        <f t="shared" ref="C33:C42" si="3">SUM(D33:L33)</f>
        <v>0</v>
      </c>
      <c r="D33" s="105">
        <f>SUM(D34:D42)</f>
        <v>0</v>
      </c>
      <c r="E33" s="105">
        <f t="shared" ref="E33:L33" si="4">SUM(E34:E42)</f>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677"/>
      <c r="N34" s="677"/>
      <c r="O34" s="677"/>
      <c r="P34" s="677"/>
      <c r="Q34" s="677"/>
      <c r="R34" s="677"/>
      <c r="S34" s="677"/>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544" t="s">
        <v>29</v>
      </c>
      <c r="B35" s="52" t="s">
        <v>30</v>
      </c>
      <c r="C35" s="93">
        <f t="shared" si="3"/>
        <v>0</v>
      </c>
      <c r="D35" s="84"/>
      <c r="E35" s="84"/>
      <c r="F35" s="84"/>
      <c r="G35" s="84"/>
      <c r="H35" s="84"/>
      <c r="I35" s="84"/>
      <c r="J35" s="84"/>
      <c r="K35" s="84"/>
      <c r="L35" s="84"/>
      <c r="M35" s="677"/>
      <c r="N35" s="677"/>
      <c r="O35" s="677"/>
      <c r="P35" s="677"/>
      <c r="Q35" s="677"/>
      <c r="R35" s="677"/>
      <c r="S35" s="677"/>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545"/>
      <c r="B36" s="51" t="s">
        <v>31</v>
      </c>
      <c r="C36" s="94">
        <f t="shared" si="3"/>
        <v>0</v>
      </c>
      <c r="D36" s="85"/>
      <c r="E36" s="85"/>
      <c r="F36" s="85"/>
      <c r="G36" s="85"/>
      <c r="H36" s="85"/>
      <c r="I36" s="85"/>
      <c r="J36" s="85"/>
      <c r="K36" s="85"/>
      <c r="L36" s="85"/>
      <c r="M36" s="677"/>
      <c r="N36" s="677"/>
      <c r="O36" s="677"/>
      <c r="P36" s="677"/>
      <c r="Q36" s="677"/>
      <c r="R36" s="677"/>
      <c r="S36" s="677"/>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545"/>
      <c r="B37" s="51" t="s">
        <v>32</v>
      </c>
      <c r="C37" s="94">
        <f t="shared" si="3"/>
        <v>0</v>
      </c>
      <c r="D37" s="85"/>
      <c r="E37" s="85"/>
      <c r="F37" s="85"/>
      <c r="G37" s="85"/>
      <c r="H37" s="85"/>
      <c r="I37" s="85"/>
      <c r="J37" s="85"/>
      <c r="K37" s="85"/>
      <c r="L37" s="85"/>
      <c r="M37" s="677"/>
      <c r="N37" s="677"/>
      <c r="O37" s="677"/>
      <c r="P37" s="677"/>
      <c r="Q37" s="677"/>
      <c r="R37" s="677"/>
      <c r="S37" s="677"/>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545"/>
      <c r="B38" s="51" t="s">
        <v>33</v>
      </c>
      <c r="C38" s="94">
        <f t="shared" si="3"/>
        <v>0</v>
      </c>
      <c r="D38" s="85"/>
      <c r="E38" s="85"/>
      <c r="F38" s="85"/>
      <c r="G38" s="85"/>
      <c r="H38" s="85"/>
      <c r="I38" s="85"/>
      <c r="J38" s="85"/>
      <c r="K38" s="85"/>
      <c r="L38" s="85"/>
      <c r="M38" s="677"/>
      <c r="N38" s="677"/>
      <c r="O38" s="677"/>
      <c r="P38" s="677"/>
      <c r="Q38" s="677"/>
      <c r="R38" s="677"/>
      <c r="S38" s="677"/>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546"/>
      <c r="B39" s="53" t="s">
        <v>34</v>
      </c>
      <c r="C39" s="95">
        <f t="shared" si="3"/>
        <v>0</v>
      </c>
      <c r="D39" s="87"/>
      <c r="E39" s="87"/>
      <c r="F39" s="87"/>
      <c r="G39" s="87"/>
      <c r="H39" s="87"/>
      <c r="I39" s="87"/>
      <c r="J39" s="87"/>
      <c r="K39" s="87"/>
      <c r="L39" s="87"/>
      <c r="M39" s="677"/>
      <c r="N39" s="677"/>
      <c r="O39" s="677"/>
      <c r="P39" s="677"/>
      <c r="Q39" s="677"/>
      <c r="R39" s="677"/>
      <c r="S39" s="677"/>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678" t="s">
        <v>35</v>
      </c>
      <c r="B40" s="50" t="s">
        <v>36</v>
      </c>
      <c r="C40" s="125">
        <f t="shared" si="3"/>
        <v>0</v>
      </c>
      <c r="D40" s="89"/>
      <c r="E40" s="89"/>
      <c r="F40" s="89"/>
      <c r="G40" s="89"/>
      <c r="H40" s="89"/>
      <c r="I40" s="89"/>
      <c r="J40" s="89"/>
      <c r="K40" s="89"/>
      <c r="L40" s="89"/>
      <c r="M40" s="677"/>
      <c r="N40" s="677"/>
      <c r="O40" s="677"/>
      <c r="P40" s="677"/>
      <c r="Q40" s="677"/>
      <c r="R40" s="677"/>
      <c r="S40" s="677"/>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x14ac:dyDescent="0.2">
      <c r="A41" s="668"/>
      <c r="B41" s="51" t="s">
        <v>37</v>
      </c>
      <c r="C41" s="94">
        <f t="shared" si="3"/>
        <v>0</v>
      </c>
      <c r="D41" s="85"/>
      <c r="E41" s="85"/>
      <c r="F41" s="85"/>
      <c r="G41" s="85"/>
      <c r="H41" s="85"/>
      <c r="I41" s="85"/>
      <c r="J41" s="85"/>
      <c r="K41" s="85"/>
      <c r="L41" s="85"/>
      <c r="M41" s="677"/>
      <c r="N41" s="677"/>
      <c r="O41" s="677"/>
      <c r="P41" s="677"/>
      <c r="Q41" s="677"/>
      <c r="R41" s="677"/>
      <c r="S41" s="677"/>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x14ac:dyDescent="0.2">
      <c r="A42" s="566" t="s">
        <v>175</v>
      </c>
      <c r="B42" s="567"/>
      <c r="C42" s="95">
        <f t="shared" si="3"/>
        <v>0</v>
      </c>
      <c r="D42" s="87"/>
      <c r="E42" s="87"/>
      <c r="F42" s="87"/>
      <c r="G42" s="87"/>
      <c r="H42" s="87"/>
      <c r="I42" s="87"/>
      <c r="J42" s="87"/>
      <c r="K42" s="87"/>
      <c r="L42" s="87"/>
      <c r="M42" s="677"/>
      <c r="N42" s="677"/>
      <c r="O42" s="677"/>
      <c r="P42" s="677"/>
      <c r="Q42" s="677"/>
      <c r="R42" s="677"/>
      <c r="S42" s="677"/>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205" t="s">
        <v>39</v>
      </c>
      <c r="B44" s="182"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547" t="s">
        <v>43</v>
      </c>
      <c r="B47" s="548"/>
      <c r="C47" s="182"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549" t="s">
        <v>46</v>
      </c>
      <c r="B48" s="550"/>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IF(AND(([2]A01!$C16+[2]A01!$C17+[2]A01!$C18+[2]A01!$C19+[2]A01!$D29+[2]A01!$D30+[2]A01!$D31)&lt;&gt;0,D48="",E48=""),"Observacion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IF(AND(([2]A01!$C16+[2]A01!$C17+[2]A01!$C18+[2]A01!$C19+[2]A01!$D29+[2]A01!$D30+[2]A01!$D31)&lt;&gt;0,D48="",E48=""),1,0)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551" t="s">
        <v>48</v>
      </c>
      <c r="B50" s="552"/>
      <c r="C50" s="555" t="s">
        <v>49</v>
      </c>
      <c r="D50" s="557" t="s">
        <v>50</v>
      </c>
      <c r="E50" s="558"/>
      <c r="F50" s="558"/>
      <c r="G50" s="558"/>
      <c r="H50" s="558"/>
      <c r="I50" s="559"/>
      <c r="J50" s="560" t="s">
        <v>51</v>
      </c>
      <c r="K50" s="561"/>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553"/>
      <c r="B51" s="554"/>
      <c r="C51" s="556"/>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564" t="s">
        <v>59</v>
      </c>
      <c r="B52" s="565"/>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562" t="s">
        <v>60</v>
      </c>
      <c r="B53" s="563"/>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562" t="s">
        <v>61</v>
      </c>
      <c r="B54" s="563"/>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537" t="s">
        <v>62</v>
      </c>
      <c r="B55" s="538"/>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551" t="s">
        <v>48</v>
      </c>
      <c r="B57" s="552"/>
      <c r="C57" s="555" t="s">
        <v>49</v>
      </c>
      <c r="D57" s="587" t="s">
        <v>177</v>
      </c>
      <c r="E57" s="587"/>
      <c r="F57" s="560"/>
      <c r="G57" s="560" t="s">
        <v>178</v>
      </c>
      <c r="H57" s="561"/>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553"/>
      <c r="B58" s="554"/>
      <c r="C58" s="556"/>
      <c r="D58" s="183" t="s">
        <v>179</v>
      </c>
      <c r="E58" s="183" t="s">
        <v>180</v>
      </c>
      <c r="F58" s="178" t="s">
        <v>181</v>
      </c>
      <c r="G58" s="178" t="s">
        <v>182</v>
      </c>
      <c r="H58" s="183"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570" t="s">
        <v>59</v>
      </c>
      <c r="B59" s="571"/>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572" t="s">
        <v>60</v>
      </c>
      <c r="B60" s="573"/>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572" t="s">
        <v>61</v>
      </c>
      <c r="B61" s="573"/>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574" t="s">
        <v>62</v>
      </c>
      <c r="B62" s="575"/>
      <c r="C62" s="95">
        <f>SUM(D62:F62)</f>
        <v>0</v>
      </c>
      <c r="D62" s="92"/>
      <c r="E62" s="92"/>
      <c r="F62" s="113"/>
      <c r="G62" s="343"/>
      <c r="H62" s="344"/>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533" t="s">
        <v>39</v>
      </c>
      <c r="B64" s="534"/>
      <c r="C64" s="533" t="s">
        <v>40</v>
      </c>
      <c r="D64" s="585"/>
      <c r="E64" s="534"/>
      <c r="F64" s="576" t="s">
        <v>41</v>
      </c>
      <c r="G64" s="577"/>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8"/>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81"/>
      <c r="B65" s="582"/>
      <c r="C65" s="581"/>
      <c r="D65" s="586"/>
      <c r="E65" s="582"/>
      <c r="F65" s="543" t="s">
        <v>63</v>
      </c>
      <c r="G65" s="543"/>
      <c r="H65" s="543" t="s">
        <v>64</v>
      </c>
      <c r="I65" s="543"/>
      <c r="J65" s="543" t="s">
        <v>213</v>
      </c>
      <c r="K65" s="543"/>
      <c r="L65" s="543" t="s">
        <v>214</v>
      </c>
      <c r="M65" s="543"/>
      <c r="N65" s="543" t="s">
        <v>215</v>
      </c>
      <c r="O65" s="543"/>
      <c r="P65" s="543" t="s">
        <v>216</v>
      </c>
      <c r="Q65" s="543"/>
      <c r="R65" s="543" t="s">
        <v>217</v>
      </c>
      <c r="S65" s="543"/>
      <c r="T65" s="543" t="s">
        <v>218</v>
      </c>
      <c r="U65" s="543"/>
      <c r="V65" s="543" t="s">
        <v>219</v>
      </c>
      <c r="W65" s="543"/>
      <c r="X65" s="543" t="s">
        <v>220</v>
      </c>
      <c r="Y65" s="543"/>
      <c r="Z65" s="579" t="s">
        <v>221</v>
      </c>
      <c r="AA65" s="580"/>
      <c r="AB65" s="579" t="s">
        <v>222</v>
      </c>
      <c r="AC65" s="580"/>
      <c r="AD65" s="579" t="s">
        <v>223</v>
      </c>
      <c r="AE65" s="580"/>
      <c r="AF65" s="579" t="s">
        <v>224</v>
      </c>
      <c r="AG65" s="580"/>
      <c r="AH65" s="62"/>
      <c r="AI65" s="11"/>
      <c r="AJ65" s="11"/>
      <c r="AK65" s="11"/>
      <c r="AL65" s="11"/>
      <c r="AM65" s="11"/>
      <c r="AN65" s="11"/>
      <c r="AO65" s="11"/>
      <c r="AP65" s="11"/>
      <c r="AQ65" s="11"/>
      <c r="AR65" s="11"/>
      <c r="AS65" s="11"/>
      <c r="AT65" s="11"/>
      <c r="AU65" s="11"/>
      <c r="AV65" s="11"/>
      <c r="AW65" s="11"/>
      <c r="AX65" s="11"/>
      <c r="AY65" s="11"/>
      <c r="AZ65" s="543" t="s">
        <v>63</v>
      </c>
      <c r="BA65" s="543"/>
      <c r="BB65" s="543" t="s">
        <v>64</v>
      </c>
      <c r="BC65" s="543"/>
      <c r="BD65" s="543" t="s">
        <v>213</v>
      </c>
      <c r="BE65" s="543"/>
      <c r="BF65" s="543" t="s">
        <v>214</v>
      </c>
      <c r="BG65" s="543"/>
      <c r="BH65" s="543" t="s">
        <v>215</v>
      </c>
      <c r="BI65" s="543"/>
      <c r="BJ65" s="543" t="s">
        <v>216</v>
      </c>
      <c r="BK65" s="543"/>
      <c r="BL65" s="543" t="s">
        <v>217</v>
      </c>
      <c r="BM65" s="543"/>
      <c r="BN65" s="543" t="s">
        <v>218</v>
      </c>
      <c r="BO65" s="543"/>
      <c r="BP65" s="543" t="s">
        <v>219</v>
      </c>
      <c r="BQ65" s="543"/>
      <c r="BR65" s="543" t="s">
        <v>220</v>
      </c>
      <c r="BS65" s="543"/>
      <c r="BT65" s="579" t="s">
        <v>221</v>
      </c>
      <c r="BU65" s="580"/>
      <c r="BV65" s="579" t="s">
        <v>222</v>
      </c>
      <c r="BW65" s="580"/>
      <c r="BX65" s="579" t="s">
        <v>223</v>
      </c>
      <c r="BY65" s="580"/>
      <c r="BZ65" s="579" t="s">
        <v>224</v>
      </c>
      <c r="CA65" s="580"/>
      <c r="CB65" s="11"/>
      <c r="CC65" s="11"/>
      <c r="CD65" s="11"/>
      <c r="CE65" s="11"/>
      <c r="CF65" s="11"/>
      <c r="CG65" s="11"/>
      <c r="CH65" s="11"/>
      <c r="CI65" s="11"/>
      <c r="CJ65" s="11"/>
      <c r="CK65" s="11"/>
      <c r="CL65" s="11"/>
      <c r="CM65" s="185"/>
      <c r="CN65" s="27"/>
      <c r="CO65" s="27"/>
      <c r="CP65" s="543" t="s">
        <v>63</v>
      </c>
      <c r="CQ65" s="543"/>
      <c r="CR65" s="543" t="s">
        <v>64</v>
      </c>
      <c r="CS65" s="543"/>
      <c r="CT65" s="543" t="s">
        <v>213</v>
      </c>
      <c r="CU65" s="543"/>
      <c r="CV65" s="543" t="s">
        <v>214</v>
      </c>
      <c r="CW65" s="543"/>
      <c r="CX65" s="543" t="s">
        <v>215</v>
      </c>
      <c r="CY65" s="543"/>
      <c r="CZ65" s="543" t="s">
        <v>216</v>
      </c>
      <c r="DA65" s="543"/>
      <c r="DB65" s="543" t="s">
        <v>217</v>
      </c>
      <c r="DC65" s="543"/>
      <c r="DD65" s="543" t="s">
        <v>218</v>
      </c>
      <c r="DE65" s="543"/>
      <c r="DF65" s="543" t="s">
        <v>219</v>
      </c>
      <c r="DG65" s="543"/>
      <c r="DH65" s="543" t="s">
        <v>220</v>
      </c>
      <c r="DI65" s="543"/>
      <c r="DJ65" s="579" t="s">
        <v>221</v>
      </c>
      <c r="DK65" s="580"/>
      <c r="DL65" s="579" t="s">
        <v>222</v>
      </c>
      <c r="DM65" s="580"/>
      <c r="DN65" s="579" t="s">
        <v>223</v>
      </c>
      <c r="DO65" s="580"/>
      <c r="DP65" s="579" t="s">
        <v>224</v>
      </c>
      <c r="DQ65" s="580"/>
    </row>
    <row r="66" spans="1:132" s="76" customFormat="1" ht="21" x14ac:dyDescent="0.15">
      <c r="A66" s="583"/>
      <c r="B66" s="584"/>
      <c r="C66" s="182" t="s">
        <v>65</v>
      </c>
      <c r="D66" s="182" t="s">
        <v>37</v>
      </c>
      <c r="E66" s="177"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t="s">
        <v>37</v>
      </c>
      <c r="CQ66" s="64" t="s">
        <v>58</v>
      </c>
      <c r="CR66" s="63" t="s">
        <v>37</v>
      </c>
      <c r="CS66" s="64" t="s">
        <v>58</v>
      </c>
      <c r="CT66" s="63" t="s">
        <v>37</v>
      </c>
      <c r="CU66" s="64" t="s">
        <v>58</v>
      </c>
      <c r="CV66" s="63" t="s">
        <v>37</v>
      </c>
      <c r="CW66" s="64" t="s">
        <v>58</v>
      </c>
      <c r="CX66" s="63" t="s">
        <v>37</v>
      </c>
      <c r="CY66" s="64" t="s">
        <v>58</v>
      </c>
      <c r="CZ66" s="63" t="s">
        <v>37</v>
      </c>
      <c r="DA66" s="64" t="s">
        <v>58</v>
      </c>
      <c r="DB66" s="63" t="s">
        <v>37</v>
      </c>
      <c r="DC66" s="64" t="s">
        <v>58</v>
      </c>
      <c r="DD66" s="63" t="s">
        <v>37</v>
      </c>
      <c r="DE66" s="64" t="s">
        <v>58</v>
      </c>
      <c r="DF66" s="63" t="s">
        <v>37</v>
      </c>
      <c r="DG66" s="64" t="s">
        <v>58</v>
      </c>
      <c r="DH66" s="63" t="s">
        <v>37</v>
      </c>
      <c r="DI66" s="64" t="s">
        <v>58</v>
      </c>
      <c r="DJ66" s="63" t="s">
        <v>37</v>
      </c>
      <c r="DK66" s="64" t="s">
        <v>58</v>
      </c>
      <c r="DL66" s="63" t="s">
        <v>37</v>
      </c>
      <c r="DM66" s="64" t="s">
        <v>58</v>
      </c>
      <c r="DN66" s="63" t="s">
        <v>37</v>
      </c>
      <c r="DO66" s="64" t="s">
        <v>58</v>
      </c>
      <c r="DP66" s="63" t="s">
        <v>37</v>
      </c>
      <c r="DQ66" s="64" t="s">
        <v>58</v>
      </c>
    </row>
    <row r="67" spans="1:132" s="76" customFormat="1" ht="15.75" customHeight="1" x14ac:dyDescent="0.15">
      <c r="A67" s="549" t="s">
        <v>66</v>
      </c>
      <c r="B67" s="550"/>
      <c r="C67" s="105">
        <f>SUM(D67:E67)</f>
        <v>12</v>
      </c>
      <c r="D67" s="105">
        <f>+F67+H67+J67+L67+N67+P67+R67+T67+V67+X67+Z67+AB67+AD67+AF67</f>
        <v>5</v>
      </c>
      <c r="E67" s="106">
        <f t="shared" ref="D67:E70" si="6">+G67+I67+K67+M67+O67+Q67+S67+U67+W67+Y67+AA67+AC67+AE67+AG67</f>
        <v>7</v>
      </c>
      <c r="F67" s="96"/>
      <c r="G67" s="96"/>
      <c r="H67" s="96"/>
      <c r="I67" s="96"/>
      <c r="J67" s="96">
        <v>1</v>
      </c>
      <c r="K67" s="96"/>
      <c r="L67" s="96"/>
      <c r="M67" s="96"/>
      <c r="N67" s="96"/>
      <c r="O67" s="96">
        <v>1</v>
      </c>
      <c r="P67" s="96"/>
      <c r="Q67" s="96"/>
      <c r="R67" s="96"/>
      <c r="S67" s="96"/>
      <c r="T67" s="96">
        <v>1</v>
      </c>
      <c r="U67" s="96">
        <v>2</v>
      </c>
      <c r="V67" s="96"/>
      <c r="W67" s="96"/>
      <c r="X67" s="96"/>
      <c r="Y67" s="96"/>
      <c r="Z67" s="96"/>
      <c r="AA67" s="96">
        <v>4</v>
      </c>
      <c r="AB67" s="96">
        <v>3</v>
      </c>
      <c r="AC67" s="96"/>
      <c r="AD67" s="96"/>
      <c r="AE67" s="96"/>
      <c r="AF67" s="96"/>
      <c r="AG67" s="84"/>
      <c r="AH67" s="149" t="str">
        <f>$AZ67&amp;""&amp;$BA67&amp;""&amp;$BB67&amp;""&amp;$BC67&amp;""&amp;$BD67&amp;""&amp;$BE67&amp;""&amp;$BF67&amp;""&amp;$BG67&amp;""&amp;$BH67&amp;""&amp;$BI67&amp;""&amp;$BJ67&amp;""&amp;$BK67&amp;""&amp;$BL67&amp;""&amp;$BM67&amp;""&amp;$BN67&amp;""&amp;$BO67&amp;""&amp;$BP67&amp;""&amp;$BQ67&amp;""&amp;$BR67&amp;""&amp;$BS67&amp;""&amp;$BT67&amp;""&amp;$BU67&amp;""&amp;$BV67&amp;""&amp;$BW67&amp;""&amp;$BX67&amp;""&amp;$BY67&amp;""&amp;$BZ67&amp;""&amp;$CA67</f>
        <v/>
      </c>
      <c r="AI67" s="62"/>
      <c r="AJ67" s="62"/>
      <c r="AK67" s="62"/>
      <c r="AL67" s="11"/>
      <c r="AZ67" s="208" t="str">
        <f>IF(OR(F$68&gt;F$67,F$69&gt;F$67,F$70&gt;F$67),"En hombres 15-19,No corresponde patología mayores que total ingresos","")</f>
        <v/>
      </c>
      <c r="BA67" s="208" t="str">
        <f>IF(OR(G$68&gt;G$67,G$69&gt;G$67,G$70&gt;G$67),"En Mujeres 15-19,No corresponde patología mayores que total ingresos","")</f>
        <v/>
      </c>
      <c r="BB67" s="208" t="str">
        <f>IF(OR(H$68&gt;H$67,H$69&gt;H$67,H$70&gt;H$67),"En hombres 20-24,No corresponde patología mayores que total ingresos","")</f>
        <v/>
      </c>
      <c r="BC67" s="208" t="str">
        <f>IF(OR(I$68&gt;I$67,I$69&gt;I$67,I$70&gt;I$67),"En Mujeres 20-24,No corresponde patología mayores que total ingresos","")</f>
        <v/>
      </c>
      <c r="BD67" s="208" t="str">
        <f>IF(OR(J$68&gt;J$67,J$69&gt;J$67,J$70&gt;J$67),"En hombres 25-29,No corresponde patología mayores que total ingresos","")</f>
        <v/>
      </c>
      <c r="BE67" s="208" t="str">
        <f>IF(OR(K$68&gt;K$67,K$69&gt;K$67,K$70&gt;K$67),"En Mujeres 25-29,No corresponde patología mayores que total ingresos","")</f>
        <v/>
      </c>
      <c r="BF67" s="208" t="str">
        <f>IF(OR(L$68&gt;L$67,L$69&gt;L$67,L$70&gt;L$67),"En hombres 30-34,No corresponde patología mayores que total ingresos","")</f>
        <v/>
      </c>
      <c r="BG67" s="208" t="str">
        <f>IF(OR(M$68&gt;M$67,M$69&gt;M$67,M$70&gt;M$67),"En Mujeres 30-34,No corresponde patología mayores que total ingresos","")</f>
        <v/>
      </c>
      <c r="BH67" s="208" t="str">
        <f>IF(OR(N$68&gt;N$67,N$69&gt;N$67,N$70&gt;N$67),"En hombres 35-39,No corresponde patología mayores que total ingresos","")</f>
        <v/>
      </c>
      <c r="BI67" s="208" t="str">
        <f>IF(OR(O$68&gt;O$67,O$69&gt;O$67,O$70&gt;O$67),"En Mujeres 35-39,No corresponde patología mayores que total ingresos","")</f>
        <v/>
      </c>
      <c r="BJ67" s="208" t="str">
        <f>IF(OR(P$68&gt;P$67,P$69&gt;P$67,P$70&gt;P$67),"En hombres 40-44,No corresponde patología mayores que total ingresos","")</f>
        <v/>
      </c>
      <c r="BK67" s="208" t="str">
        <f>IF(OR(Q$68&gt;Q$67,Q$69&gt;Q$67,Q$70&gt;Q$67),"En Mujeres 40-44,No corresponde patología mayores que total ingresos","")</f>
        <v/>
      </c>
      <c r="BL67" s="208" t="str">
        <f>IF(OR(R$68&gt;R$67,R$69&gt;R$67,R$70&gt;R$67),"En hombres 45-49,No corresponde patología mayores que total ingresos","")</f>
        <v/>
      </c>
      <c r="BM67" s="208" t="str">
        <f>IF(OR(S$68&gt;S$67,S$69&gt;S$67,S$70&gt;S$67),"En Mujeres 45-49,No corresponde patología mayores que total ingresos","")</f>
        <v/>
      </c>
      <c r="BN67" s="208" t="str">
        <f>IF(OR(T$68&gt;T$67,T$69&gt;T$67,T$70&gt;T$67),"En hombres 50-54,No corresponde patología mayores que total ingresos","")</f>
        <v/>
      </c>
      <c r="BO67" s="208" t="str">
        <f>IF(OR(U$68&gt;U$67,U$69&gt;U$67,U$70&gt;U$67),"En Mujeres 50-54,No corresponde patología mayores que total ingresos","")</f>
        <v/>
      </c>
      <c r="BP67" s="208" t="str">
        <f>IF(OR(V$68&gt;V$67,V$69&gt;V$67,V$70&gt;V$67),"En hombres 55-59,No corresponde patología mayores que total ingresos","")</f>
        <v/>
      </c>
      <c r="BQ67" s="208" t="str">
        <f>IF(OR(W$68&gt;W$67,W$69&gt;W$67,W$70&gt;W$67),"En Mujeres 55-59,No corresponde patología mayores que total ingresos","")</f>
        <v/>
      </c>
      <c r="BR67" s="208" t="str">
        <f>IF(OR(X$68&gt;X$67,X$69&gt;X$67,X$70&gt;X$67),"En hombres 60-64,No corresponde patología mayores que total ingresos","")</f>
        <v/>
      </c>
      <c r="BS67" s="208" t="str">
        <f>IF(OR(Y$68&gt;Y$67,Y$69&gt;Y$67,Y$70&gt;Y$67),"En Mujeres 60-64,No corresponde patología mayores que total ingresos","")</f>
        <v/>
      </c>
      <c r="BT67" s="208" t="str">
        <f>IF(OR(Z$68&gt;Z$67,Z$69&gt;Z$67,Z$70&gt;Z$67),"En hombres 65-69,No corresponde patología mayores que total ingresos","")</f>
        <v/>
      </c>
      <c r="BU67" s="208" t="str">
        <f>IF(OR(AA$68&gt;AA$67,AA$69&gt;AA$67,AA$70&gt;AA$67),"En Mujeres 65-69,No corresponde patología mayores que total ingresos","")</f>
        <v/>
      </c>
      <c r="BV67" s="208" t="str">
        <f>IF(OR(AB$68&gt;AB$67,AB$69&gt;AB$67,AB$70&gt;AB$67),"En hombres 70-74,No corresponde patología mayores que total ingresos","")</f>
        <v/>
      </c>
      <c r="BW67" s="208" t="str">
        <f>IF(OR(AC$68&gt;AC$67,AC$69&gt;AC$67,AC$70&gt;AC$67),"En Mujeres 70-74,No corresponde patología mayores que total ingresos","")</f>
        <v/>
      </c>
      <c r="BX67" s="208" t="str">
        <f>IF(OR(AD$68&gt;AD$67,AD$69&gt;AD$67,AD$70&gt;AD$67),"En hombres 75-79,No corresponde patología mayores que total ingresos","")</f>
        <v/>
      </c>
      <c r="BY67" s="208" t="str">
        <f>IF(OR(AE$68&gt;AE$67,AE$69&gt;AE$67,AE$70&gt;AE$67),"En Mujeres 75-79,No corresponde patología mayores que total ingresos","")</f>
        <v/>
      </c>
      <c r="BZ67" s="208" t="str">
        <f>IF(OR(AF$68&gt;AF$67,AF$69&gt;AF$67,AF$70&gt;AF$67),"En hombres 80+,No corresponde patología mayores que total ingresos","")</f>
        <v/>
      </c>
      <c r="CA67" s="208" t="str">
        <f>IF(OR(AG$68&gt;AG$67,AG$69&gt;AG$67,AG$70&gt;AG$67),"En Mujeres 80+,No corresponde patología mayores que total ingresos","")</f>
        <v/>
      </c>
      <c r="CB67" s="11"/>
      <c r="CC67" s="11"/>
      <c r="CD67" s="11"/>
      <c r="CE67" s="11"/>
      <c r="CF67" s="11"/>
      <c r="CG67" s="11"/>
      <c r="CH67" s="11"/>
      <c r="CI67" s="11"/>
      <c r="CJ67" s="11"/>
      <c r="CK67" s="11"/>
      <c r="CL67" s="11"/>
      <c r="CM67" s="185"/>
      <c r="CN67" s="27"/>
      <c r="CO67" s="27"/>
      <c r="CP67" s="151">
        <f>IF(OR(F$68&gt;F$67,F$69&gt;F$67,F$70&gt;F$67),1,0)</f>
        <v>0</v>
      </c>
      <c r="CQ67" s="151">
        <f t="shared" ref="CQ67:DQ67" si="7">IF(OR(G$68&gt;G$67,G$69&gt;G$67,G$70&gt;G$67),1,0)</f>
        <v>0</v>
      </c>
      <c r="CR67" s="151">
        <f t="shared" si="7"/>
        <v>0</v>
      </c>
      <c r="CS67" s="151">
        <f t="shared" si="7"/>
        <v>0</v>
      </c>
      <c r="CT67" s="151">
        <f t="shared" si="7"/>
        <v>0</v>
      </c>
      <c r="CU67" s="151">
        <f t="shared" si="7"/>
        <v>0</v>
      </c>
      <c r="CV67" s="151">
        <f t="shared" si="7"/>
        <v>0</v>
      </c>
      <c r="CW67" s="151">
        <f t="shared" si="7"/>
        <v>0</v>
      </c>
      <c r="CX67" s="151">
        <f t="shared" si="7"/>
        <v>0</v>
      </c>
      <c r="CY67" s="151">
        <f t="shared" si="7"/>
        <v>0</v>
      </c>
      <c r="CZ67" s="151">
        <f t="shared" si="7"/>
        <v>0</v>
      </c>
      <c r="DA67" s="151">
        <f t="shared" si="7"/>
        <v>0</v>
      </c>
      <c r="DB67" s="151">
        <f t="shared" si="7"/>
        <v>0</v>
      </c>
      <c r="DC67" s="151">
        <f t="shared" si="7"/>
        <v>0</v>
      </c>
      <c r="DD67" s="151">
        <f t="shared" si="7"/>
        <v>0</v>
      </c>
      <c r="DE67" s="151">
        <f t="shared" si="7"/>
        <v>0</v>
      </c>
      <c r="DF67" s="151">
        <f t="shared" si="7"/>
        <v>0</v>
      </c>
      <c r="DG67" s="151">
        <f t="shared" si="7"/>
        <v>0</v>
      </c>
      <c r="DH67" s="151">
        <f t="shared" si="7"/>
        <v>0</v>
      </c>
      <c r="DI67" s="151">
        <f t="shared" si="7"/>
        <v>0</v>
      </c>
      <c r="DJ67" s="151">
        <f t="shared" si="7"/>
        <v>0</v>
      </c>
      <c r="DK67" s="151">
        <f t="shared" si="7"/>
        <v>0</v>
      </c>
      <c r="DL67" s="151">
        <f t="shared" si="7"/>
        <v>0</v>
      </c>
      <c r="DM67" s="151">
        <f t="shared" si="7"/>
        <v>0</v>
      </c>
      <c r="DN67" s="151">
        <f t="shared" si="7"/>
        <v>0</v>
      </c>
      <c r="DO67" s="151">
        <f t="shared" si="7"/>
        <v>0</v>
      </c>
      <c r="DP67" s="151">
        <f t="shared" si="7"/>
        <v>0</v>
      </c>
      <c r="DQ67" s="151">
        <f t="shared" si="7"/>
        <v>0</v>
      </c>
      <c r="DR67" s="27"/>
      <c r="DS67" s="27"/>
      <c r="DT67" s="27"/>
      <c r="DU67" s="27"/>
      <c r="DV67" s="27"/>
      <c r="DW67" s="27"/>
      <c r="DX67" s="27"/>
      <c r="DY67" s="27"/>
      <c r="DZ67" s="27"/>
      <c r="EA67" s="27"/>
    </row>
    <row r="68" spans="1:132" s="76" customFormat="1" ht="15.75" customHeight="1" x14ac:dyDescent="0.15">
      <c r="A68" s="679" t="s">
        <v>67</v>
      </c>
      <c r="B68" s="180"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t="str">
        <f>$AZ68&amp;""&amp;$BA68&amp;""&amp;$BB68&amp;""&amp;$BC68&amp;""&amp;$BD68&amp;""&amp;$BE68&amp;""&amp;$BF68&amp;""&amp;$BG68&amp;""&amp;$BH68&amp;""&amp;$BI68&amp;""&amp;$BJ68&amp;""&amp;$BK68&amp;""&amp;$BL68&amp;""&amp;$BM68&amp;""&amp;$BN68&amp;""&amp;$BO68&amp;""&amp;$BP68&amp;""&amp;$BQ68&amp;""&amp;$BR68&amp;""&amp;$BS68&amp;""&amp;$BT68&amp;""&amp;$BU68&amp;""&amp;$BV68&amp;""&amp;$BW68&amp;""&amp;$BX68&amp;""&amp;$BY68&amp;""&amp;$BZ68&amp;""&amp;$CA68</f>
        <v/>
      </c>
      <c r="AI68" s="206"/>
      <c r="AJ68" s="62"/>
      <c r="AK68" s="11"/>
      <c r="AZ68" s="77" t="str">
        <f>IF(($F68+$F69+$F70)&lt;$F67,"En hombres 15-19, La suma patologías no puede ser menor que ingresos PSCV","")</f>
        <v/>
      </c>
      <c r="BA68" s="77" t="str">
        <f>IF(($G68+$G69+$G70)&lt;$G67,"En mujeres 15-19, La suma patologías no puede ser menor que ingresos PSCV","")</f>
        <v/>
      </c>
      <c r="BB68" s="77" t="str">
        <f>IF(($H68+$H69+$H70)&lt;$H67,"En hombres 20-24, La suma patologías no puede ser menor que ingresos PSCV","")</f>
        <v/>
      </c>
      <c r="BC68" s="77" t="str">
        <f>IF(($I68+$I69+$I70)&lt;$I67,"En mujeres 20-24, La suma patologías no puede ser menor que ingresos PSCV","")</f>
        <v/>
      </c>
      <c r="BD68" s="77" t="str">
        <f>IF(($J68+$J69+$J70)&lt;$J67,"En hombres 25-29, La suma patologías no puede ser menor que ingresos PSCV","")</f>
        <v/>
      </c>
      <c r="BE68" s="77" t="str">
        <f>IF(($K68+$K69+$K70)&lt;$K67,"En mujeres 25-29, La suma patologías no puede ser menor que ingresos PSCV","")</f>
        <v/>
      </c>
      <c r="BF68" s="77" t="str">
        <f>IF(($L68+$L69+$L70)&lt;$L67,"En hombres 30-34, La suma patologías no puede ser menor que ingresos PSCV","")</f>
        <v/>
      </c>
      <c r="BG68" s="77" t="str">
        <f>IF(($M68+$M69+$M70)&lt;$M67,"En mujeres 30-34, La suma patologías no puede ser menor que ingresos PSCV","")</f>
        <v/>
      </c>
      <c r="BH68" s="77" t="str">
        <f>IF(($N68+$N69+$N70)&lt;$N67,"En hombres 35-39, La suma patologías no puede ser menor que ingresos PSCV","")</f>
        <v/>
      </c>
      <c r="BI68" s="77" t="str">
        <f>IF(($O68+$O69+$O70)&lt;$O67,"En mujeres 35-39, La suma patologías no puede ser menor que ingresos PSCV","")</f>
        <v/>
      </c>
      <c r="BJ68" s="77" t="str">
        <f>IF(($P68+$P69+$P70)&lt;$P67,"En hombres 40-44, La suma patologías no puede ser menor que ingresos PSCV","")</f>
        <v/>
      </c>
      <c r="BK68" s="77" t="str">
        <f>IF(($Q68+$Q69+$Q70)&lt;$Q67,"En mujeres 40-44, La suma patologías no puede ser menor que ingresos PSCV","")</f>
        <v/>
      </c>
      <c r="BL68" s="77" t="str">
        <f>IF(($R68+$R69+$R70)&lt;$R67,"En hombres 45-49, La suma patologías no puede ser menor que ingresos PSCV","")</f>
        <v/>
      </c>
      <c r="BM68" s="77" t="str">
        <f>IF(($S68+$S69+$S70)&lt;$S67,"En mujeres 45-49, La suma patologías no puede ser menor que ingresos PSCV","")</f>
        <v/>
      </c>
      <c r="BN68" s="77" t="str">
        <f>IF(($T68+$T69+$T70)&lt;$T67,"En hombres 50-54, La suma patologías no puede ser menor que ingresos PSCV","")</f>
        <v/>
      </c>
      <c r="BO68" s="77" t="str">
        <f>IF(($U68+$U69+$U70)&lt;$U67,"En mujeres 50-54, La suma patologías no puede ser menor que ingresos PSCV","")</f>
        <v/>
      </c>
      <c r="BP68" s="77" t="str">
        <f>IF(($V68+$V69+$V70)&lt;$V67,"En hombres 55-59, La suma patologías no puede ser menor que ingresos PSCV","")</f>
        <v/>
      </c>
      <c r="BQ68" s="77" t="str">
        <f>IF(($W68+$W69+$W70)&lt;$W67,"En mujeres 55-59, La suma patologías no puede ser menor que ingresos PSCV","")</f>
        <v/>
      </c>
      <c r="BR68" s="77" t="str">
        <f>IF(($X68+$X69+$X70)&lt;$X67,"En hombres 60-64, La suma patologías no puede ser menor que ingresos PSCV","")</f>
        <v/>
      </c>
      <c r="BS68" s="77" t="str">
        <f>IF(($Y68+$Y69+$Y70)&lt;$Y67,"En mujeres 60-64, La suma patologías no puede ser menor que ingresos PSCV","")</f>
        <v/>
      </c>
      <c r="BT68" s="77" t="str">
        <f>IF(($Z68+$Z69+$Z70)&lt;$Z67,"En hombres 65-69, La suma patologías no puede ser menor que ingresos PSCV","")</f>
        <v/>
      </c>
      <c r="BU68" s="77" t="str">
        <f>IF(($AA68+$AA69+$AA70)&lt;$AA67,"En mujeres 65-69, La suma patologías no puede ser menor que ingresos PSCV","")</f>
        <v/>
      </c>
      <c r="BV68" s="77" t="str">
        <f>IF(($AB68+$AB69+$AB70)&lt;$AB67,"En hombres 70-74, La suma patologías no puede ser menor que ingresos PSCV","")</f>
        <v/>
      </c>
      <c r="BW68" s="77" t="str">
        <f>IF(($AC68+$AC69+$AC70)&lt;$AC67,"En mujeres 70-74, La suma patologías no puede ser menor que ingresos PSCV","")</f>
        <v/>
      </c>
      <c r="BX68" s="77" t="str">
        <f>IF(($AD68+$AD69+$AD70)&lt;$AD67,"En hombres 75-79, La suma patologías no puede ser menor que ingresos PSCV","")</f>
        <v/>
      </c>
      <c r="BY68" s="77" t="str">
        <f>IF(($AE68+$AE69+$AE70)&lt;$AE67,"En mujeres 75-79, La suma patologías no puede ser menor que ingresos PSCV","")</f>
        <v/>
      </c>
      <c r="BZ68" s="77" t="str">
        <f>IF(($AF68+$AF69+$AF70)&lt;$AF67,"En hombres 80ymas, La suma patologías no puede ser menor que ingresos PSCV","")</f>
        <v/>
      </c>
      <c r="CA68" s="77" t="str">
        <f>IF(($AG68+$AG69+$AG70)&lt;$AG67,"En mujeres 80ymas, La suma patologías no puede ser menor que ingresos PSCV","")</f>
        <v/>
      </c>
      <c r="CB68" s="11"/>
      <c r="CC68" s="11"/>
      <c r="CD68" s="11"/>
      <c r="CE68" s="11"/>
      <c r="CF68" s="11"/>
      <c r="CG68" s="11"/>
      <c r="CH68" s="11"/>
      <c r="CI68" s="11"/>
      <c r="CJ68" s="11"/>
      <c r="CK68" s="11"/>
      <c r="CL68" s="11"/>
      <c r="CM68" s="185"/>
      <c r="CN68" s="27"/>
      <c r="CO68" s="27"/>
      <c r="CP68" s="154">
        <f>IF(($F68+$F69+$F70)&lt;$F67,1,0)</f>
        <v>0</v>
      </c>
      <c r="CQ68" s="154">
        <f>IF(($G68+$G69+$G70)&lt;$G67,1,0)</f>
        <v>0</v>
      </c>
      <c r="CR68" s="154">
        <f>IF(($H68+$H69+$H70)&lt;$H67,1,0)</f>
        <v>0</v>
      </c>
      <c r="CS68" s="154">
        <f>IF(($I68+$I69+$I70)&lt;$I67,1,0)</f>
        <v>0</v>
      </c>
      <c r="CT68" s="154">
        <f>IF(($J68+$J69+$J70)&lt;$J67,1,0)</f>
        <v>0</v>
      </c>
      <c r="CU68" s="154">
        <f>IF(($K68+$K69+$K70)&lt;$K67,1,0)</f>
        <v>0</v>
      </c>
      <c r="CV68" s="154">
        <f>IF(($L68+$L69+$L70)&lt;$L67,1,0)</f>
        <v>0</v>
      </c>
      <c r="CW68" s="154">
        <f>IF(($M68+$M69+$M70)&lt;$M67,1,0)</f>
        <v>0</v>
      </c>
      <c r="CX68" s="154">
        <f>IF(($N68+$N69+$N70)&lt;$N67,1,0)</f>
        <v>0</v>
      </c>
      <c r="CY68" s="154">
        <f>IF(($O68+$O69+$O70)&lt;$O67,1,0)</f>
        <v>0</v>
      </c>
      <c r="CZ68" s="154">
        <f>IF(($P68+$P69+$P70)&lt;$P67,1,0)</f>
        <v>0</v>
      </c>
      <c r="DA68" s="154">
        <f>IF(($Q68+$Q69+$Q70)&lt;$Q67,1,0)</f>
        <v>0</v>
      </c>
      <c r="DB68" s="154">
        <f>IF(($R68+$R69+$R70)&lt;$R67,1,0)</f>
        <v>0</v>
      </c>
      <c r="DC68" s="154">
        <f>IF(($S68+$S69+$S70)&lt;$S67,1,0)</f>
        <v>0</v>
      </c>
      <c r="DD68" s="154">
        <f>IF(($T68+$T69+$T70)&lt;$T67,1,0)</f>
        <v>0</v>
      </c>
      <c r="DE68" s="154">
        <f>IF(($U68+$U69+$U70)&lt;$U67,1,0)</f>
        <v>0</v>
      </c>
      <c r="DF68" s="154">
        <f>IF(($V68+$V69+$V70)&lt;$V67,1,0)</f>
        <v>0</v>
      </c>
      <c r="DG68" s="154">
        <f>IF(($W68+$W69+$W70)&lt;$W67,1,0)</f>
        <v>0</v>
      </c>
      <c r="DH68" s="154">
        <f>IF(($X68+$X69+$X70)&lt;$X67,1,0)</f>
        <v>0</v>
      </c>
      <c r="DI68" s="154">
        <f>IF(($Y68+$Y69+$Y70)&lt;$Y67,1,0)</f>
        <v>0</v>
      </c>
      <c r="DJ68" s="154">
        <f>IF(($Z68+$Z69+$Z70)&lt;$Z67,1,0)</f>
        <v>0</v>
      </c>
      <c r="DK68" s="154">
        <f>IF(($AA68+$AA69+$AA70)&lt;$AA67,1,0)</f>
        <v>0</v>
      </c>
      <c r="DL68" s="154">
        <f>IF(($AB68+$AB69+$AB70)&lt;$AB67,1,0)</f>
        <v>0</v>
      </c>
      <c r="DM68" s="154">
        <f>IF(($AC68+$AC69+$AC70)&lt;$AC67,1,0)</f>
        <v>0</v>
      </c>
      <c r="DN68" s="154">
        <f>IF(($AD68+$AD69+$AD70)&lt;$AD67,1,0)</f>
        <v>0</v>
      </c>
      <c r="DO68" s="154">
        <f>IF(($AE68+$AE69+$AE70)&lt;$AE67,1,0)</f>
        <v>0</v>
      </c>
      <c r="DP68" s="154">
        <f>IF(($AF68+$AF69+$AF70)&lt;$AF67,1,0)</f>
        <v>0</v>
      </c>
      <c r="DQ68" s="154">
        <f>IF(($AG68+$AG69+$AG70)&lt;$AG67,1,0)</f>
        <v>0</v>
      </c>
      <c r="DR68" s="27"/>
      <c r="DS68" s="27"/>
      <c r="DT68" s="27"/>
      <c r="DU68" s="27"/>
      <c r="DV68" s="27"/>
      <c r="DW68" s="27"/>
      <c r="DX68" s="27"/>
      <c r="DY68" s="27"/>
      <c r="DZ68" s="27"/>
      <c r="EA68" s="27"/>
    </row>
    <row r="69" spans="1:132" s="76" customFormat="1" ht="15.75" customHeight="1" x14ac:dyDescent="0.15">
      <c r="A69" s="589"/>
      <c r="B69" s="175" t="s">
        <v>69</v>
      </c>
      <c r="C69" s="94">
        <f>SUM(D69:E69)</f>
        <v>12</v>
      </c>
      <c r="D69" s="94">
        <f t="shared" si="6"/>
        <v>5</v>
      </c>
      <c r="E69" s="126">
        <f t="shared" si="6"/>
        <v>7</v>
      </c>
      <c r="F69" s="91"/>
      <c r="G69" s="91"/>
      <c r="H69" s="91"/>
      <c r="I69" s="91"/>
      <c r="J69" s="91">
        <v>1</v>
      </c>
      <c r="K69" s="91"/>
      <c r="L69" s="91"/>
      <c r="M69" s="91"/>
      <c r="N69" s="91"/>
      <c r="O69" s="91">
        <v>1</v>
      </c>
      <c r="P69" s="91"/>
      <c r="Q69" s="91"/>
      <c r="R69" s="91"/>
      <c r="S69" s="91"/>
      <c r="T69" s="91">
        <v>1</v>
      </c>
      <c r="U69" s="91">
        <v>2</v>
      </c>
      <c r="V69" s="91"/>
      <c r="W69" s="91"/>
      <c r="X69" s="91"/>
      <c r="Y69" s="91"/>
      <c r="Z69" s="91"/>
      <c r="AA69" s="91">
        <v>4</v>
      </c>
      <c r="AB69" s="91">
        <v>3</v>
      </c>
      <c r="AC69" s="91"/>
      <c r="AD69" s="91"/>
      <c r="AE69" s="91"/>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590"/>
      <c r="B70" s="181"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533" t="s">
        <v>39</v>
      </c>
      <c r="B72" s="534"/>
      <c r="C72" s="555" t="s">
        <v>40</v>
      </c>
      <c r="D72" s="555"/>
      <c r="E72" s="555"/>
      <c r="F72" s="676" t="s">
        <v>71</v>
      </c>
      <c r="G72" s="676"/>
      <c r="H72" s="676"/>
      <c r="I72" s="676"/>
      <c r="J72" s="676"/>
      <c r="K72" s="676"/>
      <c r="L72" s="676"/>
      <c r="M72" s="676"/>
      <c r="N72" s="676"/>
      <c r="O72" s="676"/>
      <c r="P72" s="676"/>
      <c r="Q72" s="676"/>
      <c r="R72" s="676"/>
      <c r="S72" s="676"/>
      <c r="T72" s="676"/>
      <c r="U72" s="676"/>
      <c r="V72" s="676"/>
      <c r="W72" s="676"/>
      <c r="X72" s="676"/>
      <c r="Y72" s="676"/>
      <c r="Z72" s="676"/>
      <c r="AA72" s="676"/>
      <c r="AB72" s="676"/>
      <c r="AC72" s="676"/>
      <c r="AD72" s="676"/>
      <c r="AE72" s="676"/>
      <c r="AF72" s="676"/>
      <c r="AG72" s="676"/>
      <c r="AH72" s="681" t="s">
        <v>72</v>
      </c>
      <c r="AI72" s="681"/>
      <c r="AJ72" s="681"/>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81"/>
      <c r="B73" s="582"/>
      <c r="C73" s="680"/>
      <c r="D73" s="680"/>
      <c r="E73" s="680"/>
      <c r="F73" s="543" t="s">
        <v>63</v>
      </c>
      <c r="G73" s="543"/>
      <c r="H73" s="543" t="s">
        <v>64</v>
      </c>
      <c r="I73" s="543"/>
      <c r="J73" s="651" t="s">
        <v>213</v>
      </c>
      <c r="K73" s="651"/>
      <c r="L73" s="651" t="s">
        <v>214</v>
      </c>
      <c r="M73" s="651"/>
      <c r="N73" s="651" t="s">
        <v>215</v>
      </c>
      <c r="O73" s="651"/>
      <c r="P73" s="651" t="s">
        <v>216</v>
      </c>
      <c r="Q73" s="651"/>
      <c r="R73" s="543" t="s">
        <v>217</v>
      </c>
      <c r="S73" s="543"/>
      <c r="T73" s="651" t="s">
        <v>218</v>
      </c>
      <c r="U73" s="651"/>
      <c r="V73" s="651" t="s">
        <v>219</v>
      </c>
      <c r="W73" s="651"/>
      <c r="X73" s="651" t="s">
        <v>220</v>
      </c>
      <c r="Y73" s="651"/>
      <c r="Z73" s="651" t="s">
        <v>221</v>
      </c>
      <c r="AA73" s="651"/>
      <c r="AB73" s="651" t="s">
        <v>222</v>
      </c>
      <c r="AC73" s="651"/>
      <c r="AD73" s="651" t="s">
        <v>223</v>
      </c>
      <c r="AE73" s="651"/>
      <c r="AF73" s="651" t="s">
        <v>224</v>
      </c>
      <c r="AG73" s="651"/>
      <c r="AH73" s="682" t="s">
        <v>73</v>
      </c>
      <c r="AI73" s="682" t="s">
        <v>74</v>
      </c>
      <c r="AJ73" s="682"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583"/>
      <c r="B74" s="584"/>
      <c r="C74" s="182" t="s">
        <v>65</v>
      </c>
      <c r="D74" s="182" t="s">
        <v>37</v>
      </c>
      <c r="E74" s="182" t="s">
        <v>58</v>
      </c>
      <c r="F74" s="174" t="s">
        <v>37</v>
      </c>
      <c r="G74" s="174" t="s">
        <v>58</v>
      </c>
      <c r="H74" s="174" t="s">
        <v>37</v>
      </c>
      <c r="I74" s="174" t="s">
        <v>58</v>
      </c>
      <c r="J74" s="174" t="s">
        <v>37</v>
      </c>
      <c r="K74" s="174" t="s">
        <v>58</v>
      </c>
      <c r="L74" s="174" t="s">
        <v>37</v>
      </c>
      <c r="M74" s="174" t="s">
        <v>58</v>
      </c>
      <c r="N74" s="174" t="s">
        <v>37</v>
      </c>
      <c r="O74" s="174" t="s">
        <v>58</v>
      </c>
      <c r="P74" s="174" t="s">
        <v>37</v>
      </c>
      <c r="Q74" s="174" t="s">
        <v>58</v>
      </c>
      <c r="R74" s="174" t="s">
        <v>37</v>
      </c>
      <c r="S74" s="174" t="s">
        <v>58</v>
      </c>
      <c r="T74" s="174" t="s">
        <v>37</v>
      </c>
      <c r="U74" s="174" t="s">
        <v>58</v>
      </c>
      <c r="V74" s="174" t="s">
        <v>37</v>
      </c>
      <c r="W74" s="174" t="s">
        <v>58</v>
      </c>
      <c r="X74" s="174" t="s">
        <v>37</v>
      </c>
      <c r="Y74" s="174" t="s">
        <v>58</v>
      </c>
      <c r="Z74" s="174" t="s">
        <v>37</v>
      </c>
      <c r="AA74" s="174" t="s">
        <v>58</v>
      </c>
      <c r="AB74" s="174" t="s">
        <v>37</v>
      </c>
      <c r="AC74" s="174" t="s">
        <v>58</v>
      </c>
      <c r="AD74" s="174" t="s">
        <v>37</v>
      </c>
      <c r="AE74" s="174" t="s">
        <v>58</v>
      </c>
      <c r="AF74" s="174" t="s">
        <v>37</v>
      </c>
      <c r="AG74" s="174" t="s">
        <v>58</v>
      </c>
      <c r="AH74" s="683"/>
      <c r="AI74" s="683"/>
      <c r="AJ74" s="683"/>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549" t="s">
        <v>76</v>
      </c>
      <c r="B75" s="550"/>
      <c r="C75" s="105">
        <f>SUM(D75:E75)</f>
        <v>0</v>
      </c>
      <c r="D75" s="105">
        <f t="shared" ref="D75:E78" si="8">+F75+H75+J75+L75+N75+P75+R75+T75+V75+X75+Z75+AB75+AD75+AF75</f>
        <v>0</v>
      </c>
      <c r="E75" s="105">
        <f t="shared" si="8"/>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t="str">
        <f>$AZ75&amp;""&amp;$BA75&amp;""&amp;$BB75&amp;""&amp;$BC75&amp;""&amp;$BD75&amp;""&amp;$BE75&amp;""&amp;$BF75&amp;""&amp;$BG75&amp;""&amp;$BH75&amp;""&amp;$BI75&amp;""&amp;$BJ75&amp;""&amp;$BK75&amp;""&amp;$BL75&amp;""&amp;$BM75&amp;""&amp;$BN75&amp;""&amp;$BO75&amp;""&amp;$BP75&amp;""&amp;$BQ75&amp;""&amp;$BR75&amp;""&amp;$BS75&amp;""&amp;$BT75&amp;""&amp;$BU75&amp;""&amp;$BV75&amp;""&amp;$BW75&amp;""&amp;$BX75&amp;""&amp;$BY75&amp;""&amp;$BZ75&amp;""&amp;$CA75&amp;""&amp;$CB75</f>
        <v/>
      </c>
      <c r="AZ75" s="213" t="str">
        <f>IF(OR(F$76&gt;F$75,F$77&gt;F$75,F$78&gt;F$75),"En hombres 15-19,No corresponde patología mayores que total egresos","")</f>
        <v/>
      </c>
      <c r="BA75" s="208" t="str">
        <f>IF(OR(G$76&gt;G$75,G$77&gt;G$75,G$78&gt;G$75),"En Mujeres 15-19,No corresponde patología mayores que total egresos","")</f>
        <v/>
      </c>
      <c r="BB75" s="208" t="str">
        <f>IF(OR(H$76&gt;H$75,H$77&gt;H$75,H$78&gt;H$75),"En hombres 20-24,No corresponde patología mayores que total egresos","")</f>
        <v/>
      </c>
      <c r="BC75" s="208" t="str">
        <f>IF(OR(I$76&gt;I$75,I$77&gt;I$75,I$78&gt;I$75),"En Mujeres 20-24,No corresponde patología mayores que total egresos","")</f>
        <v/>
      </c>
      <c r="BD75" s="208" t="str">
        <f>IF(OR(J$76&gt;J$75,J$77&gt;J$75,J$78&gt;J$75),"En hombres 25-29,No corresponde patología mayores que total egresos","")</f>
        <v/>
      </c>
      <c r="BE75" s="208" t="str">
        <f>IF(OR(K$76&gt;K$75,K$77&gt;K$75,K$78&gt;K$75),"En Mujeres 25-29,No corresponde patología mayores que total egresos","")</f>
        <v/>
      </c>
      <c r="BF75" s="208" t="str">
        <f>IF(OR(L$76&gt;L$75,L$77&gt;L$75,L$78&gt;L$75),"En hombres 30-34,No corresponde patología mayores que total egresos","")</f>
        <v/>
      </c>
      <c r="BG75" s="208" t="str">
        <f>IF(OR(M$76&gt;M$75,M$77&gt;M$75,M$78&gt;M$75),"En Mujeres 30-34,No corresponde patología mayores que total egresos","")</f>
        <v/>
      </c>
      <c r="BH75" s="208" t="str">
        <f>IF(OR(N$76&gt;N$75,N$77&gt;N$75,N$78&gt;N$75),"En hombres 35-39,No corresponde patología mayores que total egresos","")</f>
        <v/>
      </c>
      <c r="BI75" s="208" t="str">
        <f>IF(OR(O$76&gt;O$75,O$77&gt;O$75,O$78&gt;O$75),"En Mujeres 35-39,No corresponde patología mayores que total egresos","")</f>
        <v/>
      </c>
      <c r="BJ75" s="208" t="str">
        <f>IF(OR(P$76&gt;P$75,P$77&gt;P$75,P$78&gt;P$75),"En hombres 40-44,No corresponde patología mayores que total egresos","")</f>
        <v/>
      </c>
      <c r="BK75" s="208" t="str">
        <f>IF(OR(Q$76&gt;Q$75,Q$77&gt;Q$75,Q$78&gt;Q$75),"En Mujeres 40-44,No corresponde patología mayores que total egresos","")</f>
        <v/>
      </c>
      <c r="BL75" s="208" t="str">
        <f>IF(OR(R$76&gt;R$75,R$77&gt;R$75,R$78&gt;R$75),"En hombres 45-49,No corresponde patología mayores que total egresos","")</f>
        <v/>
      </c>
      <c r="BM75" s="208" t="str">
        <f>IF(OR(S$76&gt;S$75,S$77&gt;S$75,S$78&gt;S$75),"En Mujeres 45-49,No corresponde patología mayores que total egresos","")</f>
        <v/>
      </c>
      <c r="BN75" s="208" t="str">
        <f>IF(OR(T$76&gt;T$75,T$77&gt;T$75,T$78&gt;T$75),"En hombres 50-54,No corresponde patología mayores que total egresos","")</f>
        <v/>
      </c>
      <c r="BO75" s="208" t="str">
        <f>IF(OR(U$76&gt;U$75,U$77&gt;U$75,U$78&gt;U$75),"En Mujeres 50-54,No corresponde patología mayores que total egresos","")</f>
        <v/>
      </c>
      <c r="BP75" s="208" t="str">
        <f>IF(OR(V$76&gt;V$75,V$77&gt;V$75,V$78&gt;V$75),"En hombres 55-59,No corresponde patología mayores que total egresos","")</f>
        <v/>
      </c>
      <c r="BQ75" s="208" t="str">
        <f>IF(OR(W$76&gt;W$75,W$77&gt;W$75,W$78&gt;W$75),"En Mujeres 55-59,No corresponde patología mayores que total egresos","")</f>
        <v/>
      </c>
      <c r="BR75" s="208" t="str">
        <f>IF(OR(X$76&gt;X$75,X$77&gt;X$75,X$78&gt;X$75),"En hombres 60-64,No corresponde patología mayores que total egresos","")</f>
        <v/>
      </c>
      <c r="BS75" s="208" t="str">
        <f>IF(OR(Y$76&gt;Y$75,Y$77&gt;Y$75,Y$78&gt;Y$75),"En Mujeres 60-64,No corresponde patología mayores que total egresos","")</f>
        <v/>
      </c>
      <c r="BT75" s="208" t="str">
        <f>IF(OR(Z$76&gt;Z$75,Z$77&gt;Z$75,Z$78&gt;Z$75),"En hombres 65-77,No corresponde patología mayores que total egresos","")</f>
        <v/>
      </c>
      <c r="BU75" s="208" t="str">
        <f>IF(OR(AA$76&gt;AA$75,AA$77&gt;AA$75,AA$78&gt;AA$75),"En Mujeres 65-77,No corresponde patología mayores que total egresos","")</f>
        <v/>
      </c>
      <c r="BV75" s="208" t="str">
        <f>IF(OR(AB$76&gt;AB$75,AB$77&gt;AB$75,AB$78&gt;AB$75),"En hombres 78-74,No corresponde patología mayores que total egresos","")</f>
        <v/>
      </c>
      <c r="BW75" s="208" t="str">
        <f>IF(OR(AC$76&gt;AC$75,AC$77&gt;AC$75,AC$78&gt;AC$75),"En Mujeres 78-74,No corresponde patología mayores que total egresos","")</f>
        <v/>
      </c>
      <c r="BX75" s="208" t="str">
        <f>IF(OR(AD$76&gt;AD$75,AD$77&gt;AD$75,AD$78&gt;AD$75),"En hombres 75-79,No corresponde patología mayores que total egresos","")</f>
        <v/>
      </c>
      <c r="BY75" s="208" t="str">
        <f>IF(OR(AE$76&gt;AE$75,AE$77&gt;AE$75,AE$78&gt;AE$75),"En Mujeres 75-79,No corresponde patología mayores que total egresos","")</f>
        <v/>
      </c>
      <c r="BZ75" s="208" t="str">
        <f>IF(OR(AF$76&gt;AF$75,AF$77&gt;AF$75,AF$78&gt;AF$75),"En hombres 80+,No corresponde patología mayores que total egresos","")</f>
        <v/>
      </c>
      <c r="CA75" s="208" t="str">
        <f>IF(OR(AG$76&gt;AG$75,AG$77&gt;AG$75,AG$78&gt;AG$75),"En Mujeres 80+,No corresponde patología mayores que total egresos","")</f>
        <v/>
      </c>
      <c r="CB75" s="214" t="str">
        <f>IF(C75&lt;SUM(AH75:AJ75),"Egresos según causal no puede ser mayor que  total egresos","")</f>
        <v/>
      </c>
      <c r="CC75" s="149"/>
      <c r="CD75" s="149"/>
      <c r="CE75" s="149"/>
      <c r="CF75" s="149"/>
      <c r="CG75" s="149"/>
      <c r="CH75" s="149"/>
      <c r="CI75" s="149"/>
      <c r="CJ75" s="149"/>
      <c r="CK75" s="149"/>
      <c r="CL75" s="149"/>
      <c r="CM75" s="185"/>
      <c r="CN75" s="27"/>
      <c r="CO75" s="27"/>
      <c r="CP75" s="151">
        <f>IF(OR(F$76&gt;F$75,F$77&gt;F$75,F$78&gt;AJ$75),1,0)</f>
        <v>0</v>
      </c>
      <c r="CQ75" s="151">
        <f>IF(OR(G$76&gt;G$75,G$77&gt;G$75,G$78&gt;AK$75),1,0)</f>
        <v>0</v>
      </c>
      <c r="CR75" s="151">
        <f>IF(OR(H$76&gt;H$75,H$77&gt;H$75,H$78&gt;AL$75),1,0)</f>
        <v>0</v>
      </c>
      <c r="CS75" s="151">
        <f>IF(OR(I$76&gt;I$75,I$77&gt;I$75,I$78&gt;AM$75),1,0)</f>
        <v>0</v>
      </c>
      <c r="CT75" s="151">
        <f>IF(OR(J$76&gt;J$75,J$77&gt;J$75,J$78&gt;AN$75),1,0)</f>
        <v>0</v>
      </c>
      <c r="CU75" s="151">
        <f t="shared" ref="CU75:DQ75" si="9">IF(OR(K$76&gt;K$75,K$77&gt;K$75,K$78&gt;AY$75),1,0)</f>
        <v>0</v>
      </c>
      <c r="CV75" s="151">
        <f t="shared" si="9"/>
        <v>0</v>
      </c>
      <c r="CW75" s="151">
        <f t="shared" si="9"/>
        <v>0</v>
      </c>
      <c r="CX75" s="151">
        <f t="shared" si="9"/>
        <v>0</v>
      </c>
      <c r="CY75" s="151">
        <f t="shared" si="9"/>
        <v>0</v>
      </c>
      <c r="CZ75" s="151">
        <f t="shared" si="9"/>
        <v>0</v>
      </c>
      <c r="DA75" s="151">
        <f t="shared" si="9"/>
        <v>0</v>
      </c>
      <c r="DB75" s="151">
        <f t="shared" si="9"/>
        <v>0</v>
      </c>
      <c r="DC75" s="151">
        <f t="shared" si="9"/>
        <v>0</v>
      </c>
      <c r="DD75" s="151">
        <f t="shared" si="9"/>
        <v>0</v>
      </c>
      <c r="DE75" s="151">
        <f t="shared" si="9"/>
        <v>0</v>
      </c>
      <c r="DF75" s="151">
        <f t="shared" si="9"/>
        <v>0</v>
      </c>
      <c r="DG75" s="151">
        <f t="shared" si="9"/>
        <v>0</v>
      </c>
      <c r="DH75" s="151">
        <f t="shared" si="9"/>
        <v>0</v>
      </c>
      <c r="DI75" s="151">
        <f t="shared" si="9"/>
        <v>0</v>
      </c>
      <c r="DJ75" s="151">
        <f t="shared" si="9"/>
        <v>0</v>
      </c>
      <c r="DK75" s="151">
        <f t="shared" si="9"/>
        <v>0</v>
      </c>
      <c r="DL75" s="151">
        <f t="shared" si="9"/>
        <v>0</v>
      </c>
      <c r="DM75" s="151">
        <f t="shared" si="9"/>
        <v>0</v>
      </c>
      <c r="DN75" s="151">
        <f t="shared" si="9"/>
        <v>0</v>
      </c>
      <c r="DO75" s="151">
        <f t="shared" si="9"/>
        <v>0</v>
      </c>
      <c r="DP75" s="151">
        <f t="shared" si="9"/>
        <v>0</v>
      </c>
      <c r="DQ75" s="151">
        <f t="shared" si="9"/>
        <v>0</v>
      </c>
      <c r="DR75" s="215">
        <f>IF(C75&lt;SUM(AH75:AJ75),1,0)</f>
        <v>0</v>
      </c>
      <c r="DS75" s="27"/>
      <c r="DT75" s="27"/>
      <c r="DU75" s="27"/>
      <c r="DV75" s="27"/>
      <c r="DW75" s="27"/>
      <c r="DX75" s="27"/>
      <c r="DY75" s="27"/>
      <c r="DZ75" s="27"/>
      <c r="EA75" s="27"/>
    </row>
    <row r="76" spans="1:132" s="76" customFormat="1" ht="15.75" customHeight="1" x14ac:dyDescent="0.15">
      <c r="A76" s="588" t="s">
        <v>67</v>
      </c>
      <c r="B76" s="180" t="s">
        <v>68</v>
      </c>
      <c r="C76" s="93">
        <f>SUM(D76:E76)</f>
        <v>0</v>
      </c>
      <c r="D76" s="93">
        <f>+F76+H76+J76+L76+N76+P76+R76+T76+V76+X76+Z76+AB76+AD76+AF76</f>
        <v>0</v>
      </c>
      <c r="E76" s="93">
        <f t="shared" si="8"/>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t="str">
        <f>$AZ76&amp;""&amp;$BA76&amp;""&amp;$BB76&amp;""&amp;$BC76&amp;""&amp;$BD76&amp;""&amp;$BE76&amp;""&amp;$BF76&amp;""&amp;$BG76&amp;""&amp;$BH76&amp;""&amp;$BI76&amp;""&amp;$BJ76&amp;""&amp;$BK76&amp;""&amp;$BL76&amp;""&amp;$BM76&amp;""&amp;$BN76&amp;""&amp;$BO76&amp;""&amp;$BP76&amp;""&amp;$BQ76&amp;""&amp;$BR76&amp;""&amp;$BS76&amp;""&amp;$BT76&amp;""&amp;$BU76&amp;""&amp;$BV76&amp;""&amp;$BW76&amp;""&amp;$BX76&amp;""&amp;$BY76&amp;""&amp;$BZ76&amp;""&amp;$CA76&amp;""&amp;$CB76</f>
        <v/>
      </c>
      <c r="AZ76" s="77" t="str">
        <f>IF(($F76+$F77+$F78)&lt;$F75,"En hombres 15-19, La suma patologías no puede ser menor que egresos PSCV","")</f>
        <v/>
      </c>
      <c r="BA76" s="77" t="str">
        <f>IF(($G76+$G77+$G78)&lt;$G75,"En mujeres 15-19, La suma patologías no puede ser menor que egresos PSCV","")</f>
        <v/>
      </c>
      <c r="BB76" s="77" t="str">
        <f>IF(($H76+$H77+$H78)&lt;$H75,"En hombres 20-24, La suma patologías no puede ser menor que egresos PSCV","")</f>
        <v/>
      </c>
      <c r="BC76" s="77" t="str">
        <f>IF(($I76+$I77+$I78)&lt;$I75,"En mujeres 20-24, La suma patologías no puede ser menor que egresos PSCV","")</f>
        <v/>
      </c>
      <c r="BD76" s="77" t="str">
        <f>IF(($J76+$J77+$J78)&lt;$J75,"En hombres 25-29, La suma patologías no puede ser menor que egresos PSCV","")</f>
        <v/>
      </c>
      <c r="BE76" s="77" t="str">
        <f>IF(($K76+$K77+$K78)&lt;$K75,"En mujeres 25-29, La suma patologías no puede ser menor que egresos PSCV","")</f>
        <v/>
      </c>
      <c r="BF76" s="77" t="str">
        <f>IF(($L76+$L77+$L78)&lt;$L75,"En hombres 30-34, La suma patologías no puede ser menor que egresos PSCV","")</f>
        <v/>
      </c>
      <c r="BG76" s="77" t="str">
        <f>IF(($M76+$M77+$M78)&lt;$M75,"En mujeres 30-34, La suma patologías no puede ser menor que egresos PSCV","")</f>
        <v/>
      </c>
      <c r="BH76" s="77" t="str">
        <f>IF(($N76+$N77+$N78)&lt;$N75,"En hombres 35-39, La suma patologías no puede ser menor que egresos PSCV","")</f>
        <v/>
      </c>
      <c r="BI76" s="77" t="str">
        <f>IF(($O76+$O77+$O78)&lt;$O75,"En mujeres 35-39, La suma patologías no puede ser menor que egresos PSCV","")</f>
        <v/>
      </c>
      <c r="BJ76" s="77" t="str">
        <f>IF(($P76+$P77+$P78)&lt;$P75,"En hombres 40-44, La suma patologías no puede ser menor que egresos PSCV","")</f>
        <v/>
      </c>
      <c r="BK76" s="77" t="str">
        <f>IF(($Q76+$Q77+$Q78)&lt;$Q75,"En mujeres 40-44, La suma patologías no puede ser menor que egresos PSCV","")</f>
        <v/>
      </c>
      <c r="BL76" s="77" t="str">
        <f>IF(($R76+$R77+$R78)&lt;$R75,"En hombres 45-49, La suma patologías no puede ser menor que egresos PSCV","")</f>
        <v/>
      </c>
      <c r="BM76" s="77" t="str">
        <f>IF(($S76+$S77+$S78)&lt;$S75,"En mujeres 45-49, La suma patologías no puede ser menor que egresos PSCV","")</f>
        <v/>
      </c>
      <c r="BN76" s="77" t="str">
        <f>IF(($T76+$T77+$T78)&lt;$T75,"En hombres 50-54, La suma patologías no puede ser menor que egresos PSCV","")</f>
        <v/>
      </c>
      <c r="BO76" s="77" t="str">
        <f>IF(($U76+$U77+$U78)&lt;$U75,"En mujeres 50-54, La suma patologías no puede ser menor que egresos PSCV","")</f>
        <v/>
      </c>
      <c r="BP76" s="77" t="str">
        <f>IF(($V76+$V77+$V78)&lt;$V75,"En hombres 55-59, La suma patologías no puede ser menor que egresos PSCV","")</f>
        <v/>
      </c>
      <c r="BQ76" s="77" t="str">
        <f>IF(($W76+$W77+$W78)&lt;$W75,"En mujeres 55-59, La suma patologías no puede ser menor que egresos PSCV","")</f>
        <v/>
      </c>
      <c r="BR76" s="77" t="str">
        <f>IF(($X76+$X77+$X78)&lt;$X75,"En hombres 60-64, La suma patologías no puede ser menor que egresos PSCV","")</f>
        <v/>
      </c>
      <c r="BS76" s="77" t="str">
        <f>IF(($Y76+$Y77+$Y78)&lt;$Y75,"En mujeres 60-64, La suma patologías no puede ser menor que egresos PSCV","")</f>
        <v/>
      </c>
      <c r="BT76" s="77" t="str">
        <f>IF(($Z76+$Z77+$Z78)&lt;$Z75,"En hombres 65-69, La suma patologías no puede ser menor que egresos PSCV","")</f>
        <v/>
      </c>
      <c r="BU76" s="77" t="str">
        <f>IF(($AA76+$AA77+$AA78)&lt;$AA75,"En mujeres 65-69, La suma patologías no puede ser menor que egresos PSCV","")</f>
        <v/>
      </c>
      <c r="BV76" s="77" t="str">
        <f>IF(($AB76+$AB77+$AB78)&lt;$AB75,"En hombres 70-74, La suma patologías no puede ser menor que egresos PSCV","")</f>
        <v/>
      </c>
      <c r="BW76" s="77" t="str">
        <f>IF(($AC76+$AC77+$AC78)&lt;$AC75,"En mujeres 70-74, La suma patologías no puede ser menor que egresos PSCV","")</f>
        <v/>
      </c>
      <c r="BX76" s="77" t="str">
        <f>IF(($AD76+$AD77+$AD78)&lt;$AD75,"En hombres 75-79, La suma patologías no puede ser menor que egresos PSCV","")</f>
        <v/>
      </c>
      <c r="BY76" s="77" t="str">
        <f>IF(($AE76+$AE77+$AE78)&lt;$AE75,"En mujeres 75-79, La suma patologías no puede ser menor que egresos PSCV","")</f>
        <v/>
      </c>
      <c r="BZ76" s="77" t="str">
        <f>IF(($AF76+$AF77+$AF78)&lt;$AF75,"En hombres 80ymas, La suma patologías no puede ser menor que egresos PSCV","")</f>
        <v/>
      </c>
      <c r="CA76" s="77" t="str">
        <f>IF(($AG76+$AG77+$AG78)&lt;$AG75,"En mujeres 80ymas, La suma patologías no puede ser menor que egresos PSCV","")</f>
        <v/>
      </c>
      <c r="CB76" s="11"/>
      <c r="CC76" s="11"/>
      <c r="CD76" s="11"/>
      <c r="CE76" s="11"/>
      <c r="CF76" s="11"/>
      <c r="CG76" s="11"/>
      <c r="CH76" s="11"/>
      <c r="CI76" s="11"/>
      <c r="CJ76" s="11"/>
      <c r="CK76" s="11"/>
      <c r="CL76" s="11"/>
      <c r="CM76" s="185"/>
      <c r="CN76" s="27"/>
      <c r="CO76" s="27"/>
      <c r="CP76" s="154">
        <f>IF(($F76+$F77+$F78)&lt;$F75,1,0)</f>
        <v>0</v>
      </c>
      <c r="CQ76" s="154">
        <f>IF(($G76+$G77+$G78)&lt;$G75,1,0)</f>
        <v>0</v>
      </c>
      <c r="CR76" s="154">
        <f>IF(($H76+$H77+$H78)&lt;$H75,1,0)</f>
        <v>0</v>
      </c>
      <c r="CS76" s="154">
        <f>IF(($I76+$I77+$I78)&lt;$I75,1,0)</f>
        <v>0</v>
      </c>
      <c r="CT76" s="154">
        <f>IF(($J76+$J77+$J78)&lt;$J75,1,0)</f>
        <v>0</v>
      </c>
      <c r="CU76" s="154">
        <f>IF(($K76+$K77+$K78)&lt;$K75,1,0)</f>
        <v>0</v>
      </c>
      <c r="CV76" s="154">
        <f>IF(($L76+$L77+$L78)&lt;$L75,1,0)</f>
        <v>0</v>
      </c>
      <c r="CW76" s="154">
        <f>IF(($M76+$M77+$M78)&lt;$M75,1,0)</f>
        <v>0</v>
      </c>
      <c r="CX76" s="154">
        <f>IF(($N76+$N77+$N78)&lt;$N75,1,0)</f>
        <v>0</v>
      </c>
      <c r="CY76" s="154">
        <f>IF(($O76+$O77+$O78)&lt;$O75,1,0)</f>
        <v>0</v>
      </c>
      <c r="CZ76" s="154">
        <f>IF(($P76+$P77+$P78)&lt;$P75,1,0)</f>
        <v>0</v>
      </c>
      <c r="DA76" s="154">
        <f>IF(($Q76+$Q77+$Q78)&lt;$Q75,1,0)</f>
        <v>0</v>
      </c>
      <c r="DB76" s="154">
        <f>IF(($R76+$R77+$R78)&lt;$R75,1,0)</f>
        <v>0</v>
      </c>
      <c r="DC76" s="154">
        <f>IF(($S76+$S77+$S78)&lt;$S75,1,0)</f>
        <v>0</v>
      </c>
      <c r="DD76" s="154">
        <f>IF(($T76+$T77+$T78)&lt;$T75,1,0)</f>
        <v>0</v>
      </c>
      <c r="DE76" s="154">
        <f>IF(($U76+$U77+$U78)&lt;$U75,1,0)</f>
        <v>0</v>
      </c>
      <c r="DF76" s="154">
        <f>IF(($V76+$V77+$V78)&lt;$V75,1,0)</f>
        <v>0</v>
      </c>
      <c r="DG76" s="154">
        <f>IF(($W76+$W77+$W78)&lt;$W75,1,0)</f>
        <v>0</v>
      </c>
      <c r="DH76" s="154">
        <f>IF(($X76+$X77+$X78)&lt;$X75,1,0)</f>
        <v>0</v>
      </c>
      <c r="DI76" s="154">
        <f>IF(($Y76+$Y77+$Y78)&lt;$Y75,1,0)</f>
        <v>0</v>
      </c>
      <c r="DJ76" s="154">
        <f>IF(($Z76+$Z77+$Z78)&lt;$Z75,1,0)</f>
        <v>0</v>
      </c>
      <c r="DK76" s="154">
        <f>IF(($AA76+$AA77+$AA78)&lt;$AA75,1,0)</f>
        <v>0</v>
      </c>
      <c r="DL76" s="154">
        <f>IF(($AB76+$AB77+$AB78)&lt;$AB75,1,0)</f>
        <v>0</v>
      </c>
      <c r="DM76" s="154">
        <f>IF(($AC76+$AC77+$AC78)&lt;$AC75,1,0)</f>
        <v>0</v>
      </c>
      <c r="DN76" s="154">
        <f>IF(($AD76+$AD77+$AD78)&lt;$AD75,1,0)</f>
        <v>0</v>
      </c>
      <c r="DO76" s="154">
        <f>IF(($AE76+$AE77+$AE78)&lt;$AE75,1,0)</f>
        <v>0</v>
      </c>
      <c r="DP76" s="154">
        <f>IF(($AF76+$AF77+$AF78)&lt;$AF75,1,0)</f>
        <v>0</v>
      </c>
      <c r="DQ76" s="154">
        <f>IF(($AG76+$AG77+$AG78)&lt;$AG75,1,0)</f>
        <v>0</v>
      </c>
      <c r="DR76" s="27"/>
    </row>
    <row r="77" spans="1:132" s="76" customFormat="1" ht="15.75" customHeight="1" x14ac:dyDescent="0.15">
      <c r="A77" s="589"/>
      <c r="B77" s="175" t="s">
        <v>69</v>
      </c>
      <c r="C77" s="94">
        <f>SUM(D77:E77)</f>
        <v>0</v>
      </c>
      <c r="D77" s="94">
        <f t="shared" si="8"/>
        <v>0</v>
      </c>
      <c r="E77" s="94">
        <f t="shared" si="8"/>
        <v>0</v>
      </c>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590"/>
      <c r="B78" s="181" t="s">
        <v>70</v>
      </c>
      <c r="C78" s="95">
        <f>SUM(D78:E78)</f>
        <v>0</v>
      </c>
      <c r="D78" s="95">
        <f t="shared" si="8"/>
        <v>0</v>
      </c>
      <c r="E78" s="95">
        <f t="shared" si="8"/>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591" t="s">
        <v>39</v>
      </c>
      <c r="B80" s="592"/>
      <c r="C80" s="597" t="s">
        <v>227</v>
      </c>
      <c r="D80" s="598"/>
      <c r="E80" s="599"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593"/>
      <c r="B81" s="594"/>
      <c r="C81" s="602" t="s">
        <v>229</v>
      </c>
      <c r="D81" s="604" t="s">
        <v>71</v>
      </c>
      <c r="E81" s="600"/>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595"/>
      <c r="B82" s="596"/>
      <c r="C82" s="603"/>
      <c r="D82" s="605"/>
      <c r="E82" s="601"/>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568" t="s">
        <v>230</v>
      </c>
      <c r="B83" s="569"/>
      <c r="C83" s="343"/>
      <c r="D83" s="344"/>
      <c r="E83" s="344"/>
      <c r="F83" s="220" t="str">
        <f>+BB83</f>
        <v/>
      </c>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B83" s="221" t="str">
        <f>IF($E83&gt;$D83,"Egresos cumplimiento programa no puede ser mayor que Total egresos 35-44a","")</f>
        <v/>
      </c>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585" t="s">
        <v>39</v>
      </c>
      <c r="B85" s="585"/>
      <c r="C85" s="533" t="s">
        <v>40</v>
      </c>
      <c r="D85" s="585"/>
      <c r="E85" s="534"/>
      <c r="F85" s="576" t="s">
        <v>41</v>
      </c>
      <c r="G85" s="577"/>
      <c r="H85" s="577"/>
      <c r="I85" s="577"/>
      <c r="J85" s="577"/>
      <c r="K85" s="577"/>
      <c r="L85" s="577"/>
      <c r="M85" s="577"/>
      <c r="N85" s="577"/>
      <c r="O85" s="577"/>
      <c r="P85" s="577"/>
      <c r="Q85" s="577"/>
      <c r="R85" s="577"/>
      <c r="S85" s="577"/>
      <c r="T85" s="577"/>
      <c r="U85" s="577"/>
      <c r="V85" s="577"/>
      <c r="W85" s="577"/>
      <c r="X85" s="577"/>
      <c r="Y85" s="577"/>
      <c r="Z85" s="577"/>
      <c r="AA85" s="577"/>
      <c r="AB85" s="577"/>
      <c r="AC85" s="577"/>
      <c r="AD85" s="577"/>
      <c r="AE85" s="577"/>
      <c r="AF85" s="577"/>
      <c r="AG85" s="578"/>
      <c r="AH85" s="509"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586"/>
      <c r="B86" s="586"/>
      <c r="C86" s="581"/>
      <c r="D86" s="586"/>
      <c r="E86" s="582"/>
      <c r="F86" s="176" t="s">
        <v>63</v>
      </c>
      <c r="G86" s="176"/>
      <c r="H86" s="176" t="s">
        <v>64</v>
      </c>
      <c r="I86" s="176"/>
      <c r="J86" s="176" t="s">
        <v>213</v>
      </c>
      <c r="K86" s="176"/>
      <c r="L86" s="176" t="s">
        <v>214</v>
      </c>
      <c r="M86" s="176"/>
      <c r="N86" s="176" t="s">
        <v>215</v>
      </c>
      <c r="O86" s="176"/>
      <c r="P86" s="176" t="s">
        <v>216</v>
      </c>
      <c r="Q86" s="176"/>
      <c r="R86" s="176" t="s">
        <v>217</v>
      </c>
      <c r="S86" s="176"/>
      <c r="T86" s="176" t="s">
        <v>218</v>
      </c>
      <c r="U86" s="176"/>
      <c r="V86" s="176" t="s">
        <v>219</v>
      </c>
      <c r="W86" s="176"/>
      <c r="X86" s="176" t="s">
        <v>220</v>
      </c>
      <c r="Y86" s="176"/>
      <c r="Z86" s="205" t="s">
        <v>221</v>
      </c>
      <c r="AA86" s="222"/>
      <c r="AB86" s="205" t="s">
        <v>222</v>
      </c>
      <c r="AC86" s="222"/>
      <c r="AD86" s="205" t="s">
        <v>223</v>
      </c>
      <c r="AE86" s="222"/>
      <c r="AF86" s="205" t="s">
        <v>224</v>
      </c>
      <c r="AG86" s="222"/>
      <c r="AH86" s="684"/>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95"/>
      <c r="B87" s="695"/>
      <c r="C87" s="182" t="s">
        <v>65</v>
      </c>
      <c r="D87" s="182" t="s">
        <v>37</v>
      </c>
      <c r="E87" s="182" t="s">
        <v>58</v>
      </c>
      <c r="F87" s="174" t="s">
        <v>37</v>
      </c>
      <c r="G87" s="174" t="s">
        <v>58</v>
      </c>
      <c r="H87" s="174" t="s">
        <v>37</v>
      </c>
      <c r="I87" s="174" t="s">
        <v>58</v>
      </c>
      <c r="J87" s="174" t="s">
        <v>37</v>
      </c>
      <c r="K87" s="174" t="s">
        <v>58</v>
      </c>
      <c r="L87" s="174" t="s">
        <v>37</v>
      </c>
      <c r="M87" s="174" t="s">
        <v>58</v>
      </c>
      <c r="N87" s="174" t="s">
        <v>37</v>
      </c>
      <c r="O87" s="174" t="s">
        <v>58</v>
      </c>
      <c r="P87" s="174" t="s">
        <v>37</v>
      </c>
      <c r="Q87" s="174" t="s">
        <v>58</v>
      </c>
      <c r="R87" s="174" t="s">
        <v>37</v>
      </c>
      <c r="S87" s="174" t="s">
        <v>58</v>
      </c>
      <c r="T87" s="174" t="s">
        <v>37</v>
      </c>
      <c r="U87" s="174" t="s">
        <v>58</v>
      </c>
      <c r="V87" s="174" t="s">
        <v>37</v>
      </c>
      <c r="W87" s="174" t="s">
        <v>58</v>
      </c>
      <c r="X87" s="174" t="s">
        <v>37</v>
      </c>
      <c r="Y87" s="174" t="s">
        <v>58</v>
      </c>
      <c r="Z87" s="174" t="s">
        <v>37</v>
      </c>
      <c r="AA87" s="174" t="s">
        <v>58</v>
      </c>
      <c r="AB87" s="174" t="s">
        <v>37</v>
      </c>
      <c r="AC87" s="174" t="s">
        <v>58</v>
      </c>
      <c r="AD87" s="174" t="s">
        <v>37</v>
      </c>
      <c r="AE87" s="174" t="s">
        <v>58</v>
      </c>
      <c r="AF87" s="174" t="s">
        <v>37</v>
      </c>
      <c r="AG87" s="174" t="s">
        <v>58</v>
      </c>
      <c r="AH87" s="510"/>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687" t="s">
        <v>78</v>
      </c>
      <c r="B88" s="688"/>
      <c r="C88" s="93">
        <f>SUM(D88:E88)</f>
        <v>0</v>
      </c>
      <c r="D88" s="93">
        <f t="shared" ref="D88:E92" si="10">+F88+H88+J88+L88+N88+P88+R88+T88+V88+X88+Z88+AB88+AD88+AF88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689" t="s">
        <v>79</v>
      </c>
      <c r="B89" s="690"/>
      <c r="C89" s="99">
        <f>SUM(D89:E89)</f>
        <v>0</v>
      </c>
      <c r="D89" s="99">
        <f t="shared" si="10"/>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91" t="s">
        <v>80</v>
      </c>
      <c r="B90" s="78" t="s">
        <v>81</v>
      </c>
      <c r="C90" s="93">
        <f>SUM(D90:E90)</f>
        <v>0</v>
      </c>
      <c r="D90" s="93">
        <f t="shared" si="10"/>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92"/>
      <c r="B91" s="223" t="s">
        <v>82</v>
      </c>
      <c r="C91" s="95">
        <f>SUM(D91:E91)</f>
        <v>0</v>
      </c>
      <c r="D91" s="95">
        <f t="shared" si="10"/>
        <v>0</v>
      </c>
      <c r="E91" s="95">
        <f t="shared" si="10"/>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93" t="s">
        <v>83</v>
      </c>
      <c r="B92" s="694"/>
      <c r="C92" s="224">
        <f>SUM(D92:E92)</f>
        <v>0</v>
      </c>
      <c r="D92" s="224">
        <f t="shared" si="10"/>
        <v>0</v>
      </c>
      <c r="E92" s="224">
        <f t="shared" si="10"/>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149">
        <f>$AQ92</f>
        <v>0</v>
      </c>
      <c r="AJ92" s="11"/>
      <c r="AK92" s="11"/>
      <c r="AL92" s="11"/>
      <c r="AM92" s="11"/>
      <c r="AN92" s="11"/>
      <c r="AO92" s="11"/>
      <c r="AP92" s="27"/>
      <c r="AQ92" s="27"/>
      <c r="AR92" s="11"/>
      <c r="AS92" s="11"/>
      <c r="AT92" s="11"/>
      <c r="AU92" s="11"/>
      <c r="AV92" s="11"/>
      <c r="AW92" s="11"/>
      <c r="AX92" s="11"/>
      <c r="AY92" s="11"/>
      <c r="AZ92" s="11"/>
      <c r="BA92" s="11"/>
      <c r="BB92" s="11"/>
      <c r="BC92" s="11"/>
      <c r="BD92" s="11"/>
      <c r="BE92" s="11"/>
      <c r="BF92" s="11"/>
      <c r="BG92" s="11"/>
      <c r="BH92" s="11"/>
      <c r="BI92" s="11"/>
      <c r="CN92" s="27"/>
      <c r="CO92" s="27"/>
      <c r="CP92" s="77">
        <f>IF(C92&gt;C90+C91,1,0)</f>
        <v>0</v>
      </c>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551" t="s">
        <v>3</v>
      </c>
      <c r="B94" s="552"/>
      <c r="C94" s="579" t="s">
        <v>40</v>
      </c>
      <c r="D94" s="612"/>
      <c r="E94" s="580"/>
      <c r="F94" s="579" t="s">
        <v>221</v>
      </c>
      <c r="G94" s="580"/>
      <c r="H94" s="205" t="s">
        <v>222</v>
      </c>
      <c r="I94" s="222"/>
      <c r="J94" s="205" t="s">
        <v>223</v>
      </c>
      <c r="K94" s="222"/>
      <c r="L94" s="205" t="s">
        <v>224</v>
      </c>
      <c r="M94" s="222"/>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553"/>
      <c r="B95" s="554"/>
      <c r="C95" s="182" t="s">
        <v>65</v>
      </c>
      <c r="D95" s="182" t="s">
        <v>37</v>
      </c>
      <c r="E95" s="182" t="s">
        <v>58</v>
      </c>
      <c r="F95" s="182" t="s">
        <v>37</v>
      </c>
      <c r="G95" s="182" t="s">
        <v>58</v>
      </c>
      <c r="H95" s="182" t="s">
        <v>37</v>
      </c>
      <c r="I95" s="182" t="s">
        <v>58</v>
      </c>
      <c r="J95" s="182" t="s">
        <v>37</v>
      </c>
      <c r="K95" s="182" t="s">
        <v>58</v>
      </c>
      <c r="L95" s="182" t="s">
        <v>37</v>
      </c>
      <c r="M95" s="182"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674" t="s">
        <v>233</v>
      </c>
      <c r="B96" s="674"/>
      <c r="C96" s="93">
        <f>SUM(D96:E96)</f>
        <v>0</v>
      </c>
      <c r="D96" s="93">
        <f t="shared" ref="D96:E98" si="11">+F96+H96+J96+L96</f>
        <v>0</v>
      </c>
      <c r="E96" s="93">
        <f t="shared" si="11"/>
        <v>0</v>
      </c>
      <c r="F96" s="84"/>
      <c r="G96" s="84"/>
      <c r="H96" s="84"/>
      <c r="I96" s="84"/>
      <c r="J96" s="84"/>
      <c r="K96" s="84"/>
      <c r="L96" s="84"/>
      <c r="M96" s="84"/>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528" t="s">
        <v>85</v>
      </c>
      <c r="B97" s="528"/>
      <c r="C97" s="94">
        <f>SUM(D97:E97)</f>
        <v>0</v>
      </c>
      <c r="D97" s="94">
        <f t="shared" si="11"/>
        <v>0</v>
      </c>
      <c r="E97" s="94">
        <f t="shared" si="11"/>
        <v>0</v>
      </c>
      <c r="F97" s="85"/>
      <c r="G97" s="85"/>
      <c r="H97" s="85"/>
      <c r="I97" s="85"/>
      <c r="J97" s="85"/>
      <c r="K97" s="85"/>
      <c r="L97" s="85"/>
      <c r="M97" s="85"/>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616" t="s">
        <v>86</v>
      </c>
      <c r="B98" s="616"/>
      <c r="C98" s="99">
        <f>SUM(D98:E98)</f>
        <v>0</v>
      </c>
      <c r="D98" s="99">
        <f t="shared" si="11"/>
        <v>0</v>
      </c>
      <c r="E98" s="99">
        <f t="shared" si="11"/>
        <v>0</v>
      </c>
      <c r="F98" s="86"/>
      <c r="G98" s="86"/>
      <c r="H98" s="86"/>
      <c r="I98" s="86"/>
      <c r="J98" s="86"/>
      <c r="K98" s="86"/>
      <c r="L98" s="86"/>
      <c r="M98" s="86"/>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613" t="s">
        <v>87</v>
      </c>
      <c r="B99" s="613"/>
      <c r="C99" s="105">
        <f t="shared" ref="C99:M99" si="12">SUM(C96:C98)</f>
        <v>0</v>
      </c>
      <c r="D99" s="105">
        <f t="shared" si="12"/>
        <v>0</v>
      </c>
      <c r="E99" s="105">
        <f t="shared" si="12"/>
        <v>0</v>
      </c>
      <c r="F99" s="105">
        <f t="shared" si="12"/>
        <v>0</v>
      </c>
      <c r="G99" s="105">
        <f t="shared" si="12"/>
        <v>0</v>
      </c>
      <c r="H99" s="105">
        <f t="shared" si="12"/>
        <v>0</v>
      </c>
      <c r="I99" s="105">
        <f t="shared" si="12"/>
        <v>0</v>
      </c>
      <c r="J99" s="105">
        <f t="shared" si="12"/>
        <v>0</v>
      </c>
      <c r="K99" s="105">
        <f t="shared" si="12"/>
        <v>0</v>
      </c>
      <c r="L99" s="105">
        <f t="shared" si="12"/>
        <v>0</v>
      </c>
      <c r="M99" s="105">
        <f t="shared" si="12"/>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614" t="s">
        <v>88</v>
      </c>
      <c r="B100" s="614"/>
      <c r="C100" s="125">
        <f>SUM(D100:E100)</f>
        <v>0</v>
      </c>
      <c r="D100" s="125">
        <f t="shared" ref="D100:E103" si="13">+F100+H100+J100+L100</f>
        <v>0</v>
      </c>
      <c r="E100" s="125">
        <f t="shared" si="13"/>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528" t="s">
        <v>89</v>
      </c>
      <c r="B101" s="528"/>
      <c r="C101" s="94">
        <f>SUM(D101:E101)</f>
        <v>0</v>
      </c>
      <c r="D101" s="94">
        <f t="shared" si="13"/>
        <v>0</v>
      </c>
      <c r="E101" s="94">
        <f t="shared" si="13"/>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528" t="s">
        <v>90</v>
      </c>
      <c r="B102" s="528"/>
      <c r="C102" s="94">
        <f>SUM(D102:E102)</f>
        <v>0</v>
      </c>
      <c r="D102" s="94">
        <f t="shared" si="13"/>
        <v>0</v>
      </c>
      <c r="E102" s="94">
        <f t="shared" si="13"/>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615" t="s">
        <v>91</v>
      </c>
      <c r="B103" s="615"/>
      <c r="C103" s="99">
        <f>SUM(D103:E103)</f>
        <v>0</v>
      </c>
      <c r="D103" s="99">
        <f t="shared" si="13"/>
        <v>0</v>
      </c>
      <c r="E103" s="99">
        <f t="shared" si="13"/>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613" t="s">
        <v>87</v>
      </c>
      <c r="B104" s="613"/>
      <c r="C104" s="105">
        <f t="shared" ref="C104:M104" si="14">SUM(C100:C103)</f>
        <v>0</v>
      </c>
      <c r="D104" s="105">
        <f t="shared" si="14"/>
        <v>0</v>
      </c>
      <c r="E104" s="105">
        <f t="shared" si="14"/>
        <v>0</v>
      </c>
      <c r="F104" s="105">
        <f t="shared" si="14"/>
        <v>0</v>
      </c>
      <c r="G104" s="105">
        <f t="shared" si="14"/>
        <v>0</v>
      </c>
      <c r="H104" s="105">
        <f t="shared" si="14"/>
        <v>0</v>
      </c>
      <c r="I104" s="105">
        <f t="shared" si="14"/>
        <v>0</v>
      </c>
      <c r="J104" s="105">
        <f t="shared" si="14"/>
        <v>0</v>
      </c>
      <c r="K104" s="105">
        <f t="shared" si="14"/>
        <v>0</v>
      </c>
      <c r="L104" s="105">
        <f t="shared" si="14"/>
        <v>0</v>
      </c>
      <c r="M104" s="105">
        <f t="shared" si="14"/>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609" t="s">
        <v>92</v>
      </c>
      <c r="B105" s="609"/>
      <c r="C105" s="224">
        <f>+C99+C104</f>
        <v>0</v>
      </c>
      <c r="D105" s="224">
        <f t="shared" ref="D105:M105" si="15">+D99+D104</f>
        <v>0</v>
      </c>
      <c r="E105" s="224">
        <f t="shared" si="15"/>
        <v>0</v>
      </c>
      <c r="F105" s="224">
        <f t="shared" si="15"/>
        <v>0</v>
      </c>
      <c r="G105" s="224">
        <f t="shared" si="15"/>
        <v>0</v>
      </c>
      <c r="H105" s="224">
        <f t="shared" si="15"/>
        <v>0</v>
      </c>
      <c r="I105" s="224">
        <f t="shared" si="15"/>
        <v>0</v>
      </c>
      <c r="J105" s="224">
        <f t="shared" si="15"/>
        <v>0</v>
      </c>
      <c r="K105" s="224">
        <f t="shared" si="15"/>
        <v>0</v>
      </c>
      <c r="L105" s="224">
        <f t="shared" si="15"/>
        <v>0</v>
      </c>
      <c r="M105" s="224">
        <f t="shared" si="15"/>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551" t="s">
        <v>3</v>
      </c>
      <c r="B107" s="552"/>
      <c r="C107" s="579" t="s">
        <v>40</v>
      </c>
      <c r="D107" s="612"/>
      <c r="E107" s="580"/>
      <c r="F107" s="205" t="s">
        <v>221</v>
      </c>
      <c r="G107" s="222"/>
      <c r="H107" s="205" t="s">
        <v>222</v>
      </c>
      <c r="I107" s="222"/>
      <c r="J107" s="205" t="s">
        <v>223</v>
      </c>
      <c r="K107" s="222"/>
      <c r="L107" s="205" t="s">
        <v>224</v>
      </c>
      <c r="M107" s="230"/>
      <c r="N107" s="685"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553"/>
      <c r="B108" s="554"/>
      <c r="C108" s="182" t="s">
        <v>65</v>
      </c>
      <c r="D108" s="182" t="s">
        <v>37</v>
      </c>
      <c r="E108" s="182" t="s">
        <v>58</v>
      </c>
      <c r="F108" s="182" t="s">
        <v>37</v>
      </c>
      <c r="G108" s="182" t="s">
        <v>58</v>
      </c>
      <c r="H108" s="182" t="s">
        <v>37</v>
      </c>
      <c r="I108" s="182" t="s">
        <v>58</v>
      </c>
      <c r="J108" s="182" t="s">
        <v>37</v>
      </c>
      <c r="K108" s="182" t="s">
        <v>58</v>
      </c>
      <c r="L108" s="182" t="s">
        <v>37</v>
      </c>
      <c r="M108" s="231" t="s">
        <v>58</v>
      </c>
      <c r="N108" s="686"/>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674" t="s">
        <v>233</v>
      </c>
      <c r="B109" s="674"/>
      <c r="C109" s="232">
        <f>SUM(D109:E109)</f>
        <v>0</v>
      </c>
      <c r="D109" s="233">
        <f t="shared" ref="D109:E111" si="16">+F109+H109+J109+L109</f>
        <v>0</v>
      </c>
      <c r="E109" s="233">
        <f t="shared" si="16"/>
        <v>0</v>
      </c>
      <c r="F109" s="84"/>
      <c r="G109" s="84"/>
      <c r="H109" s="84"/>
      <c r="I109" s="84"/>
      <c r="J109" s="84"/>
      <c r="K109" s="84"/>
      <c r="L109" s="84"/>
      <c r="M109" s="119"/>
      <c r="N109" s="234"/>
      <c r="O109" s="149" t="str">
        <f>+BB109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528" t="s">
        <v>85</v>
      </c>
      <c r="B110" s="528"/>
      <c r="C110" s="235">
        <f>SUM(D110:E110)</f>
        <v>0</v>
      </c>
      <c r="D110" s="235">
        <f t="shared" si="16"/>
        <v>0</v>
      </c>
      <c r="E110" s="235">
        <f t="shared" si="16"/>
        <v>0</v>
      </c>
      <c r="F110" s="85"/>
      <c r="G110" s="85"/>
      <c r="H110" s="85"/>
      <c r="I110" s="85"/>
      <c r="J110" s="85"/>
      <c r="K110" s="85"/>
      <c r="L110" s="85"/>
      <c r="M110" s="120"/>
      <c r="N110" s="133"/>
      <c r="O110" s="149" t="str">
        <f t="shared" ref="O110:O118" si="17">+BB110</f>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8">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9">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616" t="s">
        <v>86</v>
      </c>
      <c r="B111" s="616"/>
      <c r="C111" s="236">
        <f>SUM(D111:E111)</f>
        <v>0</v>
      </c>
      <c r="D111" s="236">
        <f t="shared" si="16"/>
        <v>0</v>
      </c>
      <c r="E111" s="236">
        <f t="shared" si="16"/>
        <v>0</v>
      </c>
      <c r="F111" s="86"/>
      <c r="G111" s="86"/>
      <c r="H111" s="86"/>
      <c r="I111" s="86"/>
      <c r="J111" s="86"/>
      <c r="K111" s="86"/>
      <c r="L111" s="86"/>
      <c r="M111" s="121"/>
      <c r="N111" s="237"/>
      <c r="O111" s="149" t="str">
        <f t="shared" si="17"/>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8"/>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9"/>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613" t="s">
        <v>87</v>
      </c>
      <c r="B112" s="613"/>
      <c r="C112" s="238">
        <f t="shared" ref="C112:N112" si="20">SUM(C109:C111)</f>
        <v>0</v>
      </c>
      <c r="D112" s="238">
        <f t="shared" si="20"/>
        <v>0</v>
      </c>
      <c r="E112" s="238">
        <f t="shared" si="20"/>
        <v>0</v>
      </c>
      <c r="F112" s="238">
        <f t="shared" si="20"/>
        <v>0</v>
      </c>
      <c r="G112" s="238">
        <f t="shared" si="20"/>
        <v>0</v>
      </c>
      <c r="H112" s="238">
        <f t="shared" si="20"/>
        <v>0</v>
      </c>
      <c r="I112" s="238">
        <f t="shared" si="20"/>
        <v>0</v>
      </c>
      <c r="J112" s="238">
        <f t="shared" si="20"/>
        <v>0</v>
      </c>
      <c r="K112" s="238">
        <f t="shared" si="20"/>
        <v>0</v>
      </c>
      <c r="L112" s="238">
        <f t="shared" si="20"/>
        <v>0</v>
      </c>
      <c r="M112" s="239">
        <f t="shared" si="20"/>
        <v>0</v>
      </c>
      <c r="N112" s="240">
        <f t="shared" si="20"/>
        <v>0</v>
      </c>
      <c r="O112" s="149" t="str">
        <f t="shared" si="17"/>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8"/>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9"/>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614" t="s">
        <v>88</v>
      </c>
      <c r="B113" s="614"/>
      <c r="C113" s="241">
        <f>SUM(D113:E113)</f>
        <v>0</v>
      </c>
      <c r="D113" s="241">
        <f t="shared" ref="D113:E116" si="21">+F113+H113+J113+L113</f>
        <v>0</v>
      </c>
      <c r="E113" s="241">
        <f t="shared" si="21"/>
        <v>0</v>
      </c>
      <c r="F113" s="89"/>
      <c r="G113" s="89"/>
      <c r="H113" s="89"/>
      <c r="I113" s="89"/>
      <c r="J113" s="89"/>
      <c r="K113" s="89"/>
      <c r="L113" s="89"/>
      <c r="M113" s="130"/>
      <c r="N113" s="242"/>
      <c r="O113" s="149" t="str">
        <f t="shared" si="17"/>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8"/>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9"/>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528" t="s">
        <v>89</v>
      </c>
      <c r="B114" s="528"/>
      <c r="C114" s="235">
        <f>SUM(D114:E114)</f>
        <v>0</v>
      </c>
      <c r="D114" s="235">
        <f t="shared" si="21"/>
        <v>0</v>
      </c>
      <c r="E114" s="235">
        <f t="shared" si="21"/>
        <v>0</v>
      </c>
      <c r="F114" s="85"/>
      <c r="G114" s="85"/>
      <c r="H114" s="85"/>
      <c r="I114" s="85"/>
      <c r="J114" s="85"/>
      <c r="K114" s="85"/>
      <c r="L114" s="85"/>
      <c r="M114" s="120"/>
      <c r="N114" s="133"/>
      <c r="O114" s="149" t="str">
        <f t="shared" si="17"/>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8"/>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9"/>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528" t="s">
        <v>90</v>
      </c>
      <c r="B115" s="528"/>
      <c r="C115" s="235">
        <f>SUM(D115:E115)</f>
        <v>0</v>
      </c>
      <c r="D115" s="235">
        <f t="shared" si="21"/>
        <v>0</v>
      </c>
      <c r="E115" s="235">
        <f t="shared" si="21"/>
        <v>0</v>
      </c>
      <c r="F115" s="85"/>
      <c r="G115" s="85"/>
      <c r="H115" s="85"/>
      <c r="I115" s="85"/>
      <c r="J115" s="85"/>
      <c r="K115" s="85"/>
      <c r="L115" s="85"/>
      <c r="M115" s="120"/>
      <c r="N115" s="133"/>
      <c r="O115" s="149" t="str">
        <f t="shared" si="17"/>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8"/>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9"/>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615" t="s">
        <v>91</v>
      </c>
      <c r="B116" s="615"/>
      <c r="C116" s="236">
        <f>SUM(D116:E116)</f>
        <v>0</v>
      </c>
      <c r="D116" s="236">
        <f t="shared" si="21"/>
        <v>0</v>
      </c>
      <c r="E116" s="236">
        <f t="shared" si="21"/>
        <v>0</v>
      </c>
      <c r="F116" s="86"/>
      <c r="G116" s="86"/>
      <c r="H116" s="86"/>
      <c r="I116" s="86"/>
      <c r="J116" s="86"/>
      <c r="K116" s="86"/>
      <c r="L116" s="86"/>
      <c r="M116" s="121"/>
      <c r="N116" s="237"/>
      <c r="O116" s="149" t="str">
        <f t="shared" si="17"/>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8"/>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9"/>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613" t="s">
        <v>87</v>
      </c>
      <c r="B117" s="613"/>
      <c r="C117" s="238">
        <f t="shared" ref="C117:N117" si="22">SUM(C113:C116)</f>
        <v>0</v>
      </c>
      <c r="D117" s="238">
        <f t="shared" si="22"/>
        <v>0</v>
      </c>
      <c r="E117" s="238">
        <f t="shared" si="22"/>
        <v>0</v>
      </c>
      <c r="F117" s="238">
        <f t="shared" si="22"/>
        <v>0</v>
      </c>
      <c r="G117" s="238">
        <f t="shared" si="22"/>
        <v>0</v>
      </c>
      <c r="H117" s="238">
        <f t="shared" si="22"/>
        <v>0</v>
      </c>
      <c r="I117" s="238">
        <f t="shared" si="22"/>
        <v>0</v>
      </c>
      <c r="J117" s="238">
        <f t="shared" si="22"/>
        <v>0</v>
      </c>
      <c r="K117" s="238">
        <f t="shared" si="22"/>
        <v>0</v>
      </c>
      <c r="L117" s="238">
        <f t="shared" si="22"/>
        <v>0</v>
      </c>
      <c r="M117" s="239">
        <f t="shared" si="22"/>
        <v>0</v>
      </c>
      <c r="N117" s="240">
        <f t="shared" si="22"/>
        <v>0</v>
      </c>
      <c r="O117" s="149" t="str">
        <f t="shared" si="17"/>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8"/>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9"/>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609" t="s">
        <v>92</v>
      </c>
      <c r="B118" s="609"/>
      <c r="C118" s="243">
        <f>+C112+C117</f>
        <v>0</v>
      </c>
      <c r="D118" s="243">
        <f t="shared" ref="D118:N118" si="23">+D112+D117</f>
        <v>0</v>
      </c>
      <c r="E118" s="243">
        <f t="shared" si="23"/>
        <v>0</v>
      </c>
      <c r="F118" s="243">
        <f t="shared" si="23"/>
        <v>0</v>
      </c>
      <c r="G118" s="243">
        <f t="shared" si="23"/>
        <v>0</v>
      </c>
      <c r="H118" s="243">
        <f t="shared" si="23"/>
        <v>0</v>
      </c>
      <c r="I118" s="243">
        <f t="shared" si="23"/>
        <v>0</v>
      </c>
      <c r="J118" s="243">
        <f t="shared" si="23"/>
        <v>0</v>
      </c>
      <c r="K118" s="243">
        <f t="shared" si="23"/>
        <v>0</v>
      </c>
      <c r="L118" s="243">
        <f t="shared" si="23"/>
        <v>0</v>
      </c>
      <c r="M118" s="244">
        <f t="shared" si="23"/>
        <v>0</v>
      </c>
      <c r="N118" s="245">
        <f t="shared" si="23"/>
        <v>0</v>
      </c>
      <c r="O118" s="149" t="str">
        <f t="shared" si="17"/>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8"/>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9"/>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543" t="s">
        <v>93</v>
      </c>
      <c r="B120" s="543"/>
      <c r="C120" s="543"/>
      <c r="D120" s="543" t="s">
        <v>40</v>
      </c>
      <c r="E120" s="543"/>
      <c r="F120" s="543"/>
      <c r="G120" s="610" t="s">
        <v>236</v>
      </c>
      <c r="H120" s="610"/>
      <c r="I120" s="611" t="s">
        <v>237</v>
      </c>
      <c r="J120" s="611"/>
      <c r="K120" s="611" t="s">
        <v>140</v>
      </c>
      <c r="L120" s="611"/>
      <c r="M120" s="610" t="s">
        <v>63</v>
      </c>
      <c r="N120" s="610"/>
      <c r="O120" s="610" t="s">
        <v>8</v>
      </c>
      <c r="P120" s="610"/>
      <c r="Q120" s="651" t="s">
        <v>213</v>
      </c>
      <c r="R120" s="651"/>
      <c r="S120" s="651" t="s">
        <v>214</v>
      </c>
      <c r="T120" s="651"/>
      <c r="U120" s="651" t="s">
        <v>215</v>
      </c>
      <c r="V120" s="651"/>
      <c r="W120" s="651" t="s">
        <v>216</v>
      </c>
      <c r="X120" s="651"/>
      <c r="Y120" s="651" t="s">
        <v>217</v>
      </c>
      <c r="Z120" s="651"/>
      <c r="AA120" s="651" t="s">
        <v>218</v>
      </c>
      <c r="AB120" s="651"/>
      <c r="AC120" s="651" t="s">
        <v>219</v>
      </c>
      <c r="AD120" s="651"/>
      <c r="AE120" s="651" t="s">
        <v>220</v>
      </c>
      <c r="AF120" s="651"/>
      <c r="AG120" s="651" t="s">
        <v>221</v>
      </c>
      <c r="AH120" s="651"/>
      <c r="AI120" s="651" t="s">
        <v>222</v>
      </c>
      <c r="AJ120" s="651"/>
      <c r="AK120" s="651" t="s">
        <v>223</v>
      </c>
      <c r="AL120" s="651"/>
      <c r="AM120" s="651" t="s">
        <v>224</v>
      </c>
      <c r="AN120" s="651"/>
      <c r="AO120" s="706" t="s">
        <v>97</v>
      </c>
      <c r="AP120" s="698" t="s">
        <v>98</v>
      </c>
      <c r="AQ120" s="700" t="s">
        <v>99</v>
      </c>
      <c r="AR120" s="700"/>
      <c r="AY120" s="27"/>
      <c r="AZ120" s="610" t="s">
        <v>236</v>
      </c>
      <c r="BA120" s="610"/>
      <c r="BB120" s="611" t="s">
        <v>237</v>
      </c>
      <c r="BC120" s="611"/>
      <c r="BD120" s="611" t="s">
        <v>140</v>
      </c>
      <c r="BE120" s="611"/>
      <c r="BF120" s="610" t="s">
        <v>63</v>
      </c>
      <c r="BG120" s="610"/>
      <c r="BH120" s="610" t="s">
        <v>8</v>
      </c>
      <c r="BI120" s="610"/>
      <c r="BJ120" s="651" t="s">
        <v>213</v>
      </c>
      <c r="BK120" s="651"/>
      <c r="BL120" s="651" t="s">
        <v>214</v>
      </c>
      <c r="BM120" s="651"/>
      <c r="BN120" s="651" t="s">
        <v>215</v>
      </c>
      <c r="BO120" s="651"/>
      <c r="BP120" s="651" t="s">
        <v>216</v>
      </c>
      <c r="BQ120" s="651"/>
      <c r="BR120" s="651" t="s">
        <v>217</v>
      </c>
      <c r="BS120" s="651"/>
      <c r="BT120" s="651" t="s">
        <v>218</v>
      </c>
      <c r="BU120" s="651"/>
      <c r="BV120" s="651" t="s">
        <v>219</v>
      </c>
      <c r="BW120" s="651"/>
      <c r="BX120" s="651" t="s">
        <v>220</v>
      </c>
      <c r="BY120" s="651"/>
      <c r="BZ120" s="651" t="s">
        <v>221</v>
      </c>
      <c r="CA120" s="651"/>
      <c r="CB120" s="651" t="s">
        <v>222</v>
      </c>
      <c r="CC120" s="651"/>
      <c r="CD120" s="651" t="s">
        <v>223</v>
      </c>
      <c r="CE120" s="651"/>
      <c r="CF120" s="651" t="s">
        <v>224</v>
      </c>
      <c r="CG120" s="651"/>
      <c r="CH120" s="227"/>
      <c r="CI120" s="227"/>
      <c r="CJ120" s="227"/>
      <c r="CK120" s="227"/>
      <c r="CL120" s="227"/>
      <c r="CM120" s="226"/>
      <c r="CN120" s="227"/>
      <c r="CO120" s="227"/>
      <c r="CP120" s="610" t="s">
        <v>236</v>
      </c>
      <c r="CQ120" s="610"/>
      <c r="CR120" s="611" t="s">
        <v>237</v>
      </c>
      <c r="CS120" s="611"/>
      <c r="CT120" s="611" t="s">
        <v>140</v>
      </c>
      <c r="CU120" s="611"/>
      <c r="CV120" s="610" t="s">
        <v>63</v>
      </c>
      <c r="CW120" s="610"/>
      <c r="CX120" s="610" t="s">
        <v>8</v>
      </c>
      <c r="CY120" s="610"/>
      <c r="CZ120" s="651" t="s">
        <v>213</v>
      </c>
      <c r="DA120" s="651"/>
      <c r="DB120" s="651" t="s">
        <v>214</v>
      </c>
      <c r="DC120" s="651"/>
      <c r="DD120" s="651" t="s">
        <v>215</v>
      </c>
      <c r="DE120" s="651"/>
      <c r="DF120" s="651" t="s">
        <v>216</v>
      </c>
      <c r="DG120" s="651"/>
      <c r="DH120" s="651" t="s">
        <v>217</v>
      </c>
      <c r="DI120" s="651"/>
      <c r="DJ120" s="651" t="s">
        <v>218</v>
      </c>
      <c r="DK120" s="651"/>
      <c r="DL120" s="651" t="s">
        <v>219</v>
      </c>
      <c r="DM120" s="651"/>
      <c r="DN120" s="651" t="s">
        <v>220</v>
      </c>
      <c r="DO120" s="651"/>
      <c r="DP120" s="651" t="s">
        <v>221</v>
      </c>
      <c r="DQ120" s="651"/>
      <c r="DR120" s="651" t="s">
        <v>222</v>
      </c>
      <c r="DS120" s="651"/>
      <c r="DT120" s="651" t="s">
        <v>223</v>
      </c>
      <c r="DU120" s="651"/>
      <c r="DV120" s="651" t="s">
        <v>224</v>
      </c>
      <c r="DW120" s="651"/>
      <c r="DX120" s="227"/>
      <c r="DY120" s="227"/>
      <c r="DZ120" s="227"/>
    </row>
    <row r="121" spans="1:130" s="76" customFormat="1" ht="21" x14ac:dyDescent="0.15">
      <c r="A121" s="543"/>
      <c r="B121" s="543"/>
      <c r="C121" s="543"/>
      <c r="D121" s="184" t="s">
        <v>100</v>
      </c>
      <c r="E121" s="246" t="s">
        <v>37</v>
      </c>
      <c r="F121" s="246" t="s">
        <v>58</v>
      </c>
      <c r="G121" s="281" t="s">
        <v>37</v>
      </c>
      <c r="H121" s="281" t="s">
        <v>58</v>
      </c>
      <c r="I121" s="281" t="s">
        <v>37</v>
      </c>
      <c r="J121" s="281" t="s">
        <v>58</v>
      </c>
      <c r="K121" s="281" t="s">
        <v>37</v>
      </c>
      <c r="L121" s="281" t="s">
        <v>58</v>
      </c>
      <c r="M121" s="281" t="s">
        <v>37</v>
      </c>
      <c r="N121" s="281" t="s">
        <v>58</v>
      </c>
      <c r="O121" s="281" t="s">
        <v>37</v>
      </c>
      <c r="P121" s="281" t="s">
        <v>58</v>
      </c>
      <c r="Q121" s="281" t="s">
        <v>37</v>
      </c>
      <c r="R121" s="281" t="s">
        <v>58</v>
      </c>
      <c r="S121" s="281" t="s">
        <v>37</v>
      </c>
      <c r="T121" s="281" t="s">
        <v>58</v>
      </c>
      <c r="U121" s="281" t="s">
        <v>37</v>
      </c>
      <c r="V121" s="281" t="s">
        <v>58</v>
      </c>
      <c r="W121" s="281" t="s">
        <v>37</v>
      </c>
      <c r="X121" s="281" t="s">
        <v>58</v>
      </c>
      <c r="Y121" s="281" t="s">
        <v>37</v>
      </c>
      <c r="Z121" s="281" t="s">
        <v>58</v>
      </c>
      <c r="AA121" s="281" t="s">
        <v>37</v>
      </c>
      <c r="AB121" s="281" t="s">
        <v>58</v>
      </c>
      <c r="AC121" s="281" t="s">
        <v>37</v>
      </c>
      <c r="AD121" s="281" t="s">
        <v>58</v>
      </c>
      <c r="AE121" s="281" t="s">
        <v>37</v>
      </c>
      <c r="AF121" s="281" t="s">
        <v>58</v>
      </c>
      <c r="AG121" s="281" t="s">
        <v>37</v>
      </c>
      <c r="AH121" s="281" t="s">
        <v>58</v>
      </c>
      <c r="AI121" s="281" t="s">
        <v>37</v>
      </c>
      <c r="AJ121" s="281" t="s">
        <v>58</v>
      </c>
      <c r="AK121" s="281" t="s">
        <v>37</v>
      </c>
      <c r="AL121" s="281" t="s">
        <v>58</v>
      </c>
      <c r="AM121" s="281" t="s">
        <v>37</v>
      </c>
      <c r="AN121" s="173" t="s">
        <v>58</v>
      </c>
      <c r="AO121" s="697"/>
      <c r="AP121" s="699"/>
      <c r="AQ121" s="248" t="s">
        <v>37</v>
      </c>
      <c r="AR121" s="248" t="s">
        <v>58</v>
      </c>
      <c r="AY121" s="27"/>
      <c r="AZ121" s="281" t="s">
        <v>37</v>
      </c>
      <c r="BA121" s="281" t="s">
        <v>58</v>
      </c>
      <c r="BB121" s="281" t="s">
        <v>37</v>
      </c>
      <c r="BC121" s="281" t="s">
        <v>58</v>
      </c>
      <c r="BD121" s="281" t="s">
        <v>37</v>
      </c>
      <c r="BE121" s="281" t="s">
        <v>58</v>
      </c>
      <c r="BF121" s="281" t="s">
        <v>37</v>
      </c>
      <c r="BG121" s="281" t="s">
        <v>58</v>
      </c>
      <c r="BH121" s="281" t="s">
        <v>37</v>
      </c>
      <c r="BI121" s="281" t="s">
        <v>58</v>
      </c>
      <c r="BJ121" s="281" t="s">
        <v>37</v>
      </c>
      <c r="BK121" s="281" t="s">
        <v>58</v>
      </c>
      <c r="BL121" s="281" t="s">
        <v>37</v>
      </c>
      <c r="BM121" s="281" t="s">
        <v>58</v>
      </c>
      <c r="BN121" s="281" t="s">
        <v>37</v>
      </c>
      <c r="BO121" s="281" t="s">
        <v>58</v>
      </c>
      <c r="BP121" s="281" t="s">
        <v>37</v>
      </c>
      <c r="BQ121" s="281" t="s">
        <v>58</v>
      </c>
      <c r="BR121" s="281" t="s">
        <v>37</v>
      </c>
      <c r="BS121" s="281" t="s">
        <v>58</v>
      </c>
      <c r="BT121" s="281" t="s">
        <v>37</v>
      </c>
      <c r="BU121" s="281" t="s">
        <v>58</v>
      </c>
      <c r="BV121" s="281" t="s">
        <v>37</v>
      </c>
      <c r="BW121" s="281" t="s">
        <v>58</v>
      </c>
      <c r="BX121" s="281" t="s">
        <v>37</v>
      </c>
      <c r="BY121" s="281" t="s">
        <v>58</v>
      </c>
      <c r="BZ121" s="281" t="s">
        <v>37</v>
      </c>
      <c r="CA121" s="281" t="s">
        <v>58</v>
      </c>
      <c r="CB121" s="281" t="s">
        <v>37</v>
      </c>
      <c r="CC121" s="281" t="s">
        <v>58</v>
      </c>
      <c r="CD121" s="281" t="s">
        <v>37</v>
      </c>
      <c r="CE121" s="281" t="s">
        <v>58</v>
      </c>
      <c r="CF121" s="281" t="s">
        <v>37</v>
      </c>
      <c r="CG121" s="173" t="s">
        <v>58</v>
      </c>
      <c r="CH121" s="227"/>
      <c r="CI121" s="227"/>
      <c r="CJ121" s="227"/>
      <c r="CK121" s="227"/>
      <c r="CL121" s="227"/>
      <c r="CM121" s="226"/>
      <c r="CN121" s="227"/>
      <c r="CO121" s="227"/>
      <c r="CP121" s="281" t="s">
        <v>37</v>
      </c>
      <c r="CQ121" s="281" t="s">
        <v>58</v>
      </c>
      <c r="CR121" s="281" t="s">
        <v>37</v>
      </c>
      <c r="CS121" s="281" t="s">
        <v>58</v>
      </c>
      <c r="CT121" s="281" t="s">
        <v>37</v>
      </c>
      <c r="CU121" s="281" t="s">
        <v>58</v>
      </c>
      <c r="CV121" s="281" t="s">
        <v>37</v>
      </c>
      <c r="CW121" s="281" t="s">
        <v>58</v>
      </c>
      <c r="CX121" s="281" t="s">
        <v>37</v>
      </c>
      <c r="CY121" s="281" t="s">
        <v>58</v>
      </c>
      <c r="CZ121" s="281" t="s">
        <v>37</v>
      </c>
      <c r="DA121" s="281" t="s">
        <v>58</v>
      </c>
      <c r="DB121" s="281" t="s">
        <v>37</v>
      </c>
      <c r="DC121" s="281" t="s">
        <v>58</v>
      </c>
      <c r="DD121" s="281" t="s">
        <v>37</v>
      </c>
      <c r="DE121" s="281" t="s">
        <v>58</v>
      </c>
      <c r="DF121" s="281" t="s">
        <v>37</v>
      </c>
      <c r="DG121" s="281" t="s">
        <v>58</v>
      </c>
      <c r="DH121" s="281" t="s">
        <v>37</v>
      </c>
      <c r="DI121" s="281" t="s">
        <v>58</v>
      </c>
      <c r="DJ121" s="281" t="s">
        <v>37</v>
      </c>
      <c r="DK121" s="281" t="s">
        <v>58</v>
      </c>
      <c r="DL121" s="281" t="s">
        <v>37</v>
      </c>
      <c r="DM121" s="281" t="s">
        <v>58</v>
      </c>
      <c r="DN121" s="281" t="s">
        <v>37</v>
      </c>
      <c r="DO121" s="281" t="s">
        <v>58</v>
      </c>
      <c r="DP121" s="281" t="s">
        <v>37</v>
      </c>
      <c r="DQ121" s="281" t="s">
        <v>58</v>
      </c>
      <c r="DR121" s="281" t="s">
        <v>37</v>
      </c>
      <c r="DS121" s="281" t="s">
        <v>58</v>
      </c>
      <c r="DT121" s="281" t="s">
        <v>37</v>
      </c>
      <c r="DU121" s="281" t="s">
        <v>58</v>
      </c>
      <c r="DV121" s="281" t="s">
        <v>37</v>
      </c>
      <c r="DW121" s="173" t="s">
        <v>58</v>
      </c>
      <c r="DX121" s="227"/>
      <c r="DY121" s="227"/>
      <c r="DZ121" s="227"/>
    </row>
    <row r="122" spans="1:130" s="76" customFormat="1" ht="15.75" customHeight="1" x14ac:dyDescent="0.15">
      <c r="A122" s="249" t="s">
        <v>101</v>
      </c>
      <c r="B122" s="250"/>
      <c r="C122" s="251"/>
      <c r="D122" s="252">
        <f>SUM(E122:F122)</f>
        <v>24</v>
      </c>
      <c r="E122" s="252">
        <f>+G122+I122+K122+M122+O122+Q122+S122+U122+W122+Y122+AA122+AC122+AE122+AG122+AI122+AK122+AM122</f>
        <v>13</v>
      </c>
      <c r="F122" s="252">
        <f>+H122+J122+L122+N122+P122+R122+T122+V122+X122+Z122+AB122+AD122+AF122+AH122+AJ122+AL122+AN122</f>
        <v>11</v>
      </c>
      <c r="G122" s="197"/>
      <c r="H122" s="197"/>
      <c r="I122" s="197">
        <v>5</v>
      </c>
      <c r="J122" s="197">
        <v>1</v>
      </c>
      <c r="K122" s="197">
        <v>4</v>
      </c>
      <c r="L122" s="197">
        <v>4</v>
      </c>
      <c r="M122" s="197">
        <v>2</v>
      </c>
      <c r="N122" s="197"/>
      <c r="O122" s="197"/>
      <c r="P122" s="197"/>
      <c r="Q122" s="197">
        <v>2</v>
      </c>
      <c r="R122" s="197">
        <v>6</v>
      </c>
      <c r="S122" s="197"/>
      <c r="T122" s="197"/>
      <c r="U122" s="197"/>
      <c r="V122" s="197"/>
      <c r="W122" s="197"/>
      <c r="X122" s="197"/>
      <c r="Y122" s="197"/>
      <c r="Z122" s="197"/>
      <c r="AA122" s="197"/>
      <c r="AB122" s="197"/>
      <c r="AC122" s="197"/>
      <c r="AD122" s="197"/>
      <c r="AE122" s="197"/>
      <c r="AF122" s="197"/>
      <c r="AG122" s="197"/>
      <c r="AH122" s="197"/>
      <c r="AI122" s="197"/>
      <c r="AJ122" s="197"/>
      <c r="AK122" s="197"/>
      <c r="AL122" s="197">
        <v>0</v>
      </c>
      <c r="AM122" s="197"/>
      <c r="AN122" s="253"/>
      <c r="AO122" s="254"/>
      <c r="AP122" s="197"/>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t="str">
        <f>IF(G122&lt;MAX(G124:G156),"En grupo 0-4-Hombres, existen patologías mayor que los ingresos al programa","")</f>
        <v/>
      </c>
      <c r="BA122" s="185" t="str">
        <f>IF(H122&lt;MAX(H124:H156),"En grupo 0-4-Mujeres, existen patologías mayor que los ingresos al programa","")</f>
        <v/>
      </c>
      <c r="BB122" s="185" t="str">
        <f>IF(I122&lt;MAX(I124:I156),"En grupo 5-9-Hombres, existen patologías mayor que los ingresos al programa","")</f>
        <v/>
      </c>
      <c r="BC122" s="185" t="str">
        <f>IF(J122&lt;MAX(J124:J156),"En grupo 5-9-Mujeres, existen patologías mayor que los ingresos al programa","")</f>
        <v/>
      </c>
      <c r="BD122" s="185" t="str">
        <f>IF(K122&lt;MAX(K124:K156),"En grupo 10-14-Hombres, existen patologías mayor que los ingresos al programa","")</f>
        <v/>
      </c>
      <c r="BE122" s="185" t="str">
        <f>IF(L122&lt;MAX(L124:L156),"En grupo 10-14-Mujeres, existen patologías mayor que los ingresos al programa","")</f>
        <v/>
      </c>
      <c r="BF122" s="185" t="str">
        <f>IF(M122&lt;MAX(M124:M156),"En grupo 15-19-Hombres, existen patologías mayor que los ingresos al programa","")</f>
        <v/>
      </c>
      <c r="BG122" s="185" t="str">
        <f>IF(N122&lt;MAX(N124:N156),"En grupo 15-19-Mujeres, existen patologías mayor que los ingresos al programa","")</f>
        <v/>
      </c>
      <c r="BH122" s="185" t="str">
        <f>IF(O122&lt;MAX(O124:O156),"En grupo 20-24-Hombres, existen patologías mayor que los ingresos al programa","")</f>
        <v/>
      </c>
      <c r="BI122" s="185" t="str">
        <f>IF(P122&lt;MAX(P124:P156),"En grupo 20-24-Mujeres, existen patologías mayor que los ingresos al programa","")</f>
        <v/>
      </c>
      <c r="BJ122" s="185" t="str">
        <f>IF(Q122&lt;MAX(Q124:Q156),"En grupo 25-29-Hombres, existen patologías mayor que los ingresos al programa","")</f>
        <v/>
      </c>
      <c r="BK122" s="185" t="str">
        <f>IF(R122&lt;MAX(R124:R156),"En grupo 25-29-Mujeres, existen patologías mayor que los ingresos al programa","")</f>
        <v/>
      </c>
      <c r="BL122" s="185" t="str">
        <f>IF(S122&lt;MAX(S124:S156),"En grupo 30-34-Hombres, existen patologías mayor que los ingresos al programa","")</f>
        <v/>
      </c>
      <c r="BM122" s="185" t="str">
        <f>IF(T122&lt;MAX(T124:T156),"En grupo 30-34-Mujeres, existen patologías mayor que los ingresos al programa","")</f>
        <v/>
      </c>
      <c r="BN122" s="185" t="str">
        <f>IF(U122&lt;MAX(U124:U156),"En grupo 35-39-Hombres, existen patologías mayor que los ingresos al programa","")</f>
        <v/>
      </c>
      <c r="BO122" s="185" t="str">
        <f>IF(V122&lt;MAX(V124:V156),"En grupo 35-39-Mujeres, existen patologías mayor que los ingresos al programa","")</f>
        <v/>
      </c>
      <c r="BP122" s="185" t="str">
        <f>IF(W122&lt;MAX(W124:W156),"En grupo 40-44-Hombres, existen patologías mayor que los ingresos al programa","")</f>
        <v/>
      </c>
      <c r="BQ122" s="185" t="str">
        <f>IF(X122&lt;MAX(X124:X156),"En grupo 40-44-Mujeres, existen patologías mayor que los ingresos al programa","")</f>
        <v/>
      </c>
      <c r="BR122" s="185" t="str">
        <f>IF(Y122&lt;MAX(Y124:Y156),"En grupo 45-49-Hombres, existen patologías mayor que los ingresos al programa","")</f>
        <v/>
      </c>
      <c r="BS122" s="185" t="str">
        <f>IF(Z122&lt;MAX(Z124:Z156),"En grupo 45-49-Mujeres, existen patologías mayor que los ingresos al programa","")</f>
        <v/>
      </c>
      <c r="BT122" s="185" t="str">
        <f>IF(AA122&lt;MAX(AA124:AA156),"En grupo 50-54-Hombres, existen patologías mayor que los ingresos al programa","")</f>
        <v/>
      </c>
      <c r="BU122" s="185" t="str">
        <f>IF(AB122&lt;MAX(AB124:AB156),"En grupo 50-54-Mujeres, existen patologías mayor que los ingresos al programa","")</f>
        <v/>
      </c>
      <c r="BV122" s="185" t="str">
        <f>IF(AC122&lt;MAX(AC124:AC156),"En grupo 55-59-Hombres, existen patologías mayor que los ingresos al programa","")</f>
        <v/>
      </c>
      <c r="BW122" s="185" t="str">
        <f>IF(AD122&lt;MAX(AD124:AD156),"En grupo 55-59-Mujeres, existen patologías mayor que los ingresos al programa","")</f>
        <v/>
      </c>
      <c r="BX122" s="185" t="str">
        <f>IF(AE122&lt;MAX(AE124:AE156),"En grupo 60-64-Hombres, existen patologías mayor que los ingresos al programa","")</f>
        <v/>
      </c>
      <c r="BY122" s="185" t="str">
        <f>IF(AF122&lt;MAX(AF124:AF156),"En grupo 60-64-Mujeres, existen patologías mayor que los ingresos al programa","")</f>
        <v/>
      </c>
      <c r="BZ122" s="185" t="str">
        <f>IF(AG122&lt;MAX(AG124:AG156),"En grupo 65-69-Hombres, existen patologías mayor que los ingresos al programa","")</f>
        <v/>
      </c>
      <c r="CA122" s="185" t="str">
        <f>IF(AH122&lt;MAX(AH124:AH156),"En grupo 65-69-Mujeres, existen patologías mayor que los ingresos al programa","")</f>
        <v/>
      </c>
      <c r="CB122" s="185" t="str">
        <f>IF(AI122&lt;MAX(AI124:AI156),"En grupo 70-74-Hombres, existen patologías mayor que los ingresos al programa","")</f>
        <v/>
      </c>
      <c r="CC122" s="185" t="str">
        <f>IF(AJ122&lt;MAX(AJ124:AJ156),"En grupo 70-74-Mujeres, existen patologías mayor que los ingresos al programa","")</f>
        <v/>
      </c>
      <c r="CD122" s="185" t="str">
        <f>IF(AK122&lt;MAX(AK124:AK156),"En grupo 75-79-Hombres, existen patologías mayor que los ingresos al programa","")</f>
        <v/>
      </c>
      <c r="CE122" s="185" t="str">
        <f>IF(AL122&lt;MAX(AL124:AL156),"En grupo 75-79-Mujeres, existen patologías mayor que los ingresos al programa","")</f>
        <v/>
      </c>
      <c r="CF122" s="185" t="str">
        <f>IF(AM122&lt;MAX(AM124:AM156),"En grupo 80+ Hombres, existen patologías mayor que los ingresos al programa","")</f>
        <v/>
      </c>
      <c r="CG122" s="185" t="str">
        <f>IF(AN122&lt;MAX(AN124:AN156),"En grupo 80+ Mujeres, existen patologías mayor que los ingresos al programa","")</f>
        <v/>
      </c>
      <c r="CH122" s="227"/>
      <c r="CI122" s="227"/>
      <c r="CJ122" s="227"/>
      <c r="CK122" s="227"/>
      <c r="CL122" s="227"/>
      <c r="CM122" s="226"/>
      <c r="CN122" s="227"/>
      <c r="CO122" s="227"/>
      <c r="CP122" s="185">
        <f>IF(AS122&lt;MAX(AS124:AS156),1,0)</f>
        <v>0</v>
      </c>
      <c r="CQ122" s="185">
        <f t="shared" ref="CQ122:DW122" si="24">IF(AT122&lt;MAX(AT124:AT156),1,0)</f>
        <v>0</v>
      </c>
      <c r="CR122" s="185">
        <f t="shared" si="24"/>
        <v>0</v>
      </c>
      <c r="CS122" s="185">
        <f t="shared" si="24"/>
        <v>0</v>
      </c>
      <c r="CT122" s="185">
        <f t="shared" si="24"/>
        <v>0</v>
      </c>
      <c r="CU122" s="185">
        <f t="shared" si="24"/>
        <v>0</v>
      </c>
      <c r="CV122" s="185">
        <f t="shared" si="24"/>
        <v>0</v>
      </c>
      <c r="CW122" s="185">
        <f t="shared" si="24"/>
        <v>0</v>
      </c>
      <c r="CX122" s="185">
        <f t="shared" si="24"/>
        <v>0</v>
      </c>
      <c r="CY122" s="185">
        <f t="shared" si="24"/>
        <v>0</v>
      </c>
      <c r="CZ122" s="185">
        <f t="shared" si="24"/>
        <v>0</v>
      </c>
      <c r="DA122" s="185">
        <f t="shared" si="24"/>
        <v>0</v>
      </c>
      <c r="DB122" s="185">
        <f t="shared" si="24"/>
        <v>0</v>
      </c>
      <c r="DC122" s="185">
        <f t="shared" si="24"/>
        <v>0</v>
      </c>
      <c r="DD122" s="185">
        <f t="shared" si="24"/>
        <v>0</v>
      </c>
      <c r="DE122" s="185">
        <f t="shared" si="24"/>
        <v>0</v>
      </c>
      <c r="DF122" s="185">
        <f t="shared" si="24"/>
        <v>0</v>
      </c>
      <c r="DG122" s="185">
        <f t="shared" si="24"/>
        <v>0</v>
      </c>
      <c r="DH122" s="185">
        <f t="shared" si="24"/>
        <v>0</v>
      </c>
      <c r="DI122" s="185">
        <f t="shared" si="24"/>
        <v>0</v>
      </c>
      <c r="DJ122" s="185">
        <f t="shared" si="24"/>
        <v>0</v>
      </c>
      <c r="DK122" s="185">
        <f t="shared" si="24"/>
        <v>0</v>
      </c>
      <c r="DL122" s="185">
        <f t="shared" si="24"/>
        <v>0</v>
      </c>
      <c r="DM122" s="185">
        <f t="shared" si="24"/>
        <v>0</v>
      </c>
      <c r="DN122" s="185">
        <f t="shared" si="24"/>
        <v>0</v>
      </c>
      <c r="DO122" s="185">
        <f t="shared" si="24"/>
        <v>0</v>
      </c>
      <c r="DP122" s="185">
        <f t="shared" si="24"/>
        <v>0</v>
      </c>
      <c r="DQ122" s="185">
        <f t="shared" si="24"/>
        <v>0</v>
      </c>
      <c r="DR122" s="185">
        <f t="shared" si="24"/>
        <v>0</v>
      </c>
      <c r="DS122" s="185">
        <f t="shared" si="24"/>
        <v>0</v>
      </c>
      <c r="DT122" s="185">
        <f t="shared" si="24"/>
        <v>0</v>
      </c>
      <c r="DU122" s="185">
        <f t="shared" si="24"/>
        <v>0</v>
      </c>
      <c r="DV122" s="185">
        <f t="shared" si="24"/>
        <v>0</v>
      </c>
      <c r="DW122" s="185">
        <f t="shared" si="24"/>
        <v>0</v>
      </c>
      <c r="DX122" s="227"/>
      <c r="DY122" s="227"/>
      <c r="DZ122" s="227"/>
    </row>
    <row r="123" spans="1:130" s="76" customFormat="1" ht="24.75" customHeight="1" x14ac:dyDescent="0.15">
      <c r="A123" s="606" t="s">
        <v>102</v>
      </c>
      <c r="B123" s="607"/>
      <c r="C123" s="608"/>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703" t="s">
        <v>103</v>
      </c>
      <c r="B124" s="639" t="s">
        <v>104</v>
      </c>
      <c r="C124" s="637"/>
      <c r="D124" s="143">
        <f t="shared" ref="D124:D132" si="25">SUM(E124:F124)</f>
        <v>0</v>
      </c>
      <c r="E124" s="143">
        <f t="shared" ref="E124:F132" si="26">+G124+I124+K124+M124+O124+Q124+S124+U124+W124+Y124+AA124+AC124+AE124+AG124+AI124+AK124+AM124</f>
        <v>0</v>
      </c>
      <c r="F124" s="143">
        <f t="shared" si="26"/>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257"/>
      <c r="AP124" s="258"/>
      <c r="AQ124" s="84"/>
      <c r="AR124" s="84"/>
      <c r="AS124" s="149" t="str">
        <f>$BD124&amp;" "&amp;$BE124&amp;""&amp;$BF124&amp;""&amp;$BG124</f>
        <v xml:space="preserve"> </v>
      </c>
      <c r="AT124" s="11"/>
      <c r="BD124" s="77" t="str">
        <f t="shared" ref="BD124:BD156" si="27">IF($AO124&lt;=$F124,"","Las gestantes ingresadas al Programa NO debe ser mayor al Total de Mujeres ingresadas")</f>
        <v/>
      </c>
      <c r="BE124" s="77" t="str">
        <f t="shared" ref="BE124:BE156" si="28">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9">IF($AO124&lt;=$F124,0,1)</f>
        <v>0</v>
      </c>
      <c r="CQ124" s="77">
        <f t="shared" ref="CQ124:CQ156" si="30">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656"/>
      <c r="B125" s="647" t="s">
        <v>105</v>
      </c>
      <c r="C125" s="626"/>
      <c r="D125" s="112">
        <f t="shared" si="25"/>
        <v>0</v>
      </c>
      <c r="E125" s="112">
        <f t="shared" si="26"/>
        <v>0</v>
      </c>
      <c r="F125" s="112">
        <f t="shared" si="26"/>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59"/>
      <c r="AP125" s="103"/>
      <c r="AQ125" s="87"/>
      <c r="AR125" s="87"/>
      <c r="AS125" s="149" t="str">
        <f t="shared" ref="AS125:AS156" si="31">$BD125&amp;" "&amp;$BE125&amp;""&amp;$BF125&amp;""&amp;$BG125</f>
        <v xml:space="preserve"> </v>
      </c>
      <c r="AT125" s="11"/>
      <c r="BD125" s="77" t="str">
        <f t="shared" si="27"/>
        <v/>
      </c>
      <c r="BE125" s="77" t="str">
        <f t="shared" si="28"/>
        <v/>
      </c>
      <c r="BF125" s="77" t="str">
        <f t="shared" ref="BF125:BF156" si="32">IF(($AQ125)&lt;=$E125,"","Los ingresos de Pueblos originarios Hombres NO DEBE ser mayor al Total de ingresos Hombres del Programa")</f>
        <v/>
      </c>
      <c r="BG125" s="77" t="str">
        <f t="shared" ref="BG125:BG156" si="33">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9"/>
        <v>0</v>
      </c>
      <c r="CQ125" s="77">
        <f t="shared" si="30"/>
        <v>0</v>
      </c>
      <c r="CR125" s="77">
        <f t="shared" ref="CR125:CR156" si="34">IF(($AQ125)&lt;=$E125,0,1)</f>
        <v>0</v>
      </c>
      <c r="CS125" s="77">
        <f t="shared" ref="CS125:CS156" si="35">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629" t="s">
        <v>106</v>
      </c>
      <c r="B126" s="629"/>
      <c r="C126" s="630"/>
      <c r="D126" s="142">
        <f t="shared" si="25"/>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345"/>
      <c r="AP126" s="132"/>
      <c r="AQ126" s="89"/>
      <c r="AR126" s="89"/>
      <c r="AS126" s="149" t="str">
        <f t="shared" si="31"/>
        <v xml:space="preserve"> </v>
      </c>
      <c r="AT126" s="11"/>
      <c r="BD126" s="77" t="str">
        <f t="shared" si="27"/>
        <v/>
      </c>
      <c r="BE126" s="77" t="str">
        <f t="shared" si="28"/>
        <v/>
      </c>
      <c r="BF126" s="77" t="str">
        <f t="shared" si="32"/>
        <v/>
      </c>
      <c r="BG126" s="77" t="str">
        <f t="shared" si="33"/>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9"/>
        <v>0</v>
      </c>
      <c r="CQ126" s="77">
        <f t="shared" si="30"/>
        <v>0</v>
      </c>
      <c r="CR126" s="77">
        <f t="shared" si="34"/>
        <v>0</v>
      </c>
      <c r="CS126" s="77">
        <f t="shared" si="35"/>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631" t="s">
        <v>286</v>
      </c>
      <c r="B127" s="631"/>
      <c r="C127" s="623"/>
      <c r="D127" s="111">
        <f t="shared" si="25"/>
        <v>0</v>
      </c>
      <c r="E127" s="111">
        <f>+G127+I127+K127</f>
        <v>0</v>
      </c>
      <c r="F127" s="111">
        <f>+H127+J127+L127</f>
        <v>0</v>
      </c>
      <c r="G127" s="85"/>
      <c r="H127" s="85"/>
      <c r="I127" s="85"/>
      <c r="J127" s="85"/>
      <c r="K127" s="85"/>
      <c r="L127" s="85"/>
      <c r="M127" s="10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262"/>
      <c r="AP127" s="102"/>
      <c r="AQ127" s="85"/>
      <c r="AR127" s="85"/>
      <c r="AS127" s="149" t="str">
        <f t="shared" si="31"/>
        <v xml:space="preserve"> </v>
      </c>
      <c r="AT127" s="11"/>
      <c r="BD127" s="77" t="str">
        <f t="shared" si="27"/>
        <v/>
      </c>
      <c r="BE127" s="77" t="str">
        <f t="shared" si="28"/>
        <v/>
      </c>
      <c r="BF127" s="77" t="str">
        <f t="shared" si="32"/>
        <v/>
      </c>
      <c r="BG127" s="77" t="str">
        <f t="shared" si="33"/>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9"/>
        <v>0</v>
      </c>
      <c r="CQ127" s="77">
        <f t="shared" si="30"/>
        <v>0</v>
      </c>
      <c r="CR127" s="77">
        <f t="shared" si="34"/>
        <v>0</v>
      </c>
      <c r="CS127" s="77">
        <f t="shared" si="35"/>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624" t="s">
        <v>107</v>
      </c>
      <c r="B128" s="624"/>
      <c r="C128" s="625"/>
      <c r="D128" s="144">
        <f t="shared" si="25"/>
        <v>0</v>
      </c>
      <c r="E128" s="144">
        <f t="shared" si="26"/>
        <v>0</v>
      </c>
      <c r="F128" s="144">
        <f t="shared" si="26"/>
        <v>0</v>
      </c>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346"/>
      <c r="AP128" s="263"/>
      <c r="AQ128" s="86"/>
      <c r="AR128" s="86"/>
      <c r="AS128" s="149" t="str">
        <f t="shared" si="31"/>
        <v xml:space="preserve"> </v>
      </c>
      <c r="AT128" s="11"/>
      <c r="BD128" s="77" t="str">
        <f t="shared" si="27"/>
        <v/>
      </c>
      <c r="BE128" s="77" t="str">
        <f t="shared" si="28"/>
        <v/>
      </c>
      <c r="BF128" s="77" t="str">
        <f t="shared" si="32"/>
        <v/>
      </c>
      <c r="BG128" s="77" t="str">
        <f t="shared" si="33"/>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9"/>
        <v>0</v>
      </c>
      <c r="CQ128" s="77">
        <f t="shared" si="30"/>
        <v>0</v>
      </c>
      <c r="CR128" s="77">
        <f t="shared" si="34"/>
        <v>0</v>
      </c>
      <c r="CS128" s="77">
        <f t="shared" si="35"/>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632" t="s">
        <v>108</v>
      </c>
      <c r="B129" s="634" t="s">
        <v>238</v>
      </c>
      <c r="C129" s="635"/>
      <c r="D129" s="143">
        <f t="shared" si="25"/>
        <v>0</v>
      </c>
      <c r="E129" s="143">
        <f t="shared" si="26"/>
        <v>0</v>
      </c>
      <c r="F129" s="143">
        <f t="shared" si="26"/>
        <v>0</v>
      </c>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57"/>
      <c r="AP129" s="258"/>
      <c r="AQ129" s="84"/>
      <c r="AR129" s="84"/>
      <c r="AS129" s="149" t="str">
        <f t="shared" si="31"/>
        <v xml:space="preserve"> </v>
      </c>
      <c r="AT129" s="11"/>
      <c r="BD129" s="77" t="str">
        <f t="shared" si="27"/>
        <v/>
      </c>
      <c r="BE129" s="77" t="str">
        <f t="shared" si="28"/>
        <v/>
      </c>
      <c r="BF129" s="77" t="str">
        <f t="shared" si="32"/>
        <v/>
      </c>
      <c r="BG129" s="77" t="str">
        <f t="shared" si="33"/>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9"/>
        <v>0</v>
      </c>
      <c r="CQ129" s="77">
        <f t="shared" si="30"/>
        <v>0</v>
      </c>
      <c r="CR129" s="77">
        <f t="shared" si="34"/>
        <v>0</v>
      </c>
      <c r="CS129" s="77">
        <f t="shared" si="35"/>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633"/>
      <c r="B130" s="538" t="s">
        <v>109</v>
      </c>
      <c r="C130" s="626"/>
      <c r="D130" s="112">
        <f t="shared" si="25"/>
        <v>0</v>
      </c>
      <c r="E130" s="112">
        <f t="shared" si="26"/>
        <v>0</v>
      </c>
      <c r="F130" s="112">
        <f t="shared" si="26"/>
        <v>0</v>
      </c>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259"/>
      <c r="AP130" s="103"/>
      <c r="AQ130" s="87"/>
      <c r="AR130" s="87"/>
      <c r="AS130" s="149" t="str">
        <f t="shared" si="31"/>
        <v xml:space="preserve"> </v>
      </c>
      <c r="AT130" s="11"/>
      <c r="BD130" s="77" t="str">
        <f t="shared" si="27"/>
        <v/>
      </c>
      <c r="BE130" s="77" t="str">
        <f t="shared" si="28"/>
        <v/>
      </c>
      <c r="BF130" s="77" t="str">
        <f t="shared" si="32"/>
        <v/>
      </c>
      <c r="BG130" s="77" t="str">
        <f t="shared" si="33"/>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9"/>
        <v>0</v>
      </c>
      <c r="CQ130" s="77">
        <f t="shared" si="30"/>
        <v>0</v>
      </c>
      <c r="CR130" s="77">
        <f t="shared" si="34"/>
        <v>0</v>
      </c>
      <c r="CS130" s="77">
        <f t="shared" si="35"/>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627" t="s">
        <v>111</v>
      </c>
      <c r="C131" s="628"/>
      <c r="D131" s="265">
        <f t="shared" si="25"/>
        <v>0</v>
      </c>
      <c r="E131" s="265">
        <f t="shared" si="26"/>
        <v>0</v>
      </c>
      <c r="F131" s="265">
        <f t="shared" si="26"/>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347"/>
      <c r="AP131" s="348"/>
      <c r="AQ131" s="88"/>
      <c r="AR131" s="88"/>
      <c r="AS131" s="149" t="str">
        <f t="shared" si="31"/>
        <v xml:space="preserve"> </v>
      </c>
      <c r="AT131" s="11"/>
      <c r="BD131" s="77" t="str">
        <f t="shared" si="27"/>
        <v/>
      </c>
      <c r="BE131" s="77" t="str">
        <f t="shared" si="28"/>
        <v/>
      </c>
      <c r="BF131" s="77" t="str">
        <f t="shared" si="32"/>
        <v/>
      </c>
      <c r="BG131" s="77" t="str">
        <f t="shared" si="33"/>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9"/>
        <v>0</v>
      </c>
      <c r="CQ131" s="77">
        <f t="shared" si="30"/>
        <v>0</v>
      </c>
      <c r="CR131" s="77">
        <f t="shared" si="34"/>
        <v>0</v>
      </c>
      <c r="CS131" s="77">
        <f t="shared" si="35"/>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617" t="s">
        <v>112</v>
      </c>
      <c r="B132" s="617"/>
      <c r="C132" s="618"/>
      <c r="D132" s="252">
        <f t="shared" si="25"/>
        <v>0</v>
      </c>
      <c r="E132" s="252">
        <f t="shared" si="26"/>
        <v>0</v>
      </c>
      <c r="F132" s="252">
        <f t="shared" si="26"/>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267"/>
      <c r="AQ132" s="197"/>
      <c r="AR132" s="197"/>
      <c r="AS132" s="149" t="str">
        <f t="shared" si="31"/>
        <v xml:space="preserve"> </v>
      </c>
      <c r="AT132" s="11"/>
      <c r="BD132" s="77" t="str">
        <f t="shared" si="27"/>
        <v/>
      </c>
      <c r="BE132" s="77" t="str">
        <f t="shared" si="28"/>
        <v/>
      </c>
      <c r="BF132" s="77" t="str">
        <f t="shared" si="32"/>
        <v/>
      </c>
      <c r="BG132" s="77" t="str">
        <f t="shared" si="33"/>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9"/>
        <v>0</v>
      </c>
      <c r="CQ132" s="77">
        <f t="shared" si="30"/>
        <v>0</v>
      </c>
      <c r="CR132" s="77">
        <f t="shared" si="34"/>
        <v>0</v>
      </c>
      <c r="CS132" s="77">
        <f t="shared" si="35"/>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619" t="s">
        <v>113</v>
      </c>
      <c r="B133" s="620"/>
      <c r="C133" s="621"/>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31"/>
        <v xml:space="preserve"> </v>
      </c>
      <c r="AT133" s="11"/>
      <c r="BD133" s="77"/>
      <c r="BE133" s="77"/>
      <c r="BF133" s="77" t="str">
        <f t="shared" si="32"/>
        <v/>
      </c>
      <c r="BG133" s="77" t="str">
        <f t="shared" si="33"/>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4"/>
        <v>0</v>
      </c>
      <c r="CS133" s="77">
        <f t="shared" si="35"/>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638" t="s">
        <v>114</v>
      </c>
      <c r="B134" s="648" t="s">
        <v>115</v>
      </c>
      <c r="C134" s="630"/>
      <c r="D134" s="142">
        <f t="shared" ref="D134:D155" si="36">SUM(E134:F134)</f>
        <v>0</v>
      </c>
      <c r="E134" s="142">
        <f t="shared" ref="E134:F155" si="37">+G134+I134+K134+M134+O134+Q134+S134+U134+W134+Y134+AA134+AC134+AE134+AG134+AI134+AK134+AM134</f>
        <v>0</v>
      </c>
      <c r="F134" s="142">
        <f t="shared" si="37"/>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31"/>
        <v xml:space="preserve"> </v>
      </c>
      <c r="AT134" s="11"/>
      <c r="BD134" s="77" t="str">
        <f t="shared" si="27"/>
        <v/>
      </c>
      <c r="BE134" s="77" t="str">
        <f t="shared" si="28"/>
        <v/>
      </c>
      <c r="BF134" s="77" t="str">
        <f t="shared" si="32"/>
        <v/>
      </c>
      <c r="BG134" s="77" t="str">
        <f t="shared" si="33"/>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9"/>
        <v>0</v>
      </c>
      <c r="CQ134" s="77">
        <f t="shared" si="30"/>
        <v>0</v>
      </c>
      <c r="CR134" s="77">
        <f t="shared" si="34"/>
        <v>0</v>
      </c>
      <c r="CS134" s="77">
        <f t="shared" si="35"/>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638"/>
      <c r="B135" s="622" t="s">
        <v>116</v>
      </c>
      <c r="C135" s="623"/>
      <c r="D135" s="111">
        <f t="shared" si="36"/>
        <v>3</v>
      </c>
      <c r="E135" s="111">
        <f t="shared" si="37"/>
        <v>0</v>
      </c>
      <c r="F135" s="111">
        <f t="shared" si="37"/>
        <v>3</v>
      </c>
      <c r="G135" s="85"/>
      <c r="H135" s="85"/>
      <c r="I135" s="85"/>
      <c r="J135" s="85"/>
      <c r="K135" s="85"/>
      <c r="L135" s="85"/>
      <c r="M135" s="85"/>
      <c r="N135" s="85"/>
      <c r="O135" s="85"/>
      <c r="P135" s="85"/>
      <c r="Q135" s="85"/>
      <c r="R135" s="85">
        <v>3</v>
      </c>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31"/>
        <v xml:space="preserve"> </v>
      </c>
      <c r="AT135" s="11"/>
      <c r="BD135" s="77" t="str">
        <f t="shared" si="27"/>
        <v/>
      </c>
      <c r="BE135" s="77" t="str">
        <f t="shared" si="28"/>
        <v/>
      </c>
      <c r="BF135" s="77" t="str">
        <f t="shared" si="32"/>
        <v/>
      </c>
      <c r="BG135" s="77" t="str">
        <f t="shared" si="33"/>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9"/>
        <v>0</v>
      </c>
      <c r="CQ135" s="77">
        <f t="shared" si="30"/>
        <v>0</v>
      </c>
      <c r="CR135" s="77">
        <f t="shared" si="34"/>
        <v>0</v>
      </c>
      <c r="CS135" s="77">
        <f t="shared" si="35"/>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638"/>
      <c r="B136" s="622" t="s">
        <v>117</v>
      </c>
      <c r="C136" s="623"/>
      <c r="D136" s="111">
        <f t="shared" si="36"/>
        <v>0</v>
      </c>
      <c r="E136" s="111">
        <f t="shared" si="37"/>
        <v>0</v>
      </c>
      <c r="F136" s="111">
        <f t="shared" si="37"/>
        <v>0</v>
      </c>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129"/>
      <c r="AO136" s="133"/>
      <c r="AP136" s="85"/>
      <c r="AQ136" s="85"/>
      <c r="AR136" s="85"/>
      <c r="AS136" s="149" t="str">
        <f t="shared" si="31"/>
        <v xml:space="preserve"> </v>
      </c>
      <c r="AT136" s="11"/>
      <c r="BD136" s="77" t="str">
        <f t="shared" si="27"/>
        <v/>
      </c>
      <c r="BE136" s="77" t="str">
        <f t="shared" si="28"/>
        <v/>
      </c>
      <c r="BF136" s="77" t="str">
        <f t="shared" si="32"/>
        <v/>
      </c>
      <c r="BG136" s="77" t="str">
        <f t="shared" si="33"/>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9"/>
        <v>0</v>
      </c>
      <c r="CQ136" s="77">
        <f t="shared" si="30"/>
        <v>0</v>
      </c>
      <c r="CR136" s="77">
        <f t="shared" si="34"/>
        <v>0</v>
      </c>
      <c r="CS136" s="77">
        <f t="shared" si="35"/>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638"/>
      <c r="B137" s="622" t="s">
        <v>118</v>
      </c>
      <c r="C137" s="623"/>
      <c r="D137" s="111">
        <f>SUM(F137:F137)</f>
        <v>0</v>
      </c>
      <c r="E137" s="268"/>
      <c r="F137" s="111">
        <f>+J137+L137+N137+P137+R137+T137+V137+X137+Z137+AB137+AD137+AF137+AH137+AJ137+AL137+AN137</f>
        <v>0</v>
      </c>
      <c r="G137" s="102"/>
      <c r="H137" s="102"/>
      <c r="I137" s="102"/>
      <c r="J137" s="85"/>
      <c r="K137" s="102"/>
      <c r="L137" s="85"/>
      <c r="M137" s="102"/>
      <c r="N137" s="85"/>
      <c r="O137" s="102"/>
      <c r="P137" s="85"/>
      <c r="Q137" s="102"/>
      <c r="R137" s="85"/>
      <c r="S137" s="102"/>
      <c r="T137" s="85"/>
      <c r="U137" s="102"/>
      <c r="V137" s="85"/>
      <c r="W137" s="102"/>
      <c r="X137" s="85"/>
      <c r="Y137" s="102"/>
      <c r="Z137" s="85"/>
      <c r="AA137" s="102"/>
      <c r="AB137" s="85"/>
      <c r="AC137" s="102"/>
      <c r="AD137" s="85"/>
      <c r="AE137" s="102"/>
      <c r="AF137" s="85"/>
      <c r="AG137" s="102"/>
      <c r="AH137" s="85"/>
      <c r="AI137" s="102"/>
      <c r="AJ137" s="85"/>
      <c r="AK137" s="102"/>
      <c r="AL137" s="85"/>
      <c r="AM137" s="102"/>
      <c r="AN137" s="129"/>
      <c r="AO137" s="262"/>
      <c r="AP137" s="85"/>
      <c r="AQ137" s="102"/>
      <c r="AR137" s="85"/>
      <c r="AS137" s="149" t="str">
        <f t="shared" si="31"/>
        <v xml:space="preserve"> </v>
      </c>
      <c r="AT137" s="11"/>
      <c r="BD137" s="77" t="str">
        <f t="shared" si="27"/>
        <v/>
      </c>
      <c r="BE137" s="77" t="str">
        <f t="shared" si="28"/>
        <v/>
      </c>
      <c r="BF137" s="77" t="str">
        <f t="shared" si="32"/>
        <v/>
      </c>
      <c r="BG137" s="77" t="str">
        <f t="shared" si="33"/>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9"/>
        <v>0</v>
      </c>
      <c r="CQ137" s="77">
        <f t="shared" si="30"/>
        <v>0</v>
      </c>
      <c r="CR137" s="77">
        <f t="shared" si="34"/>
        <v>0</v>
      </c>
      <c r="CS137" s="77">
        <f t="shared" si="35"/>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638"/>
      <c r="B138" s="622" t="s">
        <v>119</v>
      </c>
      <c r="C138" s="623"/>
      <c r="D138" s="111">
        <f t="shared" si="36"/>
        <v>0</v>
      </c>
      <c r="E138" s="111">
        <f t="shared" si="37"/>
        <v>0</v>
      </c>
      <c r="F138" s="111">
        <f t="shared" si="37"/>
        <v>0</v>
      </c>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129"/>
      <c r="AO138" s="262"/>
      <c r="AP138" s="85"/>
      <c r="AQ138" s="102"/>
      <c r="AR138" s="85"/>
      <c r="AS138" s="149" t="str">
        <f t="shared" si="31"/>
        <v xml:space="preserve"> </v>
      </c>
      <c r="AT138" s="11"/>
      <c r="BD138" s="77" t="str">
        <f t="shared" si="27"/>
        <v/>
      </c>
      <c r="BE138" s="77" t="str">
        <f t="shared" si="28"/>
        <v/>
      </c>
      <c r="BF138" s="77" t="str">
        <f t="shared" si="32"/>
        <v/>
      </c>
      <c r="BG138" s="77" t="str">
        <f t="shared" si="33"/>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9"/>
        <v>0</v>
      </c>
      <c r="CQ138" s="77">
        <f t="shared" si="30"/>
        <v>0</v>
      </c>
      <c r="CR138" s="77">
        <f t="shared" si="34"/>
        <v>0</v>
      </c>
      <c r="CS138" s="77">
        <f t="shared" si="35"/>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638"/>
      <c r="B139" s="649" t="s">
        <v>239</v>
      </c>
      <c r="C139" s="650"/>
      <c r="D139" s="111">
        <f t="shared" si="36"/>
        <v>0</v>
      </c>
      <c r="E139" s="111">
        <f t="shared" si="37"/>
        <v>0</v>
      </c>
      <c r="F139" s="111">
        <f t="shared" si="37"/>
        <v>0</v>
      </c>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262"/>
      <c r="AP139" s="85"/>
      <c r="AQ139" s="102"/>
      <c r="AR139" s="85"/>
      <c r="AS139" s="149" t="str">
        <f t="shared" si="31"/>
        <v xml:space="preserve"> </v>
      </c>
      <c r="AT139" s="11"/>
      <c r="BD139" s="77" t="str">
        <f t="shared" si="27"/>
        <v/>
      </c>
      <c r="BE139" s="77" t="str">
        <f t="shared" si="28"/>
        <v/>
      </c>
      <c r="BF139" s="77" t="str">
        <f t="shared" si="32"/>
        <v/>
      </c>
      <c r="BG139" s="77" t="str">
        <f t="shared" si="33"/>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9"/>
        <v>0</v>
      </c>
      <c r="CQ139" s="77">
        <f t="shared" si="30"/>
        <v>0</v>
      </c>
      <c r="CR139" s="77">
        <f t="shared" si="34"/>
        <v>0</v>
      </c>
      <c r="CS139" s="77">
        <f t="shared" si="35"/>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638"/>
      <c r="B140" s="641" t="s">
        <v>240</v>
      </c>
      <c r="C140" s="642"/>
      <c r="D140" s="111">
        <f t="shared" si="36"/>
        <v>0</v>
      </c>
      <c r="E140" s="111">
        <f t="shared" si="37"/>
        <v>0</v>
      </c>
      <c r="F140" s="111">
        <f t="shared" si="37"/>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262"/>
      <c r="AP140" s="85"/>
      <c r="AQ140" s="102"/>
      <c r="AR140" s="85"/>
      <c r="AS140" s="149" t="str">
        <f t="shared" si="31"/>
        <v xml:space="preserve"> </v>
      </c>
      <c r="AT140" s="11"/>
      <c r="BD140" s="77" t="str">
        <f t="shared" si="27"/>
        <v/>
      </c>
      <c r="BE140" s="77" t="str">
        <f t="shared" si="28"/>
        <v/>
      </c>
      <c r="BF140" s="77" t="str">
        <f t="shared" si="32"/>
        <v/>
      </c>
      <c r="BG140" s="77" t="str">
        <f t="shared" si="33"/>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9"/>
        <v>0</v>
      </c>
      <c r="CQ140" s="77">
        <f t="shared" si="30"/>
        <v>0</v>
      </c>
      <c r="CR140" s="77">
        <f t="shared" si="34"/>
        <v>0</v>
      </c>
      <c r="CS140" s="77">
        <f t="shared" si="35"/>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638"/>
      <c r="B141" s="643" t="s">
        <v>241</v>
      </c>
      <c r="C141" s="644"/>
      <c r="D141" s="144">
        <f t="shared" si="36"/>
        <v>0</v>
      </c>
      <c r="E141" s="144">
        <f t="shared" si="37"/>
        <v>0</v>
      </c>
      <c r="F141" s="144">
        <f t="shared" si="37"/>
        <v>0</v>
      </c>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346"/>
      <c r="AP141" s="86"/>
      <c r="AQ141" s="86"/>
      <c r="AR141" s="86"/>
      <c r="AS141" s="149" t="str">
        <f t="shared" si="31"/>
        <v xml:space="preserve"> </v>
      </c>
      <c r="AT141" s="11"/>
      <c r="BD141" s="77" t="str">
        <f t="shared" si="27"/>
        <v/>
      </c>
      <c r="BE141" s="77" t="str">
        <f t="shared" si="28"/>
        <v/>
      </c>
      <c r="BF141" s="77" t="str">
        <f t="shared" si="32"/>
        <v/>
      </c>
      <c r="BG141" s="77" t="str">
        <f t="shared" si="33"/>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9"/>
        <v>0</v>
      </c>
      <c r="CQ141" s="77">
        <f t="shared" si="30"/>
        <v>0</v>
      </c>
      <c r="CR141" s="77">
        <f t="shared" si="34"/>
        <v>0</v>
      </c>
      <c r="CS141" s="77">
        <f t="shared" si="35"/>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632" t="s">
        <v>120</v>
      </c>
      <c r="B142" s="349" t="s">
        <v>287</v>
      </c>
      <c r="C142" s="350" t="s">
        <v>288</v>
      </c>
      <c r="D142" s="143">
        <f t="shared" si="36"/>
        <v>0</v>
      </c>
      <c r="E142" s="143">
        <f t="shared" si="37"/>
        <v>0</v>
      </c>
      <c r="F142" s="143">
        <f t="shared" si="37"/>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258"/>
      <c r="AQ142" s="84"/>
      <c r="AR142" s="84"/>
      <c r="AS142" s="149" t="str">
        <f t="shared" si="31"/>
        <v xml:space="preserve"> </v>
      </c>
      <c r="AT142" s="11"/>
      <c r="BD142" s="77" t="str">
        <f t="shared" si="27"/>
        <v/>
      </c>
      <c r="BE142" s="77" t="str">
        <f t="shared" si="28"/>
        <v/>
      </c>
      <c r="BF142" s="77" t="str">
        <f t="shared" si="32"/>
        <v/>
      </c>
      <c r="BG142" s="77" t="str">
        <f t="shared" si="33"/>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9"/>
        <v>0</v>
      </c>
      <c r="CQ142" s="77">
        <f t="shared" si="30"/>
        <v>0</v>
      </c>
      <c r="CR142" s="77">
        <f t="shared" si="34"/>
        <v>0</v>
      </c>
      <c r="CS142" s="77">
        <f t="shared" si="35"/>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24.75" customHeight="1" x14ac:dyDescent="0.15">
      <c r="A143" s="638"/>
      <c r="B143" s="622" t="s">
        <v>289</v>
      </c>
      <c r="C143" s="623"/>
      <c r="D143" s="111">
        <f t="shared" si="36"/>
        <v>0</v>
      </c>
      <c r="E143" s="111">
        <f t="shared" si="37"/>
        <v>0</v>
      </c>
      <c r="F143" s="111">
        <f t="shared" si="37"/>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102"/>
      <c r="AQ143" s="85"/>
      <c r="AR143" s="85"/>
      <c r="AS143" s="149" t="str">
        <f t="shared" si="31"/>
        <v xml:space="preserve"> </v>
      </c>
      <c r="AT143" s="11"/>
      <c r="BD143" s="77" t="str">
        <f t="shared" si="27"/>
        <v/>
      </c>
      <c r="BE143" s="77" t="str">
        <f t="shared" si="28"/>
        <v/>
      </c>
      <c r="BF143" s="77" t="str">
        <f t="shared" si="32"/>
        <v/>
      </c>
      <c r="BG143" s="77" t="str">
        <f t="shared" si="33"/>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9"/>
        <v>0</v>
      </c>
      <c r="CQ143" s="77">
        <f t="shared" si="30"/>
        <v>0</v>
      </c>
      <c r="CR143" s="77">
        <f t="shared" si="34"/>
        <v>0</v>
      </c>
      <c r="CS143" s="77">
        <f t="shared" si="35"/>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633"/>
      <c r="B144" s="647" t="s">
        <v>121</v>
      </c>
      <c r="C144" s="626"/>
      <c r="D144" s="112">
        <f t="shared" si="36"/>
        <v>0</v>
      </c>
      <c r="E144" s="112">
        <f t="shared" si="37"/>
        <v>0</v>
      </c>
      <c r="F144" s="112">
        <f t="shared" si="37"/>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103"/>
      <c r="AQ144" s="87"/>
      <c r="AR144" s="87"/>
      <c r="AS144" s="149" t="str">
        <f t="shared" si="31"/>
        <v xml:space="preserve"> </v>
      </c>
      <c r="AT144" s="11"/>
      <c r="BD144" s="77" t="str">
        <f t="shared" si="27"/>
        <v/>
      </c>
      <c r="BE144" s="77" t="str">
        <f t="shared" si="28"/>
        <v/>
      </c>
      <c r="BF144" s="77" t="str">
        <f t="shared" si="32"/>
        <v/>
      </c>
      <c r="BG144" s="77" t="str">
        <f t="shared" si="33"/>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9"/>
        <v>0</v>
      </c>
      <c r="CQ144" s="77">
        <f t="shared" si="30"/>
        <v>0</v>
      </c>
      <c r="CR144" s="77">
        <f t="shared" si="34"/>
        <v>0</v>
      </c>
      <c r="CS144" s="77">
        <f t="shared" si="35"/>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632" t="s">
        <v>242</v>
      </c>
      <c r="B145" s="639" t="s">
        <v>243</v>
      </c>
      <c r="C145" s="637"/>
      <c r="D145" s="143">
        <f t="shared" si="36"/>
        <v>0</v>
      </c>
      <c r="E145" s="143">
        <f t="shared" ref="E145:F148" si="38">+G145+I145+K145+M145+O145</f>
        <v>0</v>
      </c>
      <c r="F145" s="143">
        <f t="shared" si="38"/>
        <v>0</v>
      </c>
      <c r="G145" s="84"/>
      <c r="H145" s="84"/>
      <c r="I145" s="84"/>
      <c r="J145" s="84"/>
      <c r="K145" s="84"/>
      <c r="L145" s="84"/>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102"/>
      <c r="AO145" s="234"/>
      <c r="AP145" s="258"/>
      <c r="AQ145" s="84"/>
      <c r="AR145" s="84"/>
      <c r="AS145" s="149" t="str">
        <f t="shared" si="31"/>
        <v xml:space="preserve"> </v>
      </c>
      <c r="AT145" s="11"/>
      <c r="BD145" s="77" t="str">
        <f t="shared" si="27"/>
        <v/>
      </c>
      <c r="BE145" s="77" t="str">
        <f t="shared" si="28"/>
        <v/>
      </c>
      <c r="BF145" s="77" t="str">
        <f t="shared" si="32"/>
        <v/>
      </c>
      <c r="BG145" s="77" t="str">
        <f t="shared" si="33"/>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9"/>
        <v>0</v>
      </c>
      <c r="CQ145" s="77">
        <f t="shared" si="30"/>
        <v>0</v>
      </c>
      <c r="CR145" s="77">
        <f t="shared" si="34"/>
        <v>0</v>
      </c>
      <c r="CS145" s="77">
        <f t="shared" si="35"/>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638"/>
      <c r="B146" s="622" t="s">
        <v>244</v>
      </c>
      <c r="C146" s="623"/>
      <c r="D146" s="111">
        <f t="shared" si="36"/>
        <v>0</v>
      </c>
      <c r="E146" s="111">
        <f t="shared" si="38"/>
        <v>0</v>
      </c>
      <c r="F146" s="111">
        <f t="shared" si="38"/>
        <v>0</v>
      </c>
      <c r="G146" s="85"/>
      <c r="H146" s="85"/>
      <c r="I146" s="85"/>
      <c r="J146" s="85"/>
      <c r="K146" s="85"/>
      <c r="L146" s="85"/>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102"/>
      <c r="AO146" s="133"/>
      <c r="AP146" s="102"/>
      <c r="AQ146" s="85"/>
      <c r="AR146" s="85"/>
      <c r="AS146" s="149" t="str">
        <f t="shared" si="31"/>
        <v xml:space="preserve"> </v>
      </c>
      <c r="AT146" s="11"/>
      <c r="BD146" s="77" t="str">
        <f t="shared" si="27"/>
        <v/>
      </c>
      <c r="BE146" s="77" t="str">
        <f t="shared" si="28"/>
        <v/>
      </c>
      <c r="BF146" s="77" t="str">
        <f t="shared" si="32"/>
        <v/>
      </c>
      <c r="BG146" s="77" t="str">
        <f t="shared" si="33"/>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9"/>
        <v>0</v>
      </c>
      <c r="CQ146" s="77">
        <f t="shared" si="30"/>
        <v>0</v>
      </c>
      <c r="CR146" s="77">
        <f t="shared" si="34"/>
        <v>0</v>
      </c>
      <c r="CS146" s="77">
        <f t="shared" si="35"/>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638"/>
      <c r="B147" s="622" t="s">
        <v>245</v>
      </c>
      <c r="C147" s="623"/>
      <c r="D147" s="111">
        <f t="shared" si="36"/>
        <v>0</v>
      </c>
      <c r="E147" s="111">
        <f t="shared" si="38"/>
        <v>0</v>
      </c>
      <c r="F147" s="111">
        <f t="shared" si="38"/>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102"/>
      <c r="AO147" s="133"/>
      <c r="AP147" s="102"/>
      <c r="AQ147" s="85"/>
      <c r="AR147" s="85"/>
      <c r="AS147" s="149" t="str">
        <f t="shared" si="31"/>
        <v xml:space="preserve"> </v>
      </c>
      <c r="AT147" s="11"/>
      <c r="BD147" s="77" t="str">
        <f t="shared" si="27"/>
        <v/>
      </c>
      <c r="BE147" s="77" t="str">
        <f t="shared" si="28"/>
        <v/>
      </c>
      <c r="BF147" s="77" t="str">
        <f t="shared" si="32"/>
        <v/>
      </c>
      <c r="BG147" s="77" t="str">
        <f t="shared" si="33"/>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9"/>
        <v>0</v>
      </c>
      <c r="CQ147" s="77">
        <f t="shared" si="30"/>
        <v>0</v>
      </c>
      <c r="CR147" s="77">
        <f t="shared" si="34"/>
        <v>0</v>
      </c>
      <c r="CS147" s="77">
        <f t="shared" si="35"/>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638"/>
      <c r="B148" s="640" t="s">
        <v>246</v>
      </c>
      <c r="C148" s="625"/>
      <c r="D148" s="144">
        <f t="shared" si="36"/>
        <v>13</v>
      </c>
      <c r="E148" s="144">
        <f t="shared" si="38"/>
        <v>9</v>
      </c>
      <c r="F148" s="144">
        <f t="shared" si="38"/>
        <v>4</v>
      </c>
      <c r="G148" s="86"/>
      <c r="H148" s="86"/>
      <c r="I148" s="86">
        <v>4</v>
      </c>
      <c r="J148" s="86"/>
      <c r="K148" s="86">
        <v>3</v>
      </c>
      <c r="L148" s="86">
        <v>4</v>
      </c>
      <c r="M148" s="86">
        <v>2</v>
      </c>
      <c r="N148" s="86"/>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263"/>
      <c r="AO148" s="237"/>
      <c r="AP148" s="263"/>
      <c r="AQ148" s="86"/>
      <c r="AR148" s="86"/>
      <c r="AS148" s="149" t="str">
        <f t="shared" si="31"/>
        <v xml:space="preserve"> </v>
      </c>
      <c r="AT148" s="11"/>
      <c r="BD148" s="77" t="str">
        <f t="shared" si="27"/>
        <v/>
      </c>
      <c r="BE148" s="77" t="str">
        <f t="shared" si="28"/>
        <v/>
      </c>
      <c r="BF148" s="77" t="str">
        <f t="shared" si="32"/>
        <v/>
      </c>
      <c r="BG148" s="77" t="str">
        <f t="shared" si="33"/>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9"/>
        <v>0</v>
      </c>
      <c r="CQ148" s="77">
        <f t="shared" si="30"/>
        <v>0</v>
      </c>
      <c r="CR148" s="77">
        <f t="shared" si="34"/>
        <v>0</v>
      </c>
      <c r="CS148" s="77">
        <f t="shared" si="35"/>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636" t="s">
        <v>122</v>
      </c>
      <c r="B149" s="636"/>
      <c r="C149" s="637"/>
      <c r="D149" s="143">
        <f t="shared" si="36"/>
        <v>2</v>
      </c>
      <c r="E149" s="143">
        <f t="shared" si="37"/>
        <v>1</v>
      </c>
      <c r="F149" s="143">
        <f t="shared" si="37"/>
        <v>1</v>
      </c>
      <c r="G149" s="84"/>
      <c r="H149" s="84"/>
      <c r="I149" s="84"/>
      <c r="J149" s="84"/>
      <c r="K149" s="84"/>
      <c r="L149" s="84"/>
      <c r="M149" s="84"/>
      <c r="N149" s="84"/>
      <c r="O149" s="84"/>
      <c r="P149" s="84"/>
      <c r="Q149" s="84">
        <v>1</v>
      </c>
      <c r="R149" s="84">
        <v>1</v>
      </c>
      <c r="S149" s="84"/>
      <c r="T149" s="84"/>
      <c r="U149" s="84"/>
      <c r="V149" s="84"/>
      <c r="W149" s="84"/>
      <c r="X149" s="84"/>
      <c r="Y149" s="84"/>
      <c r="Z149" s="84"/>
      <c r="AA149" s="84"/>
      <c r="AB149" s="84"/>
      <c r="AC149" s="84"/>
      <c r="AD149" s="84"/>
      <c r="AE149" s="84"/>
      <c r="AF149" s="84"/>
      <c r="AG149" s="84"/>
      <c r="AH149" s="84"/>
      <c r="AI149" s="84"/>
      <c r="AJ149" s="84"/>
      <c r="AK149" s="84"/>
      <c r="AL149" s="84"/>
      <c r="AM149" s="84"/>
      <c r="AN149" s="138"/>
      <c r="AO149" s="257"/>
      <c r="AP149" s="258"/>
      <c r="AQ149" s="84"/>
      <c r="AR149" s="84"/>
      <c r="AS149" s="149" t="str">
        <f t="shared" si="31"/>
        <v xml:space="preserve"> </v>
      </c>
      <c r="AT149" s="11"/>
      <c r="BD149" s="77" t="str">
        <f t="shared" si="27"/>
        <v/>
      </c>
      <c r="BE149" s="77" t="str">
        <f t="shared" si="28"/>
        <v/>
      </c>
      <c r="BF149" s="77" t="str">
        <f t="shared" si="32"/>
        <v/>
      </c>
      <c r="BG149" s="77" t="str">
        <f t="shared" si="33"/>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9"/>
        <v>0</v>
      </c>
      <c r="CQ149" s="77">
        <f t="shared" si="30"/>
        <v>0</v>
      </c>
      <c r="CR149" s="77">
        <f t="shared" si="34"/>
        <v>0</v>
      </c>
      <c r="CS149" s="77">
        <f t="shared" si="35"/>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631" t="s">
        <v>123</v>
      </c>
      <c r="B150" s="631"/>
      <c r="C150" s="623"/>
      <c r="D150" s="111">
        <f t="shared" si="36"/>
        <v>0</v>
      </c>
      <c r="E150" s="111">
        <f t="shared" si="37"/>
        <v>0</v>
      </c>
      <c r="F150" s="111">
        <f t="shared" si="37"/>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31"/>
        <v xml:space="preserve"> </v>
      </c>
      <c r="AT150" s="11"/>
      <c r="BD150" s="77" t="str">
        <f t="shared" si="27"/>
        <v/>
      </c>
      <c r="BE150" s="77" t="str">
        <f t="shared" si="28"/>
        <v/>
      </c>
      <c r="BF150" s="77" t="str">
        <f t="shared" si="32"/>
        <v/>
      </c>
      <c r="BG150" s="77" t="str">
        <f t="shared" si="33"/>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9"/>
        <v>0</v>
      </c>
      <c r="CQ150" s="77">
        <f t="shared" si="30"/>
        <v>0</v>
      </c>
      <c r="CR150" s="77">
        <f t="shared" si="34"/>
        <v>0</v>
      </c>
      <c r="CS150" s="77">
        <f t="shared" si="35"/>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652" t="s">
        <v>124</v>
      </c>
      <c r="B151" s="653"/>
      <c r="C151" s="654"/>
      <c r="D151" s="111">
        <f t="shared" si="36"/>
        <v>0</v>
      </c>
      <c r="E151" s="111">
        <f t="shared" si="37"/>
        <v>0</v>
      </c>
      <c r="F151" s="111">
        <f t="shared" si="37"/>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31"/>
        <v xml:space="preserve"> </v>
      </c>
      <c r="AT151" s="11"/>
      <c r="BD151" s="77" t="str">
        <f t="shared" si="27"/>
        <v/>
      </c>
      <c r="BE151" s="77" t="str">
        <f t="shared" si="28"/>
        <v/>
      </c>
      <c r="BF151" s="77" t="str">
        <f t="shared" si="32"/>
        <v/>
      </c>
      <c r="BG151" s="77" t="str">
        <f t="shared" si="33"/>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9"/>
        <v>0</v>
      </c>
      <c r="CQ151" s="77">
        <f t="shared" si="30"/>
        <v>0</v>
      </c>
      <c r="CR151" s="77">
        <f t="shared" si="34"/>
        <v>0</v>
      </c>
      <c r="CS151" s="77">
        <f t="shared" si="35"/>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562" t="s">
        <v>125</v>
      </c>
      <c r="B152" s="655"/>
      <c r="C152" s="563"/>
      <c r="D152" s="111">
        <f t="shared" si="36"/>
        <v>0</v>
      </c>
      <c r="E152" s="111">
        <f t="shared" si="37"/>
        <v>0</v>
      </c>
      <c r="F152" s="111">
        <f t="shared" si="37"/>
        <v>0</v>
      </c>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262"/>
      <c r="AP152" s="102"/>
      <c r="AQ152" s="85"/>
      <c r="AR152" s="85"/>
      <c r="AS152" s="149" t="str">
        <f t="shared" si="31"/>
        <v xml:space="preserve"> </v>
      </c>
      <c r="AT152" s="11"/>
      <c r="BD152" s="77" t="str">
        <f t="shared" si="27"/>
        <v/>
      </c>
      <c r="BE152" s="77" t="str">
        <f t="shared" si="28"/>
        <v/>
      </c>
      <c r="BF152" s="77" t="str">
        <f t="shared" si="32"/>
        <v/>
      </c>
      <c r="BG152" s="77" t="str">
        <f t="shared" si="33"/>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9"/>
        <v>0</v>
      </c>
      <c r="CQ152" s="77">
        <f t="shared" si="30"/>
        <v>0</v>
      </c>
      <c r="CR152" s="77">
        <f t="shared" si="34"/>
        <v>0</v>
      </c>
      <c r="CS152" s="77">
        <f t="shared" si="35"/>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562" t="s">
        <v>126</v>
      </c>
      <c r="B153" s="655"/>
      <c r="C153" s="563"/>
      <c r="D153" s="111">
        <f t="shared" si="36"/>
        <v>0</v>
      </c>
      <c r="E153" s="111">
        <f t="shared" si="37"/>
        <v>0</v>
      </c>
      <c r="F153" s="111">
        <f t="shared" si="37"/>
        <v>0</v>
      </c>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129"/>
      <c r="AO153" s="262"/>
      <c r="AP153" s="102"/>
      <c r="AQ153" s="85"/>
      <c r="AR153" s="85"/>
      <c r="AS153" s="149" t="str">
        <f t="shared" si="31"/>
        <v xml:space="preserve"> </v>
      </c>
      <c r="AT153" s="11"/>
      <c r="BD153" s="77" t="str">
        <f t="shared" si="27"/>
        <v/>
      </c>
      <c r="BE153" s="77" t="str">
        <f t="shared" si="28"/>
        <v/>
      </c>
      <c r="BF153" s="77" t="str">
        <f t="shared" si="32"/>
        <v/>
      </c>
      <c r="BG153" s="77" t="str">
        <f t="shared" si="33"/>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9"/>
        <v>0</v>
      </c>
      <c r="CQ153" s="77">
        <f t="shared" si="30"/>
        <v>0</v>
      </c>
      <c r="CR153" s="77">
        <f t="shared" si="34"/>
        <v>0</v>
      </c>
      <c r="CS153" s="77">
        <f t="shared" si="35"/>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562" t="s">
        <v>127</v>
      </c>
      <c r="B154" s="655"/>
      <c r="C154" s="563"/>
      <c r="D154" s="111">
        <f t="shared" si="36"/>
        <v>4</v>
      </c>
      <c r="E154" s="111">
        <f t="shared" si="37"/>
        <v>3</v>
      </c>
      <c r="F154" s="111">
        <f t="shared" si="37"/>
        <v>1</v>
      </c>
      <c r="G154" s="85"/>
      <c r="H154" s="85"/>
      <c r="I154" s="85">
        <v>1</v>
      </c>
      <c r="J154" s="85">
        <v>1</v>
      </c>
      <c r="K154" s="85">
        <v>1</v>
      </c>
      <c r="L154" s="85"/>
      <c r="M154" s="85"/>
      <c r="N154" s="85"/>
      <c r="O154" s="85"/>
      <c r="P154" s="85"/>
      <c r="Q154" s="85">
        <v>1</v>
      </c>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129"/>
      <c r="AO154" s="262"/>
      <c r="AP154" s="102"/>
      <c r="AQ154" s="85"/>
      <c r="AR154" s="85"/>
      <c r="AS154" s="149" t="str">
        <f t="shared" si="31"/>
        <v xml:space="preserve"> </v>
      </c>
      <c r="AT154" s="11"/>
      <c r="BD154" s="77" t="str">
        <f t="shared" si="27"/>
        <v/>
      </c>
      <c r="BE154" s="77" t="str">
        <f t="shared" si="28"/>
        <v/>
      </c>
      <c r="BF154" s="77" t="str">
        <f t="shared" si="32"/>
        <v/>
      </c>
      <c r="BG154" s="77" t="str">
        <f t="shared" si="33"/>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9"/>
        <v>0</v>
      </c>
      <c r="CQ154" s="77">
        <f t="shared" si="30"/>
        <v>0</v>
      </c>
      <c r="CR154" s="77">
        <f t="shared" si="34"/>
        <v>0</v>
      </c>
      <c r="CS154" s="77">
        <f t="shared" si="35"/>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562" t="s">
        <v>128</v>
      </c>
      <c r="B155" s="655"/>
      <c r="C155" s="563"/>
      <c r="D155" s="111">
        <f t="shared" si="36"/>
        <v>2</v>
      </c>
      <c r="E155" s="111">
        <f t="shared" si="37"/>
        <v>0</v>
      </c>
      <c r="F155" s="111">
        <f t="shared" si="37"/>
        <v>2</v>
      </c>
      <c r="G155" s="85"/>
      <c r="H155" s="85"/>
      <c r="I155" s="85"/>
      <c r="J155" s="85"/>
      <c r="K155" s="85"/>
      <c r="L155" s="85"/>
      <c r="M155" s="85"/>
      <c r="N155" s="85"/>
      <c r="O155" s="85"/>
      <c r="P155" s="85"/>
      <c r="Q155" s="85"/>
      <c r="R155" s="85">
        <v>2</v>
      </c>
      <c r="S155" s="85"/>
      <c r="T155" s="85"/>
      <c r="U155" s="85"/>
      <c r="V155" s="85"/>
      <c r="W155" s="85"/>
      <c r="X155" s="85"/>
      <c r="Y155" s="85"/>
      <c r="Z155" s="85"/>
      <c r="AA155" s="85"/>
      <c r="AB155" s="85"/>
      <c r="AC155" s="85"/>
      <c r="AD155" s="85"/>
      <c r="AE155" s="85"/>
      <c r="AF155" s="85"/>
      <c r="AG155" s="85"/>
      <c r="AH155" s="85"/>
      <c r="AI155" s="85"/>
      <c r="AJ155" s="85"/>
      <c r="AK155" s="85"/>
      <c r="AL155" s="85"/>
      <c r="AM155" s="85"/>
      <c r="AN155" s="129"/>
      <c r="AO155" s="262"/>
      <c r="AP155" s="102"/>
      <c r="AQ155" s="85"/>
      <c r="AR155" s="85"/>
      <c r="AS155" s="149" t="str">
        <f t="shared" si="31"/>
        <v xml:space="preserve"> </v>
      </c>
      <c r="AT155" s="11"/>
      <c r="BD155" s="77" t="str">
        <f t="shared" si="27"/>
        <v/>
      </c>
      <c r="BE155" s="77" t="str">
        <f t="shared" si="28"/>
        <v/>
      </c>
      <c r="BF155" s="77" t="str">
        <f t="shared" si="32"/>
        <v/>
      </c>
      <c r="BG155" s="77" t="str">
        <f t="shared" si="33"/>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9"/>
        <v>0</v>
      </c>
      <c r="CQ155" s="77">
        <f t="shared" si="30"/>
        <v>0</v>
      </c>
      <c r="CR155" s="77">
        <f t="shared" si="34"/>
        <v>0</v>
      </c>
      <c r="CS155" s="77">
        <f t="shared" si="35"/>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656" t="s">
        <v>129</v>
      </c>
      <c r="B156" s="657"/>
      <c r="C156" s="658"/>
      <c r="D156" s="123">
        <f>SUM(E156:F156)</f>
        <v>0</v>
      </c>
      <c r="E156" s="123">
        <f>+G156+I156+K156+M156+O156+Q156+S156+U156+W156+Y156+AA156+AC156+AE156+AG156+AI156+AK156+AM156</f>
        <v>0</v>
      </c>
      <c r="F156" s="123">
        <f>+H156+J156+L156+N156+P156+R156+T156+V156+X156+Z156+AB156+AD156+AF156+AH156+AJ156+AL156+AN156</f>
        <v>0</v>
      </c>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31"/>
        <v xml:space="preserve"> </v>
      </c>
      <c r="AT156" s="11"/>
      <c r="BD156" s="77" t="str">
        <f t="shared" si="27"/>
        <v/>
      </c>
      <c r="BE156" s="77" t="str">
        <f t="shared" si="28"/>
        <v/>
      </c>
      <c r="BF156" s="77" t="str">
        <f t="shared" si="32"/>
        <v/>
      </c>
      <c r="BG156" s="77" t="str">
        <f t="shared" si="33"/>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9"/>
        <v>0</v>
      </c>
      <c r="CQ156" s="77">
        <f t="shared" si="30"/>
        <v>0</v>
      </c>
      <c r="CR156" s="77">
        <f t="shared" si="34"/>
        <v>0</v>
      </c>
      <c r="CS156" s="77">
        <f t="shared" si="35"/>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290</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664" t="s">
        <v>130</v>
      </c>
      <c r="B158" s="664"/>
      <c r="C158" s="664"/>
      <c r="D158" s="543" t="s">
        <v>40</v>
      </c>
      <c r="E158" s="543"/>
      <c r="F158" s="543"/>
      <c r="G158" s="610" t="s">
        <v>236</v>
      </c>
      <c r="H158" s="610"/>
      <c r="I158" s="611" t="s">
        <v>237</v>
      </c>
      <c r="J158" s="611"/>
      <c r="K158" s="611" t="s">
        <v>140</v>
      </c>
      <c r="L158" s="611"/>
      <c r="M158" s="610" t="s">
        <v>63</v>
      </c>
      <c r="N158" s="610"/>
      <c r="O158" s="610" t="s">
        <v>8</v>
      </c>
      <c r="P158" s="610"/>
      <c r="Q158" s="651" t="s">
        <v>213</v>
      </c>
      <c r="R158" s="651"/>
      <c r="S158" s="651" t="s">
        <v>214</v>
      </c>
      <c r="T158" s="651"/>
      <c r="U158" s="651" t="s">
        <v>215</v>
      </c>
      <c r="V158" s="651"/>
      <c r="W158" s="651" t="s">
        <v>216</v>
      </c>
      <c r="X158" s="651"/>
      <c r="Y158" s="651" t="s">
        <v>217</v>
      </c>
      <c r="Z158" s="651"/>
      <c r="AA158" s="651" t="s">
        <v>218</v>
      </c>
      <c r="AB158" s="651"/>
      <c r="AC158" s="651" t="s">
        <v>219</v>
      </c>
      <c r="AD158" s="651"/>
      <c r="AE158" s="651" t="s">
        <v>220</v>
      </c>
      <c r="AF158" s="651"/>
      <c r="AG158" s="651" t="s">
        <v>221</v>
      </c>
      <c r="AH158" s="651"/>
      <c r="AI158" s="651" t="s">
        <v>222</v>
      </c>
      <c r="AJ158" s="651"/>
      <c r="AK158" s="651" t="s">
        <v>223</v>
      </c>
      <c r="AL158" s="651"/>
      <c r="AM158" s="651" t="s">
        <v>224</v>
      </c>
      <c r="AN158" s="579"/>
      <c r="AO158" s="756" t="s">
        <v>131</v>
      </c>
      <c r="AP158" s="758" t="s">
        <v>97</v>
      </c>
      <c r="AQ158" s="698" t="s">
        <v>98</v>
      </c>
      <c r="AR158" s="708" t="s">
        <v>99</v>
      </c>
      <c r="AS158" s="708"/>
      <c r="AZ158" s="610" t="s">
        <v>236</v>
      </c>
      <c r="BA158" s="610"/>
      <c r="BB158" s="611" t="s">
        <v>237</v>
      </c>
      <c r="BC158" s="611"/>
      <c r="BD158" s="611" t="s">
        <v>140</v>
      </c>
      <c r="BE158" s="611"/>
      <c r="BF158" s="610" t="s">
        <v>63</v>
      </c>
      <c r="BG158" s="610"/>
      <c r="BH158" s="610" t="s">
        <v>8</v>
      </c>
      <c r="BI158" s="610"/>
      <c r="BJ158" s="651" t="s">
        <v>213</v>
      </c>
      <c r="BK158" s="651"/>
      <c r="BL158" s="651" t="s">
        <v>214</v>
      </c>
      <c r="BM158" s="651"/>
      <c r="BN158" s="651" t="s">
        <v>215</v>
      </c>
      <c r="BO158" s="651"/>
      <c r="BP158" s="651" t="s">
        <v>216</v>
      </c>
      <c r="BQ158" s="651"/>
      <c r="BR158" s="651" t="s">
        <v>217</v>
      </c>
      <c r="BS158" s="651"/>
      <c r="BT158" s="651" t="s">
        <v>218</v>
      </c>
      <c r="BU158" s="651"/>
      <c r="BV158" s="651" t="s">
        <v>219</v>
      </c>
      <c r="BW158" s="651"/>
      <c r="BX158" s="651" t="s">
        <v>220</v>
      </c>
      <c r="BY158" s="651"/>
      <c r="BZ158" s="651" t="s">
        <v>221</v>
      </c>
      <c r="CA158" s="651"/>
      <c r="CB158" s="651" t="s">
        <v>222</v>
      </c>
      <c r="CC158" s="651"/>
      <c r="CD158" s="651" t="s">
        <v>223</v>
      </c>
      <c r="CE158" s="651"/>
      <c r="CF158" s="651" t="s">
        <v>224</v>
      </c>
      <c r="CG158" s="651"/>
      <c r="CH158" s="5"/>
      <c r="CI158" s="5"/>
      <c r="CJ158" s="5"/>
      <c r="CK158" s="5"/>
      <c r="CL158" s="5"/>
      <c r="CM158" s="5"/>
      <c r="CN158" s="269"/>
      <c r="CO158" s="269"/>
      <c r="CP158" s="610" t="s">
        <v>236</v>
      </c>
      <c r="CQ158" s="610"/>
      <c r="CR158" s="611" t="s">
        <v>237</v>
      </c>
      <c r="CS158" s="611"/>
      <c r="CT158" s="611" t="s">
        <v>140</v>
      </c>
      <c r="CU158" s="611"/>
      <c r="CV158" s="610" t="s">
        <v>63</v>
      </c>
      <c r="CW158" s="610"/>
      <c r="CX158" s="610" t="s">
        <v>8</v>
      </c>
      <c r="CY158" s="610"/>
      <c r="CZ158" s="651" t="s">
        <v>213</v>
      </c>
      <c r="DA158" s="651"/>
      <c r="DB158" s="651" t="s">
        <v>214</v>
      </c>
      <c r="DC158" s="651"/>
      <c r="DD158" s="651" t="s">
        <v>215</v>
      </c>
      <c r="DE158" s="651"/>
      <c r="DF158" s="651" t="s">
        <v>216</v>
      </c>
      <c r="DG158" s="651"/>
      <c r="DH158" s="651" t="s">
        <v>217</v>
      </c>
      <c r="DI158" s="651"/>
      <c r="DJ158" s="651" t="s">
        <v>218</v>
      </c>
      <c r="DK158" s="651"/>
      <c r="DL158" s="651" t="s">
        <v>219</v>
      </c>
      <c r="DM158" s="651"/>
      <c r="DN158" s="651" t="s">
        <v>220</v>
      </c>
      <c r="DO158" s="651"/>
      <c r="DP158" s="651" t="s">
        <v>221</v>
      </c>
      <c r="DQ158" s="651"/>
      <c r="DR158" s="651" t="s">
        <v>222</v>
      </c>
      <c r="DS158" s="651"/>
      <c r="DT158" s="651" t="s">
        <v>223</v>
      </c>
      <c r="DU158" s="651"/>
      <c r="DV158" s="651" t="s">
        <v>224</v>
      </c>
      <c r="DW158" s="651"/>
      <c r="DX158" s="5"/>
      <c r="DY158" s="5"/>
      <c r="DZ158" s="5"/>
      <c r="EA158" s="5"/>
      <c r="EB158" s="5"/>
      <c r="EC158" s="5"/>
      <c r="ED158" s="5"/>
    </row>
    <row r="159" spans="1:143" s="76" customFormat="1" ht="26.25" customHeight="1" x14ac:dyDescent="0.25">
      <c r="A159" s="665"/>
      <c r="B159" s="665"/>
      <c r="C159" s="665"/>
      <c r="D159" s="184" t="s">
        <v>100</v>
      </c>
      <c r="E159" s="246" t="s">
        <v>37</v>
      </c>
      <c r="F159" s="246" t="s">
        <v>58</v>
      </c>
      <c r="G159" s="281" t="s">
        <v>37</v>
      </c>
      <c r="H159" s="281" t="s">
        <v>58</v>
      </c>
      <c r="I159" s="281" t="s">
        <v>37</v>
      </c>
      <c r="J159" s="281" t="s">
        <v>58</v>
      </c>
      <c r="K159" s="281" t="s">
        <v>37</v>
      </c>
      <c r="L159" s="281" t="s">
        <v>58</v>
      </c>
      <c r="M159" s="281" t="s">
        <v>37</v>
      </c>
      <c r="N159" s="281" t="s">
        <v>58</v>
      </c>
      <c r="O159" s="281" t="s">
        <v>37</v>
      </c>
      <c r="P159" s="281" t="s">
        <v>58</v>
      </c>
      <c r="Q159" s="281" t="s">
        <v>37</v>
      </c>
      <c r="R159" s="281" t="s">
        <v>58</v>
      </c>
      <c r="S159" s="281" t="s">
        <v>37</v>
      </c>
      <c r="T159" s="281" t="s">
        <v>58</v>
      </c>
      <c r="U159" s="281" t="s">
        <v>37</v>
      </c>
      <c r="V159" s="281" t="s">
        <v>58</v>
      </c>
      <c r="W159" s="281" t="s">
        <v>37</v>
      </c>
      <c r="X159" s="281" t="s">
        <v>58</v>
      </c>
      <c r="Y159" s="281" t="s">
        <v>37</v>
      </c>
      <c r="Z159" s="281" t="s">
        <v>58</v>
      </c>
      <c r="AA159" s="281" t="s">
        <v>37</v>
      </c>
      <c r="AB159" s="281" t="s">
        <v>58</v>
      </c>
      <c r="AC159" s="281" t="s">
        <v>37</v>
      </c>
      <c r="AD159" s="281" t="s">
        <v>58</v>
      </c>
      <c r="AE159" s="281" t="s">
        <v>37</v>
      </c>
      <c r="AF159" s="281" t="s">
        <v>58</v>
      </c>
      <c r="AG159" s="281" t="s">
        <v>37</v>
      </c>
      <c r="AH159" s="281" t="s">
        <v>58</v>
      </c>
      <c r="AI159" s="281" t="s">
        <v>37</v>
      </c>
      <c r="AJ159" s="281" t="s">
        <v>58</v>
      </c>
      <c r="AK159" s="281" t="s">
        <v>37</v>
      </c>
      <c r="AL159" s="281" t="s">
        <v>58</v>
      </c>
      <c r="AM159" s="281" t="s">
        <v>37</v>
      </c>
      <c r="AN159" s="173" t="s">
        <v>58</v>
      </c>
      <c r="AO159" s="757"/>
      <c r="AP159" s="759"/>
      <c r="AQ159" s="699"/>
      <c r="AR159" s="270" t="s">
        <v>37</v>
      </c>
      <c r="AS159" s="270" t="s">
        <v>58</v>
      </c>
      <c r="AZ159" s="281" t="s">
        <v>37</v>
      </c>
      <c r="BA159" s="281" t="s">
        <v>58</v>
      </c>
      <c r="BB159" s="281" t="s">
        <v>37</v>
      </c>
      <c r="BC159" s="281" t="s">
        <v>58</v>
      </c>
      <c r="BD159" s="281" t="s">
        <v>37</v>
      </c>
      <c r="BE159" s="281" t="s">
        <v>58</v>
      </c>
      <c r="BF159" s="281" t="s">
        <v>37</v>
      </c>
      <c r="BG159" s="281" t="s">
        <v>58</v>
      </c>
      <c r="BH159" s="281" t="s">
        <v>37</v>
      </c>
      <c r="BI159" s="281" t="s">
        <v>58</v>
      </c>
      <c r="BJ159" s="281" t="s">
        <v>37</v>
      </c>
      <c r="BK159" s="281" t="s">
        <v>58</v>
      </c>
      <c r="BL159" s="281" t="s">
        <v>37</v>
      </c>
      <c r="BM159" s="281" t="s">
        <v>58</v>
      </c>
      <c r="BN159" s="281" t="s">
        <v>37</v>
      </c>
      <c r="BO159" s="281" t="s">
        <v>58</v>
      </c>
      <c r="BP159" s="281" t="s">
        <v>37</v>
      </c>
      <c r="BQ159" s="281" t="s">
        <v>58</v>
      </c>
      <c r="BR159" s="281" t="s">
        <v>37</v>
      </c>
      <c r="BS159" s="281" t="s">
        <v>58</v>
      </c>
      <c r="BT159" s="281" t="s">
        <v>37</v>
      </c>
      <c r="BU159" s="281" t="s">
        <v>58</v>
      </c>
      <c r="BV159" s="281" t="s">
        <v>37</v>
      </c>
      <c r="BW159" s="281" t="s">
        <v>58</v>
      </c>
      <c r="BX159" s="281" t="s">
        <v>37</v>
      </c>
      <c r="BY159" s="281" t="s">
        <v>58</v>
      </c>
      <c r="BZ159" s="281" t="s">
        <v>37</v>
      </c>
      <c r="CA159" s="281" t="s">
        <v>58</v>
      </c>
      <c r="CB159" s="281" t="s">
        <v>37</v>
      </c>
      <c r="CC159" s="281" t="s">
        <v>58</v>
      </c>
      <c r="CD159" s="281" t="s">
        <v>37</v>
      </c>
      <c r="CE159" s="281" t="s">
        <v>58</v>
      </c>
      <c r="CF159" s="281" t="s">
        <v>37</v>
      </c>
      <c r="CG159" s="173" t="s">
        <v>58</v>
      </c>
      <c r="CH159" s="269"/>
      <c r="CI159" s="269"/>
      <c r="CJ159" s="269"/>
      <c r="CK159" s="269"/>
      <c r="CL159" s="269"/>
      <c r="CM159" s="269"/>
      <c r="CN159" s="269"/>
      <c r="CO159" s="269"/>
      <c r="CP159" s="281" t="s">
        <v>37</v>
      </c>
      <c r="CQ159" s="281" t="s">
        <v>58</v>
      </c>
      <c r="CR159" s="281" t="s">
        <v>37</v>
      </c>
      <c r="CS159" s="281" t="s">
        <v>58</v>
      </c>
      <c r="CT159" s="281" t="s">
        <v>37</v>
      </c>
      <c r="CU159" s="281" t="s">
        <v>58</v>
      </c>
      <c r="CV159" s="281" t="s">
        <v>37</v>
      </c>
      <c r="CW159" s="281" t="s">
        <v>58</v>
      </c>
      <c r="CX159" s="281" t="s">
        <v>37</v>
      </c>
      <c r="CY159" s="281" t="s">
        <v>58</v>
      </c>
      <c r="CZ159" s="281" t="s">
        <v>37</v>
      </c>
      <c r="DA159" s="281" t="s">
        <v>58</v>
      </c>
      <c r="DB159" s="281" t="s">
        <v>37</v>
      </c>
      <c r="DC159" s="281" t="s">
        <v>58</v>
      </c>
      <c r="DD159" s="281" t="s">
        <v>37</v>
      </c>
      <c r="DE159" s="281" t="s">
        <v>58</v>
      </c>
      <c r="DF159" s="281" t="s">
        <v>37</v>
      </c>
      <c r="DG159" s="281" t="s">
        <v>58</v>
      </c>
      <c r="DH159" s="281" t="s">
        <v>37</v>
      </c>
      <c r="DI159" s="281" t="s">
        <v>58</v>
      </c>
      <c r="DJ159" s="281" t="s">
        <v>37</v>
      </c>
      <c r="DK159" s="281" t="s">
        <v>58</v>
      </c>
      <c r="DL159" s="281" t="s">
        <v>37</v>
      </c>
      <c r="DM159" s="281" t="s">
        <v>58</v>
      </c>
      <c r="DN159" s="281" t="s">
        <v>37</v>
      </c>
      <c r="DO159" s="281" t="s">
        <v>58</v>
      </c>
      <c r="DP159" s="281" t="s">
        <v>37</v>
      </c>
      <c r="DQ159" s="281" t="s">
        <v>58</v>
      </c>
      <c r="DR159" s="281" t="s">
        <v>37</v>
      </c>
      <c r="DS159" s="281" t="s">
        <v>58</v>
      </c>
      <c r="DT159" s="281" t="s">
        <v>37</v>
      </c>
      <c r="DU159" s="281" t="s">
        <v>58</v>
      </c>
      <c r="DV159" s="281" t="s">
        <v>37</v>
      </c>
      <c r="DW159" s="173" t="s">
        <v>58</v>
      </c>
      <c r="DX159" s="5"/>
      <c r="DY159" s="5"/>
      <c r="DZ159" s="5"/>
      <c r="EA159" s="5"/>
      <c r="EB159" s="5"/>
      <c r="EC159" s="5"/>
      <c r="ED159" s="5"/>
    </row>
    <row r="160" spans="1:143" s="13" customFormat="1" ht="15.75" customHeight="1" x14ac:dyDescent="0.25">
      <c r="A160" s="709" t="s">
        <v>132</v>
      </c>
      <c r="B160" s="709"/>
      <c r="C160" s="709"/>
      <c r="D160" s="252">
        <f>SUM(E160:F160)</f>
        <v>16</v>
      </c>
      <c r="E160" s="252">
        <f>+G160+I160+K160+M160+O160+Q160+S160+U160+W160+Y160+AA160+AC160+AE160+AG160+AI160+AK160+AM160</f>
        <v>6</v>
      </c>
      <c r="F160" s="252">
        <f>+H160+J160+L160+N160+P160+R160+T160+V160+X160+Z160+AB160+AD160+AF160+AH160+AJ160+AL160+AN160</f>
        <v>10</v>
      </c>
      <c r="G160" s="117"/>
      <c r="H160" s="117"/>
      <c r="I160" s="117"/>
      <c r="J160" s="117">
        <v>1</v>
      </c>
      <c r="K160" s="117">
        <v>5</v>
      </c>
      <c r="L160" s="117">
        <v>1</v>
      </c>
      <c r="M160" s="117">
        <v>1</v>
      </c>
      <c r="N160" s="117">
        <v>2</v>
      </c>
      <c r="O160" s="117"/>
      <c r="P160" s="117"/>
      <c r="Q160" s="117"/>
      <c r="R160" s="117">
        <v>6</v>
      </c>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271"/>
      <c r="AO160" s="272"/>
      <c r="AP160" s="117"/>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t="str">
        <f>IF(G160&lt;MAX(G162:G194),"En grupo 0-4-Hombres, existen patologías mayor que los egresos al programa","")</f>
        <v/>
      </c>
      <c r="BA160" s="185" t="str">
        <f>IF(H160&lt;MAX(H162:H194),"En grupo 0-4-Mujeres, existen patologías mayor que los egresos al programa","")</f>
        <v/>
      </c>
      <c r="BB160" s="185" t="str">
        <f>IF(I160&lt;MAX(I162:I194),"En grupo 5-9-Hombres, existen patologías mayor que los egresos al programa","")</f>
        <v/>
      </c>
      <c r="BC160" s="185" t="str">
        <f>IF(J160&lt;MAX(J162:J194),"En grupo 5-9-Mujeres, existen patologías mayor que los egresos al programa","")</f>
        <v/>
      </c>
      <c r="BD160" s="185" t="str">
        <f>IF(K160&lt;MAX(K162:K194),"En grupo 10-14-Hombres, existen patologías mayor que los egresos al programa","")</f>
        <v/>
      </c>
      <c r="BE160" s="185" t="str">
        <f>IF(L160&lt;MAX(L162:L194),"En grupo 10-14-Mujeres, existen patologías mayor que los egresos al programa","")</f>
        <v/>
      </c>
      <c r="BF160" s="185" t="str">
        <f>IF(M160&lt;MAX(M162:M194),"En grupo 15-19-Hombres, existen patologías mayor que los egresos al programa","")</f>
        <v/>
      </c>
      <c r="BG160" s="185" t="str">
        <f>IF(N160&lt;MAX(N162:N194),"En grupo 15-19-Mujeres, existen patologías mayor que los egresos al programa","")</f>
        <v/>
      </c>
      <c r="BH160" s="185" t="str">
        <f>IF(O160&lt;MAX(O162:O194),"En grupo 20-24-Hombres, existen patologías mayor que los egresos al programa","")</f>
        <v/>
      </c>
      <c r="BI160" s="185" t="str">
        <f>IF(P160&lt;MAX(P162:P194),"En grupo 20-24-Mujeres, existen patologías mayor que los egresos al programa","")</f>
        <v/>
      </c>
      <c r="BJ160" s="185" t="str">
        <f>IF(Q160&lt;MAX(Q162:Q194),"En grupo 25-29-Hombres, existen patologías mayor que los egresos al programa","")</f>
        <v/>
      </c>
      <c r="BK160" s="185" t="str">
        <f>IF(R160&lt;MAX(R162:R194),"En grupo 25-29-Mujeres, existen patologías mayor que los egresos al programa","")</f>
        <v/>
      </c>
      <c r="BL160" s="185" t="str">
        <f>IF(S160&lt;MAX(S162:S194),"En grupo 30-34-Hombres, existen patologías mayor que los egresos al programa","")</f>
        <v/>
      </c>
      <c r="BM160" s="185" t="str">
        <f>IF(T160&lt;MAX(T162:T194),"En grupo 30-34-Mujeres, existen patologías mayor que los egresos al programa","")</f>
        <v/>
      </c>
      <c r="BN160" s="185" t="str">
        <f>IF(U160&lt;MAX(U162:U194),"En grupo 35-39-Hombres, existen patologías mayor que los egresos al programa","")</f>
        <v/>
      </c>
      <c r="BO160" s="185" t="str">
        <f>IF(V160&lt;MAX(V162:V194),"En grupo 35-39-Mujeres, existen patologías mayor que los egresos al programa","")</f>
        <v/>
      </c>
      <c r="BP160" s="185" t="str">
        <f>IF(W160&lt;MAX(W162:W194),"En grupo 40-44-Hombres, existen patologías mayor que los egresos al programa","")</f>
        <v/>
      </c>
      <c r="BQ160" s="185" t="str">
        <f>IF(X160&lt;MAX(X162:X194),"En grupo 40-44-Mujeres, existen patologías mayor que los egresos al programa","")</f>
        <v/>
      </c>
      <c r="BR160" s="185" t="str">
        <f>IF(Y160&lt;MAX(Y162:Y194),"En grupo 45-49-Hombres, existen patologías mayor que los egresos al programa","")</f>
        <v/>
      </c>
      <c r="BS160" s="185" t="str">
        <f>IF(Z160&lt;MAX(Z162:Z194),"En grupo 45-49-Mujeres, existen patologías mayor que los egresos al programa","")</f>
        <v/>
      </c>
      <c r="BT160" s="185" t="str">
        <f>IF(AA160&lt;MAX(AA162:AA194),"En grupo 50-54-Hombres, existen patologías mayor que los egresos al programa","")</f>
        <v/>
      </c>
      <c r="BU160" s="185" t="str">
        <f>IF(AB160&lt;MAX(AB162:AB194),"En grupo 50-54-Mujeres, existen patologías mayor que los egresos al programa","")</f>
        <v/>
      </c>
      <c r="BV160" s="185" t="str">
        <f>IF(AC160&lt;MAX(AC162:AC194),"En grupo 55-59-Hombres, existen patologías mayor que los egresos al programa","")</f>
        <v/>
      </c>
      <c r="BW160" s="185" t="str">
        <f>IF(AD160&lt;MAX(AD162:AD194),"En grupo 55-59-Mujeres, existen patologías mayor que los egresos al programa","")</f>
        <v/>
      </c>
      <c r="BX160" s="185" t="str">
        <f>IF(AE160&lt;MAX(AE162:AE194),"En grupo 60-64-Hombres, existen patologías mayor que los egresos al programa","")</f>
        <v/>
      </c>
      <c r="BY160" s="185" t="str">
        <f>IF(AF160&lt;MAX(AF162:AF194),"En grupo 60-64-Mujeres, existen patologías mayor que los egresos al programa","")</f>
        <v/>
      </c>
      <c r="BZ160" s="185" t="str">
        <f>IF(AG160&lt;MAX(AG162:AG194),"En grupo 65-69-Hombres, existen patologías mayor que los egresos al programa","")</f>
        <v/>
      </c>
      <c r="CA160" s="185" t="str">
        <f>IF(AH160&lt;MAX(AH162:AH194),"En grupo 65-69-Mujeres, existen patologías mayor que los egresos al programa","")</f>
        <v/>
      </c>
      <c r="CB160" s="185" t="str">
        <f>IF(AI160&lt;MAX(AI162:AI194),"En grupo 70-74-Hombres, existen patologías mayor que los egresos al programa","")</f>
        <v/>
      </c>
      <c r="CC160" s="185" t="str">
        <f>IF(AJ160&lt;MAX(AJ162:AJ194),"En grupo 70-74-Mujeres, existen patologías mayor que los egresos al programa","")</f>
        <v/>
      </c>
      <c r="CD160" s="185" t="str">
        <f>IF(AK160&lt;MAX(AK162:AK194),"En grupo 75-79-Hombres, existen patologías mayor que los egresos al programa","")</f>
        <v/>
      </c>
      <c r="CE160" s="185" t="str">
        <f>IF(AL160&lt;MAX(AL162:AL194),"En grupo 75-79-Mujeres, existen patologías mayor que los egresos al programa","")</f>
        <v/>
      </c>
      <c r="CF160" s="185" t="str">
        <f>IF(AM160&lt;MAX(AM162:AM194),"En grupo 80+ Hombres, existen patologías mayor que los egresos al programa","")</f>
        <v/>
      </c>
      <c r="CG160" s="185" t="str">
        <f>IF(AN160&lt;MAX(AN162:AN194),"En grupo 80+ Mujeres, existen patologías mayor que los egresos al programa","")</f>
        <v/>
      </c>
      <c r="CH160" s="227"/>
      <c r="CI160" s="227"/>
      <c r="CJ160" s="227"/>
      <c r="CK160" s="227"/>
      <c r="CL160" s="227"/>
      <c r="CM160" s="269"/>
      <c r="CN160" s="269"/>
      <c r="CO160" s="269"/>
      <c r="CP160" s="185">
        <f>IF(AU160&lt;MAX(AU162:AU194),1,0)</f>
        <v>0</v>
      </c>
      <c r="CQ160" s="185">
        <f t="shared" ref="CQ160:DW160" si="39">IF(AV160&lt;MAX(AV162:AV194),1,0)</f>
        <v>0</v>
      </c>
      <c r="CR160" s="185">
        <f t="shared" si="39"/>
        <v>0</v>
      </c>
      <c r="CS160" s="185">
        <f t="shared" si="39"/>
        <v>0</v>
      </c>
      <c r="CT160" s="185">
        <f t="shared" si="39"/>
        <v>0</v>
      </c>
      <c r="CU160" s="185">
        <f t="shared" si="39"/>
        <v>0</v>
      </c>
      <c r="CV160" s="185">
        <f t="shared" si="39"/>
        <v>0</v>
      </c>
      <c r="CW160" s="185">
        <f t="shared" si="39"/>
        <v>0</v>
      </c>
      <c r="CX160" s="185">
        <f t="shared" si="39"/>
        <v>0</v>
      </c>
      <c r="CY160" s="185">
        <f t="shared" si="39"/>
        <v>0</v>
      </c>
      <c r="CZ160" s="185">
        <f t="shared" si="39"/>
        <v>0</v>
      </c>
      <c r="DA160" s="185">
        <f t="shared" si="39"/>
        <v>0</v>
      </c>
      <c r="DB160" s="185">
        <f t="shared" si="39"/>
        <v>0</v>
      </c>
      <c r="DC160" s="185">
        <f t="shared" si="39"/>
        <v>0</v>
      </c>
      <c r="DD160" s="185">
        <f t="shared" si="39"/>
        <v>0</v>
      </c>
      <c r="DE160" s="185">
        <f t="shared" si="39"/>
        <v>0</v>
      </c>
      <c r="DF160" s="185">
        <f t="shared" si="39"/>
        <v>0</v>
      </c>
      <c r="DG160" s="185">
        <f t="shared" si="39"/>
        <v>0</v>
      </c>
      <c r="DH160" s="185">
        <f t="shared" si="39"/>
        <v>0</v>
      </c>
      <c r="DI160" s="185">
        <f t="shared" si="39"/>
        <v>0</v>
      </c>
      <c r="DJ160" s="185">
        <f t="shared" si="39"/>
        <v>0</v>
      </c>
      <c r="DK160" s="185">
        <f t="shared" si="39"/>
        <v>0</v>
      </c>
      <c r="DL160" s="185">
        <f t="shared" si="39"/>
        <v>0</v>
      </c>
      <c r="DM160" s="185">
        <f t="shared" si="39"/>
        <v>0</v>
      </c>
      <c r="DN160" s="185">
        <f t="shared" si="39"/>
        <v>0</v>
      </c>
      <c r="DO160" s="185">
        <f t="shared" si="39"/>
        <v>0</v>
      </c>
      <c r="DP160" s="185">
        <f t="shared" si="39"/>
        <v>0</v>
      </c>
      <c r="DQ160" s="185">
        <f t="shared" si="39"/>
        <v>0</v>
      </c>
      <c r="DR160" s="185">
        <f t="shared" si="39"/>
        <v>0</v>
      </c>
      <c r="DS160" s="185">
        <f t="shared" si="39"/>
        <v>0</v>
      </c>
      <c r="DT160" s="185">
        <f t="shared" si="39"/>
        <v>0</v>
      </c>
      <c r="DU160" s="185">
        <f t="shared" si="39"/>
        <v>0</v>
      </c>
      <c r="DV160" s="185">
        <f t="shared" si="39"/>
        <v>0</v>
      </c>
      <c r="DW160" s="185">
        <f t="shared" si="39"/>
        <v>0</v>
      </c>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710" t="s">
        <v>102</v>
      </c>
      <c r="B161" s="711"/>
      <c r="C161" s="711"/>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51"/>
      <c r="AP161" s="267"/>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t="str">
        <f>IF($AO160&lt;=$D160,"","Los egresos por abandonos NO DEBE ser mayor al Total de Egresos del Programa")</f>
        <v/>
      </c>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227">
        <f>IF($AP160&lt;=$F160,0,1)</f>
        <v>0</v>
      </c>
      <c r="CQ161" s="227">
        <f>IF($AQ160&lt;=$F160,0,1)</f>
        <v>0</v>
      </c>
      <c r="CR161" s="227">
        <f>IF(($AR160)&lt;=$E160,0,1)</f>
        <v>0</v>
      </c>
      <c r="CS161" s="227">
        <f>IF($AS160&lt;=$F160,0,1)</f>
        <v>0</v>
      </c>
      <c r="CT161" s="227">
        <f>IF($AO160&lt;=$D160,0,1)</f>
        <v>0</v>
      </c>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659" t="s">
        <v>103</v>
      </c>
      <c r="B162" s="636" t="s">
        <v>104</v>
      </c>
      <c r="C162" s="637"/>
      <c r="D162" s="143">
        <f t="shared" ref="D162:D170" si="40">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34"/>
      <c r="AP162" s="258"/>
      <c r="AQ162" s="258"/>
      <c r="AR162" s="84"/>
      <c r="AS162" s="84"/>
      <c r="AT162" s="149" t="str">
        <f t="shared" ref="AT162:AT194" si="41">$BC162&amp;" "&amp;$BD162&amp;""&amp;$BE162&amp;""&amp;$BF162&amp;""&amp;$BG162</f>
        <v xml:space="preserve"> </v>
      </c>
      <c r="AY162" s="27"/>
      <c r="AZ162" s="27"/>
      <c r="BA162" s="27"/>
      <c r="BB162" s="27"/>
      <c r="BC162" s="77" t="str">
        <f t="shared" ref="BC162:BC194" si="42">IF($AP162&lt;=$F162,"","Las gestantes egresadas del Programa NO debe ser mayor al Total de Mujeres egresadas")</f>
        <v/>
      </c>
      <c r="BD162" s="77" t="str">
        <f t="shared" ref="BD162:BD194" si="43">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t="str">
        <f t="shared" ref="BG162:BG194" si="44">IF($AO162&lt;=$D162,"","Los egresos por abandonos NO DEBE ser mayor al Total de Egresos del Programa")</f>
        <v/>
      </c>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227">
        <f t="shared" ref="CP162:CP194" si="45">IF($AP162&lt;=$F162,0,1)</f>
        <v>0</v>
      </c>
      <c r="CQ162" s="227">
        <f t="shared" ref="CQ162:CQ194" si="46">IF($AQ162&lt;=$F162,0,1)</f>
        <v>0</v>
      </c>
      <c r="CR162" s="227">
        <f t="shared" ref="CR162:CR194" si="47">IF(($AR162)&lt;=$E162,0,1)</f>
        <v>0</v>
      </c>
      <c r="CS162" s="227">
        <f t="shared" ref="CS162:CS194" si="48">IF($AS162&lt;=$F162,0,1)</f>
        <v>0</v>
      </c>
      <c r="CT162" s="227">
        <f t="shared" ref="CT162:CT194" si="49">IF($AO162&lt;=$D162,0,1)</f>
        <v>0</v>
      </c>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661"/>
      <c r="B163" s="662" t="s">
        <v>105</v>
      </c>
      <c r="C163" s="626"/>
      <c r="D163" s="112">
        <f t="shared" si="40"/>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4"/>
      <c r="AP163" s="103"/>
      <c r="AQ163" s="103"/>
      <c r="AR163" s="87"/>
      <c r="AS163" s="87"/>
      <c r="AT163" s="149" t="str">
        <f t="shared" si="41"/>
        <v xml:space="preserve"> </v>
      </c>
      <c r="AY163" s="27"/>
      <c r="AZ163" s="27"/>
      <c r="BA163" s="27"/>
      <c r="BB163" s="27"/>
      <c r="BC163" s="77" t="str">
        <f t="shared" si="42"/>
        <v/>
      </c>
      <c r="BD163" s="77" t="str">
        <f t="shared" si="43"/>
        <v/>
      </c>
      <c r="BE163" s="77" t="str">
        <f t="shared" ref="BE163:BE194" si="50">IF(($AR163)&lt;=$E163,"","Los egresos de Pueblos orininarios Hombres NO DEBE ser mayor al Total de Egresos Hombres del Programa")</f>
        <v/>
      </c>
      <c r="BF163" s="77" t="str">
        <f t="shared" ref="BF163:BF194" si="51">IF($AS163&lt;=$F163,"","Los egresos de Pueblos originarios Mujeres NO DEBE ser mayor al Total de Egresos Mujeres del Programa")</f>
        <v/>
      </c>
      <c r="BG163" s="77" t="str">
        <f t="shared" si="44"/>
        <v/>
      </c>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227">
        <f t="shared" si="45"/>
        <v>0</v>
      </c>
      <c r="CQ163" s="227">
        <f t="shared" si="46"/>
        <v>0</v>
      </c>
      <c r="CR163" s="227">
        <f t="shared" si="47"/>
        <v>0</v>
      </c>
      <c r="CS163" s="227">
        <f t="shared" si="48"/>
        <v>0</v>
      </c>
      <c r="CT163" s="227">
        <f t="shared" si="49"/>
        <v>0</v>
      </c>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629" t="s">
        <v>106</v>
      </c>
      <c r="B164" s="629"/>
      <c r="C164" s="630"/>
      <c r="D164" s="142">
        <f t="shared" si="40"/>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42"/>
      <c r="AP164" s="132"/>
      <c r="AQ164" s="132"/>
      <c r="AR164" s="89"/>
      <c r="AS164" s="89"/>
      <c r="AT164" s="149" t="str">
        <f t="shared" si="41"/>
        <v xml:space="preserve"> </v>
      </c>
      <c r="AY164" s="27"/>
      <c r="AZ164" s="27"/>
      <c r="BA164" s="27"/>
      <c r="BB164" s="27"/>
      <c r="BC164" s="77" t="str">
        <f t="shared" si="42"/>
        <v/>
      </c>
      <c r="BD164" s="77" t="str">
        <f t="shared" si="43"/>
        <v/>
      </c>
      <c r="BE164" s="77" t="str">
        <f t="shared" si="50"/>
        <v/>
      </c>
      <c r="BF164" s="77" t="str">
        <f t="shared" si="51"/>
        <v/>
      </c>
      <c r="BG164" s="77" t="str">
        <f t="shared" si="44"/>
        <v/>
      </c>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227">
        <f t="shared" si="45"/>
        <v>0</v>
      </c>
      <c r="CQ164" s="227">
        <f t="shared" si="46"/>
        <v>0</v>
      </c>
      <c r="CR164" s="227">
        <f t="shared" si="47"/>
        <v>0</v>
      </c>
      <c r="CS164" s="225">
        <f t="shared" si="48"/>
        <v>0</v>
      </c>
      <c r="CT164" s="227">
        <f t="shared" si="49"/>
        <v>0</v>
      </c>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5.75" customHeight="1" x14ac:dyDescent="0.15">
      <c r="A165" s="631" t="s">
        <v>286</v>
      </c>
      <c r="B165" s="631"/>
      <c r="C165" s="623"/>
      <c r="D165" s="111">
        <f t="shared" si="40"/>
        <v>2</v>
      </c>
      <c r="E165" s="111">
        <f>+G165+I165+K165</f>
        <v>2</v>
      </c>
      <c r="F165" s="111">
        <f>+H165+J165+L165</f>
        <v>0</v>
      </c>
      <c r="G165" s="85"/>
      <c r="H165" s="85"/>
      <c r="I165" s="85"/>
      <c r="J165" s="85"/>
      <c r="K165" s="85">
        <v>2</v>
      </c>
      <c r="L165" s="85"/>
      <c r="M165" s="102"/>
      <c r="N165" s="102"/>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3"/>
      <c r="AP165" s="102"/>
      <c r="AQ165" s="102"/>
      <c r="AR165" s="85"/>
      <c r="AS165" s="85"/>
      <c r="AT165" s="149" t="str">
        <f t="shared" si="41"/>
        <v xml:space="preserve"> </v>
      </c>
      <c r="AY165" s="27"/>
      <c r="AZ165" s="27"/>
      <c r="BA165" s="27"/>
      <c r="BB165" s="27"/>
      <c r="BC165" s="77" t="str">
        <f t="shared" si="42"/>
        <v/>
      </c>
      <c r="BD165" s="77" t="str">
        <f t="shared" si="43"/>
        <v/>
      </c>
      <c r="BE165" s="77" t="str">
        <f t="shared" si="50"/>
        <v/>
      </c>
      <c r="BF165" s="77" t="str">
        <f t="shared" si="51"/>
        <v/>
      </c>
      <c r="BG165" s="77" t="str">
        <f t="shared" si="44"/>
        <v/>
      </c>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227">
        <f t="shared" si="45"/>
        <v>0</v>
      </c>
      <c r="CQ165" s="227">
        <f t="shared" si="46"/>
        <v>0</v>
      </c>
      <c r="CR165" s="227">
        <f t="shared" si="47"/>
        <v>0</v>
      </c>
      <c r="CS165" s="227">
        <f t="shared" si="48"/>
        <v>0</v>
      </c>
      <c r="CT165" s="227">
        <f t="shared" si="49"/>
        <v>0</v>
      </c>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624" t="s">
        <v>107</v>
      </c>
      <c r="B166" s="624"/>
      <c r="C166" s="625"/>
      <c r="D166" s="144">
        <f t="shared" si="40"/>
        <v>0</v>
      </c>
      <c r="E166" s="144">
        <f t="shared" ref="E166:F170" si="52">+G166+I166+K166+M166+O166+Q166+S166+U166+W166+Y166+AA166+AC166+AE166+AG166+AI166+AK166+AM166</f>
        <v>0</v>
      </c>
      <c r="F166" s="144">
        <f t="shared" si="52"/>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237"/>
      <c r="AP166" s="263"/>
      <c r="AQ166" s="263"/>
      <c r="AR166" s="86"/>
      <c r="AS166" s="86"/>
      <c r="AT166" s="149" t="str">
        <f t="shared" si="41"/>
        <v xml:space="preserve"> </v>
      </c>
      <c r="AY166" s="27"/>
      <c r="AZ166" s="27"/>
      <c r="BA166" s="27"/>
      <c r="BB166" s="27"/>
      <c r="BC166" s="77" t="str">
        <f t="shared" si="42"/>
        <v/>
      </c>
      <c r="BD166" s="77" t="str">
        <f t="shared" si="43"/>
        <v/>
      </c>
      <c r="BE166" s="77" t="str">
        <f t="shared" si="50"/>
        <v/>
      </c>
      <c r="BF166" s="77" t="str">
        <f t="shared" si="51"/>
        <v/>
      </c>
      <c r="BG166" s="77" t="str">
        <f t="shared" si="44"/>
        <v/>
      </c>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227">
        <f t="shared" si="45"/>
        <v>0</v>
      </c>
      <c r="CQ166" s="227">
        <f t="shared" si="46"/>
        <v>0</v>
      </c>
      <c r="CR166" s="227">
        <f t="shared" si="47"/>
        <v>0</v>
      </c>
      <c r="CS166" s="227">
        <f t="shared" si="48"/>
        <v>0</v>
      </c>
      <c r="CT166" s="227">
        <f t="shared" si="49"/>
        <v>0</v>
      </c>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659" t="s">
        <v>108</v>
      </c>
      <c r="B167" s="636" t="s">
        <v>238</v>
      </c>
      <c r="C167" s="637"/>
      <c r="D167" s="143">
        <f t="shared" si="40"/>
        <v>0</v>
      </c>
      <c r="E167" s="143">
        <f t="shared" si="52"/>
        <v>0</v>
      </c>
      <c r="F167" s="143">
        <f t="shared" si="52"/>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34"/>
      <c r="AP167" s="258"/>
      <c r="AQ167" s="258"/>
      <c r="AR167" s="84"/>
      <c r="AS167" s="84"/>
      <c r="AT167" s="149" t="str">
        <f t="shared" si="41"/>
        <v xml:space="preserve"> </v>
      </c>
      <c r="AY167" s="27"/>
      <c r="AZ167" s="27"/>
      <c r="BA167" s="27"/>
      <c r="BB167" s="27"/>
      <c r="BC167" s="77" t="str">
        <f t="shared" si="42"/>
        <v/>
      </c>
      <c r="BD167" s="77" t="str">
        <f t="shared" si="43"/>
        <v/>
      </c>
      <c r="BE167" s="77" t="str">
        <f t="shared" si="50"/>
        <v/>
      </c>
      <c r="BF167" s="77" t="str">
        <f t="shared" si="51"/>
        <v/>
      </c>
      <c r="BG167" s="77" t="str">
        <f t="shared" si="44"/>
        <v/>
      </c>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227">
        <f t="shared" si="45"/>
        <v>0</v>
      </c>
      <c r="CQ167" s="227">
        <f t="shared" si="46"/>
        <v>0</v>
      </c>
      <c r="CR167" s="227">
        <f t="shared" si="47"/>
        <v>0</v>
      </c>
      <c r="CS167" s="227">
        <f t="shared" si="48"/>
        <v>0</v>
      </c>
      <c r="CT167" s="227">
        <f t="shared" si="49"/>
        <v>0</v>
      </c>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661"/>
      <c r="B168" s="662" t="s">
        <v>109</v>
      </c>
      <c r="C168" s="626"/>
      <c r="D168" s="112">
        <f t="shared" si="40"/>
        <v>0</v>
      </c>
      <c r="E168" s="112">
        <f t="shared" si="52"/>
        <v>0</v>
      </c>
      <c r="F168" s="112">
        <f t="shared" si="52"/>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4"/>
      <c r="AP168" s="103"/>
      <c r="AQ168" s="103"/>
      <c r="AR168" s="87"/>
      <c r="AS168" s="87"/>
      <c r="AT168" s="149" t="str">
        <f t="shared" si="41"/>
        <v xml:space="preserve"> </v>
      </c>
      <c r="AY168" s="27"/>
      <c r="AZ168" s="27"/>
      <c r="BA168" s="27"/>
      <c r="BB168" s="27"/>
      <c r="BC168" s="77" t="str">
        <f t="shared" si="42"/>
        <v/>
      </c>
      <c r="BD168" s="77" t="str">
        <f t="shared" si="43"/>
        <v/>
      </c>
      <c r="BE168" s="77" t="str">
        <f t="shared" si="50"/>
        <v/>
      </c>
      <c r="BF168" s="77" t="str">
        <f t="shared" si="51"/>
        <v/>
      </c>
      <c r="BG168" s="77" t="str">
        <f t="shared" si="44"/>
        <v/>
      </c>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227">
        <f t="shared" si="45"/>
        <v>0</v>
      </c>
      <c r="CQ168" s="227">
        <f t="shared" si="46"/>
        <v>0</v>
      </c>
      <c r="CR168" s="227">
        <f t="shared" si="47"/>
        <v>0</v>
      </c>
      <c r="CS168" s="227">
        <f t="shared" si="48"/>
        <v>0</v>
      </c>
      <c r="CT168" s="227">
        <f t="shared" si="49"/>
        <v>0</v>
      </c>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712" t="s">
        <v>111</v>
      </c>
      <c r="C169" s="712"/>
      <c r="D169" s="265">
        <f t="shared" si="40"/>
        <v>0</v>
      </c>
      <c r="E169" s="265">
        <f t="shared" si="52"/>
        <v>0</v>
      </c>
      <c r="F169" s="265">
        <f t="shared" si="52"/>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272"/>
      <c r="AP169" s="255"/>
      <c r="AQ169" s="255"/>
      <c r="AR169" s="117"/>
      <c r="AS169" s="117"/>
      <c r="AT169" s="149" t="str">
        <f t="shared" si="41"/>
        <v xml:space="preserve"> </v>
      </c>
      <c r="AY169" s="27"/>
      <c r="AZ169" s="27"/>
      <c r="BA169" s="27"/>
      <c r="BB169" s="27"/>
      <c r="BC169" s="77" t="str">
        <f t="shared" si="42"/>
        <v/>
      </c>
      <c r="BD169" s="77" t="str">
        <f t="shared" si="43"/>
        <v/>
      </c>
      <c r="BE169" s="77" t="str">
        <f t="shared" si="50"/>
        <v/>
      </c>
      <c r="BF169" s="77" t="str">
        <f t="shared" si="51"/>
        <v/>
      </c>
      <c r="BG169" s="77" t="str">
        <f t="shared" si="44"/>
        <v/>
      </c>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227">
        <f t="shared" si="45"/>
        <v>0</v>
      </c>
      <c r="CQ169" s="227">
        <f t="shared" si="46"/>
        <v>0</v>
      </c>
      <c r="CR169" s="227">
        <f t="shared" si="47"/>
        <v>0</v>
      </c>
      <c r="CS169" s="227">
        <f t="shared" si="48"/>
        <v>0</v>
      </c>
      <c r="CT169" s="227">
        <f t="shared" si="49"/>
        <v>0</v>
      </c>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617" t="s">
        <v>112</v>
      </c>
      <c r="B170" s="617"/>
      <c r="C170" s="618"/>
      <c r="D170" s="252">
        <f t="shared" si="40"/>
        <v>0</v>
      </c>
      <c r="E170" s="252">
        <f t="shared" si="52"/>
        <v>0</v>
      </c>
      <c r="F170" s="252">
        <f t="shared" si="52"/>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254"/>
      <c r="AP170" s="197"/>
      <c r="AQ170" s="267"/>
      <c r="AR170" s="197"/>
      <c r="AS170" s="197"/>
      <c r="AT170" s="149" t="str">
        <f t="shared" si="41"/>
        <v xml:space="preserve"> </v>
      </c>
      <c r="AY170" s="27"/>
      <c r="AZ170" s="27"/>
      <c r="BA170" s="27"/>
      <c r="BB170" s="27"/>
      <c r="BC170" s="77" t="str">
        <f t="shared" si="42"/>
        <v/>
      </c>
      <c r="BD170" s="77" t="str">
        <f t="shared" si="43"/>
        <v/>
      </c>
      <c r="BE170" s="77" t="str">
        <f t="shared" si="50"/>
        <v/>
      </c>
      <c r="BF170" s="77" t="str">
        <f t="shared" si="51"/>
        <v/>
      </c>
      <c r="BG170" s="77" t="str">
        <f t="shared" si="44"/>
        <v/>
      </c>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227">
        <f t="shared" si="45"/>
        <v>0</v>
      </c>
      <c r="CQ170" s="227">
        <f t="shared" si="46"/>
        <v>0</v>
      </c>
      <c r="CR170" s="227">
        <f t="shared" si="47"/>
        <v>0</v>
      </c>
      <c r="CS170" s="225">
        <f t="shared" si="48"/>
        <v>0</v>
      </c>
      <c r="CT170" s="227">
        <f t="shared" si="49"/>
        <v>0</v>
      </c>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709" t="s">
        <v>113</v>
      </c>
      <c r="B171" s="709"/>
      <c r="C171" s="70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256"/>
      <c r="AP171" s="255"/>
      <c r="AQ171" s="255"/>
      <c r="AR171" s="255"/>
      <c r="AS171" s="255"/>
      <c r="AT171" s="149"/>
      <c r="AY171" s="27"/>
      <c r="AZ171" s="27"/>
      <c r="BA171" s="27"/>
      <c r="BB171" s="27"/>
      <c r="BC171" s="77" t="str">
        <f t="shared" si="42"/>
        <v/>
      </c>
      <c r="BD171" s="77" t="str">
        <f t="shared" si="43"/>
        <v/>
      </c>
      <c r="BE171" s="77" t="str">
        <f t="shared" si="50"/>
        <v/>
      </c>
      <c r="BF171" s="77" t="str">
        <f t="shared" si="51"/>
        <v/>
      </c>
      <c r="BG171" s="77" t="str">
        <f t="shared" si="44"/>
        <v/>
      </c>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227"/>
      <c r="CQ171" s="227"/>
      <c r="CR171" s="227"/>
      <c r="CS171" s="22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666" t="s">
        <v>114</v>
      </c>
      <c r="B172" s="666" t="s">
        <v>115</v>
      </c>
      <c r="C172" s="667"/>
      <c r="D172" s="142">
        <f t="shared" ref="D172:D194" si="53">SUM(E172:F172)</f>
        <v>0</v>
      </c>
      <c r="E172" s="142">
        <f t="shared" ref="E172:F174" si="54">+G172+I172+K172+M172+O172+Q172+S172+U172+W172+Y172+AA172+AC172+AE172+AG172+AI172+AK172+AM172</f>
        <v>0</v>
      </c>
      <c r="F172" s="142">
        <f t="shared" si="54"/>
        <v>0</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260"/>
      <c r="AO172" s="242"/>
      <c r="AP172" s="89"/>
      <c r="AQ172" s="89"/>
      <c r="AR172" s="89"/>
      <c r="AS172" s="89"/>
      <c r="AT172" s="149" t="str">
        <f t="shared" si="41"/>
        <v xml:space="preserve"> </v>
      </c>
      <c r="AY172" s="27"/>
      <c r="AZ172" s="27"/>
      <c r="BA172" s="27"/>
      <c r="BB172" s="27"/>
      <c r="BC172" s="77" t="str">
        <f t="shared" si="42"/>
        <v/>
      </c>
      <c r="BD172" s="77" t="str">
        <f t="shared" si="43"/>
        <v/>
      </c>
      <c r="BE172" s="77" t="str">
        <f t="shared" si="50"/>
        <v/>
      </c>
      <c r="BF172" s="77" t="str">
        <f t="shared" si="51"/>
        <v/>
      </c>
      <c r="BG172" s="77" t="str">
        <f t="shared" si="44"/>
        <v/>
      </c>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227">
        <f t="shared" si="45"/>
        <v>0</v>
      </c>
      <c r="CQ172" s="227">
        <f t="shared" si="46"/>
        <v>0</v>
      </c>
      <c r="CR172" s="227">
        <f t="shared" si="47"/>
        <v>0</v>
      </c>
      <c r="CS172" s="227">
        <f t="shared" si="48"/>
        <v>0</v>
      </c>
      <c r="CT172" s="227">
        <f t="shared" si="49"/>
        <v>0</v>
      </c>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660"/>
      <c r="B173" s="660" t="s">
        <v>116</v>
      </c>
      <c r="C173" s="668"/>
      <c r="D173" s="111">
        <f t="shared" si="53"/>
        <v>0</v>
      </c>
      <c r="E173" s="111">
        <f t="shared" si="54"/>
        <v>0</v>
      </c>
      <c r="F173" s="111">
        <f t="shared" si="54"/>
        <v>0</v>
      </c>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3"/>
      <c r="AP173" s="85"/>
      <c r="AQ173" s="85"/>
      <c r="AR173" s="85"/>
      <c r="AS173" s="85"/>
      <c r="AT173" s="149" t="str">
        <f t="shared" si="41"/>
        <v xml:space="preserve"> </v>
      </c>
      <c r="AY173" s="27"/>
      <c r="AZ173" s="27"/>
      <c r="BA173" s="27"/>
      <c r="BB173" s="27"/>
      <c r="BC173" s="77" t="str">
        <f t="shared" si="42"/>
        <v/>
      </c>
      <c r="BD173" s="77" t="str">
        <f t="shared" si="43"/>
        <v/>
      </c>
      <c r="BE173" s="77" t="str">
        <f t="shared" si="50"/>
        <v/>
      </c>
      <c r="BF173" s="77" t="str">
        <f t="shared" si="51"/>
        <v/>
      </c>
      <c r="BG173" s="77" t="str">
        <f t="shared" si="44"/>
        <v/>
      </c>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227">
        <f t="shared" si="45"/>
        <v>0</v>
      </c>
      <c r="CQ173" s="227">
        <f t="shared" si="46"/>
        <v>0</v>
      </c>
      <c r="CR173" s="227">
        <f t="shared" si="47"/>
        <v>0</v>
      </c>
      <c r="CS173" s="227">
        <f t="shared" si="48"/>
        <v>0</v>
      </c>
      <c r="CT173" s="227">
        <f t="shared" si="49"/>
        <v>0</v>
      </c>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660"/>
      <c r="B174" s="660" t="s">
        <v>117</v>
      </c>
      <c r="C174" s="660"/>
      <c r="D174" s="111">
        <f t="shared" si="53"/>
        <v>7</v>
      </c>
      <c r="E174" s="111">
        <f t="shared" si="54"/>
        <v>1</v>
      </c>
      <c r="F174" s="111">
        <f t="shared" si="54"/>
        <v>6</v>
      </c>
      <c r="G174" s="85"/>
      <c r="H174" s="85"/>
      <c r="I174" s="85"/>
      <c r="J174" s="85"/>
      <c r="K174" s="85"/>
      <c r="L174" s="85"/>
      <c r="M174" s="85">
        <v>1</v>
      </c>
      <c r="N174" s="85">
        <v>1</v>
      </c>
      <c r="O174" s="85"/>
      <c r="P174" s="85"/>
      <c r="Q174" s="85"/>
      <c r="R174" s="85">
        <v>5</v>
      </c>
      <c r="S174" s="85"/>
      <c r="T174" s="85"/>
      <c r="U174" s="85"/>
      <c r="V174" s="85"/>
      <c r="W174" s="85"/>
      <c r="X174" s="85"/>
      <c r="Y174" s="85"/>
      <c r="Z174" s="85"/>
      <c r="AA174" s="85"/>
      <c r="AB174" s="85"/>
      <c r="AC174" s="85"/>
      <c r="AD174" s="85"/>
      <c r="AE174" s="85"/>
      <c r="AF174" s="85"/>
      <c r="AG174" s="85"/>
      <c r="AH174" s="85"/>
      <c r="AI174" s="85"/>
      <c r="AJ174" s="85"/>
      <c r="AK174" s="85"/>
      <c r="AL174" s="85"/>
      <c r="AM174" s="85"/>
      <c r="AN174" s="129"/>
      <c r="AO174" s="133"/>
      <c r="AP174" s="85"/>
      <c r="AQ174" s="85"/>
      <c r="AR174" s="85"/>
      <c r="AS174" s="85"/>
      <c r="AT174" s="149" t="str">
        <f t="shared" si="41"/>
        <v xml:space="preserve"> </v>
      </c>
      <c r="AY174" s="27"/>
      <c r="AZ174" s="27"/>
      <c r="BA174" s="27"/>
      <c r="BB174" s="27"/>
      <c r="BC174" s="77" t="str">
        <f t="shared" si="42"/>
        <v/>
      </c>
      <c r="BD174" s="77" t="str">
        <f t="shared" si="43"/>
        <v/>
      </c>
      <c r="BE174" s="77" t="str">
        <f t="shared" si="50"/>
        <v/>
      </c>
      <c r="BF174" s="77" t="str">
        <f t="shared" si="51"/>
        <v/>
      </c>
      <c r="BG174" s="77" t="str">
        <f t="shared" si="44"/>
        <v/>
      </c>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227">
        <f t="shared" si="45"/>
        <v>0</v>
      </c>
      <c r="CQ174" s="227">
        <f t="shared" si="46"/>
        <v>0</v>
      </c>
      <c r="CR174" s="227">
        <f t="shared" si="47"/>
        <v>0</v>
      </c>
      <c r="CS174" s="227">
        <f t="shared" si="48"/>
        <v>0</v>
      </c>
      <c r="CT174" s="227">
        <f t="shared" si="49"/>
        <v>0</v>
      </c>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660"/>
      <c r="B175" s="660" t="s">
        <v>118</v>
      </c>
      <c r="C175" s="660"/>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85"/>
      <c r="AI175" s="102"/>
      <c r="AJ175" s="85"/>
      <c r="AK175" s="102"/>
      <c r="AL175" s="85"/>
      <c r="AM175" s="102"/>
      <c r="AN175" s="129"/>
      <c r="AO175" s="133"/>
      <c r="AP175" s="102"/>
      <c r="AQ175" s="85"/>
      <c r="AR175" s="102"/>
      <c r="AS175" s="85"/>
      <c r="AT175" s="149" t="str">
        <f t="shared" si="41"/>
        <v xml:space="preserve"> </v>
      </c>
      <c r="AY175" s="27"/>
      <c r="AZ175" s="27"/>
      <c r="BA175" s="27"/>
      <c r="BB175" s="27"/>
      <c r="BC175" s="77" t="str">
        <f t="shared" si="42"/>
        <v/>
      </c>
      <c r="BD175" s="77" t="str">
        <f t="shared" si="43"/>
        <v/>
      </c>
      <c r="BE175" s="77" t="str">
        <f t="shared" si="50"/>
        <v/>
      </c>
      <c r="BF175" s="77" t="str">
        <f t="shared" si="51"/>
        <v/>
      </c>
      <c r="BG175" s="77" t="str">
        <f t="shared" si="44"/>
        <v/>
      </c>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227">
        <f t="shared" si="45"/>
        <v>0</v>
      </c>
      <c r="CQ175" s="227">
        <f t="shared" si="46"/>
        <v>0</v>
      </c>
      <c r="CR175" s="227">
        <f t="shared" si="47"/>
        <v>0</v>
      </c>
      <c r="CS175" s="227">
        <f t="shared" si="48"/>
        <v>0</v>
      </c>
      <c r="CT175" s="227">
        <f t="shared" si="49"/>
        <v>0</v>
      </c>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660"/>
      <c r="B176" s="660" t="s">
        <v>119</v>
      </c>
      <c r="C176" s="660"/>
      <c r="D176" s="111">
        <f t="shared" si="53"/>
        <v>0</v>
      </c>
      <c r="E176" s="111">
        <f t="shared" ref="E176:F194" si="55">+G176+I176+K176+M176+O176+Q176+S176+U176+W176+Y176+AA176+AC176+AE176+AG176+AI176+AK176+AM176</f>
        <v>0</v>
      </c>
      <c r="F176" s="111">
        <f t="shared" si="55"/>
        <v>0</v>
      </c>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129"/>
      <c r="AO176" s="133"/>
      <c r="AP176" s="85"/>
      <c r="AQ176" s="85"/>
      <c r="AR176" s="85"/>
      <c r="AS176" s="85"/>
      <c r="AT176" s="149" t="str">
        <f t="shared" si="41"/>
        <v xml:space="preserve"> </v>
      </c>
      <c r="AY176" s="27"/>
      <c r="AZ176" s="27"/>
      <c r="BA176" s="27"/>
      <c r="BB176" s="27"/>
      <c r="BC176" s="77" t="str">
        <f t="shared" si="42"/>
        <v/>
      </c>
      <c r="BD176" s="77" t="str">
        <f t="shared" si="43"/>
        <v/>
      </c>
      <c r="BE176" s="77" t="str">
        <f t="shared" si="50"/>
        <v/>
      </c>
      <c r="BF176" s="77" t="str">
        <f t="shared" si="51"/>
        <v/>
      </c>
      <c r="BG176" s="77" t="str">
        <f t="shared" si="44"/>
        <v/>
      </c>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227">
        <f t="shared" si="45"/>
        <v>0</v>
      </c>
      <c r="CQ176" s="227">
        <f t="shared" si="46"/>
        <v>0</v>
      </c>
      <c r="CR176" s="227">
        <f t="shared" si="47"/>
        <v>0</v>
      </c>
      <c r="CS176" s="227">
        <f t="shared" si="48"/>
        <v>0</v>
      </c>
      <c r="CT176" s="227">
        <f t="shared" si="49"/>
        <v>0</v>
      </c>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660"/>
      <c r="B177" s="669" t="s">
        <v>239</v>
      </c>
      <c r="C177" s="669"/>
      <c r="D177" s="111">
        <f t="shared" si="53"/>
        <v>0</v>
      </c>
      <c r="E177" s="111">
        <f t="shared" si="55"/>
        <v>0</v>
      </c>
      <c r="F177" s="111">
        <f t="shared" si="55"/>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3">
        <v>0</v>
      </c>
      <c r="AP177" s="85">
        <v>0</v>
      </c>
      <c r="AQ177" s="85">
        <v>0</v>
      </c>
      <c r="AR177" s="85">
        <v>0</v>
      </c>
      <c r="AS177" s="85">
        <v>0</v>
      </c>
      <c r="AT177" s="149" t="str">
        <f t="shared" si="41"/>
        <v xml:space="preserve"> </v>
      </c>
      <c r="AY177" s="27"/>
      <c r="AZ177" s="27"/>
      <c r="BA177" s="27"/>
      <c r="BB177" s="27"/>
      <c r="BC177" s="77" t="str">
        <f t="shared" si="42"/>
        <v/>
      </c>
      <c r="BD177" s="77" t="str">
        <f t="shared" si="43"/>
        <v/>
      </c>
      <c r="BE177" s="77" t="str">
        <f t="shared" si="50"/>
        <v/>
      </c>
      <c r="BF177" s="77" t="str">
        <f t="shared" si="51"/>
        <v/>
      </c>
      <c r="BG177" s="77" t="str">
        <f t="shared" si="44"/>
        <v/>
      </c>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227">
        <f t="shared" si="45"/>
        <v>0</v>
      </c>
      <c r="CQ177" s="227">
        <f t="shared" si="46"/>
        <v>0</v>
      </c>
      <c r="CR177" s="227">
        <f t="shared" si="47"/>
        <v>0</v>
      </c>
      <c r="CS177" s="225">
        <f t="shared" si="48"/>
        <v>0</v>
      </c>
      <c r="CT177" s="227">
        <f t="shared" si="49"/>
        <v>0</v>
      </c>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660"/>
      <c r="B178" s="669" t="s">
        <v>240</v>
      </c>
      <c r="C178" s="669"/>
      <c r="D178" s="111">
        <f t="shared" si="53"/>
        <v>0</v>
      </c>
      <c r="E178" s="111">
        <f t="shared" si="55"/>
        <v>0</v>
      </c>
      <c r="F178" s="111">
        <f t="shared" si="55"/>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3"/>
      <c r="AP178" s="85"/>
      <c r="AQ178" s="85"/>
      <c r="AR178" s="85"/>
      <c r="AS178" s="85"/>
      <c r="AT178" s="149" t="str">
        <f t="shared" si="41"/>
        <v xml:space="preserve"> </v>
      </c>
      <c r="AY178" s="27"/>
      <c r="AZ178" s="27"/>
      <c r="BA178" s="27"/>
      <c r="BB178" s="27"/>
      <c r="BC178" s="77" t="str">
        <f t="shared" si="42"/>
        <v/>
      </c>
      <c r="BD178" s="77" t="str">
        <f t="shared" si="43"/>
        <v/>
      </c>
      <c r="BE178" s="77" t="str">
        <f t="shared" si="50"/>
        <v/>
      </c>
      <c r="BF178" s="77" t="str">
        <f t="shared" si="51"/>
        <v/>
      </c>
      <c r="BG178" s="77" t="str">
        <f t="shared" si="44"/>
        <v/>
      </c>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227">
        <f t="shared" si="45"/>
        <v>0</v>
      </c>
      <c r="CQ178" s="227">
        <f t="shared" si="46"/>
        <v>0</v>
      </c>
      <c r="CR178" s="227">
        <f t="shared" si="47"/>
        <v>0</v>
      </c>
      <c r="CS178" s="227">
        <f t="shared" si="48"/>
        <v>0</v>
      </c>
      <c r="CT178" s="227">
        <f t="shared" si="49"/>
        <v>0</v>
      </c>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663"/>
      <c r="B179" s="670" t="s">
        <v>241</v>
      </c>
      <c r="C179" s="670"/>
      <c r="D179" s="144">
        <f t="shared" si="53"/>
        <v>0</v>
      </c>
      <c r="E179" s="144">
        <f t="shared" si="55"/>
        <v>0</v>
      </c>
      <c r="F179" s="144">
        <f t="shared" si="55"/>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237"/>
      <c r="AP179" s="263"/>
      <c r="AQ179" s="86"/>
      <c r="AR179" s="86"/>
      <c r="AS179" s="86"/>
      <c r="AT179" s="149" t="str">
        <f t="shared" si="41"/>
        <v xml:space="preserve"> </v>
      </c>
      <c r="AY179" s="27"/>
      <c r="AZ179" s="27"/>
      <c r="BA179" s="27"/>
      <c r="BB179" s="27"/>
      <c r="BC179" s="77" t="str">
        <f t="shared" si="42"/>
        <v/>
      </c>
      <c r="BD179" s="77" t="str">
        <f t="shared" si="43"/>
        <v/>
      </c>
      <c r="BE179" s="77" t="str">
        <f t="shared" si="50"/>
        <v/>
      </c>
      <c r="BF179" s="77" t="str">
        <f t="shared" si="51"/>
        <v/>
      </c>
      <c r="BG179" s="77" t="str">
        <f t="shared" si="44"/>
        <v/>
      </c>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227">
        <f t="shared" si="45"/>
        <v>0</v>
      </c>
      <c r="CQ179" s="227">
        <f t="shared" si="46"/>
        <v>0</v>
      </c>
      <c r="CR179" s="227">
        <f t="shared" si="47"/>
        <v>0</v>
      </c>
      <c r="CS179" s="227">
        <f t="shared" si="48"/>
        <v>0</v>
      </c>
      <c r="CT179" s="227">
        <f t="shared" si="49"/>
        <v>0</v>
      </c>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9.75" customHeight="1" x14ac:dyDescent="0.15">
      <c r="A180" s="659" t="s">
        <v>120</v>
      </c>
      <c r="B180" s="275" t="s">
        <v>287</v>
      </c>
      <c r="C180" s="275" t="s">
        <v>288</v>
      </c>
      <c r="D180" s="143">
        <f t="shared" si="53"/>
        <v>0</v>
      </c>
      <c r="E180" s="143">
        <f t="shared" si="55"/>
        <v>0</v>
      </c>
      <c r="F180" s="143">
        <f t="shared" si="55"/>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34"/>
      <c r="AP180" s="84"/>
      <c r="AQ180" s="258"/>
      <c r="AR180" s="84"/>
      <c r="AS180" s="84"/>
      <c r="AT180" s="149" t="str">
        <f t="shared" si="41"/>
        <v xml:space="preserve"> </v>
      </c>
      <c r="AY180" s="27"/>
      <c r="AZ180" s="27"/>
      <c r="BA180" s="27"/>
      <c r="BB180" s="27"/>
      <c r="BC180" s="77" t="str">
        <f t="shared" si="42"/>
        <v/>
      </c>
      <c r="BD180" s="77" t="str">
        <f t="shared" si="43"/>
        <v/>
      </c>
      <c r="BE180" s="77" t="str">
        <f t="shared" si="50"/>
        <v/>
      </c>
      <c r="BF180" s="77" t="str">
        <f t="shared" si="51"/>
        <v/>
      </c>
      <c r="BG180" s="77" t="str">
        <f t="shared" si="44"/>
        <v/>
      </c>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227">
        <f t="shared" si="45"/>
        <v>0</v>
      </c>
      <c r="CQ180" s="227">
        <f t="shared" si="46"/>
        <v>0</v>
      </c>
      <c r="CR180" s="227">
        <f t="shared" si="47"/>
        <v>0</v>
      </c>
      <c r="CS180" s="227">
        <f t="shared" si="48"/>
        <v>0</v>
      </c>
      <c r="CT180" s="227">
        <f t="shared" si="49"/>
        <v>0</v>
      </c>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24" customHeight="1" x14ac:dyDescent="0.15">
      <c r="A181" s="660"/>
      <c r="B181" s="631" t="s">
        <v>289</v>
      </c>
      <c r="C181" s="623"/>
      <c r="D181" s="111">
        <f t="shared" si="53"/>
        <v>0</v>
      </c>
      <c r="E181" s="111">
        <f t="shared" si="55"/>
        <v>0</v>
      </c>
      <c r="F181" s="111">
        <f t="shared" si="55"/>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3"/>
      <c r="AP181" s="85"/>
      <c r="AQ181" s="102"/>
      <c r="AR181" s="85"/>
      <c r="AS181" s="85"/>
      <c r="AT181" s="149" t="str">
        <f t="shared" si="41"/>
        <v xml:space="preserve"> </v>
      </c>
      <c r="AY181" s="27"/>
      <c r="AZ181" s="27"/>
      <c r="BA181" s="27"/>
      <c r="BB181" s="27"/>
      <c r="BC181" s="77" t="str">
        <f t="shared" si="42"/>
        <v/>
      </c>
      <c r="BD181" s="77" t="str">
        <f t="shared" si="43"/>
        <v/>
      </c>
      <c r="BE181" s="77" t="str">
        <f t="shared" si="50"/>
        <v/>
      </c>
      <c r="BF181" s="77" t="str">
        <f t="shared" si="51"/>
        <v/>
      </c>
      <c r="BG181" s="77" t="str">
        <f t="shared" si="44"/>
        <v/>
      </c>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227">
        <f t="shared" si="45"/>
        <v>0</v>
      </c>
      <c r="CQ181" s="227">
        <f t="shared" si="46"/>
        <v>0</v>
      </c>
      <c r="CR181" s="227">
        <f t="shared" si="47"/>
        <v>0</v>
      </c>
      <c r="CS181" s="227">
        <f t="shared" si="48"/>
        <v>0</v>
      </c>
      <c r="CT181" s="227">
        <f t="shared" si="49"/>
        <v>0</v>
      </c>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5.75" customHeight="1" x14ac:dyDescent="0.15">
      <c r="A182" s="661"/>
      <c r="B182" s="662" t="s">
        <v>121</v>
      </c>
      <c r="C182" s="626"/>
      <c r="D182" s="112">
        <f t="shared" si="53"/>
        <v>0</v>
      </c>
      <c r="E182" s="112">
        <f t="shared" si="55"/>
        <v>0</v>
      </c>
      <c r="F182" s="112">
        <f t="shared" si="55"/>
        <v>0</v>
      </c>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4"/>
      <c r="AP182" s="87"/>
      <c r="AQ182" s="103"/>
      <c r="AR182" s="87"/>
      <c r="AS182" s="87"/>
      <c r="AT182" s="149" t="str">
        <f t="shared" si="41"/>
        <v xml:space="preserve"> </v>
      </c>
      <c r="AY182" s="27"/>
      <c r="AZ182" s="27"/>
      <c r="BA182" s="27"/>
      <c r="BB182" s="27"/>
      <c r="BC182" s="77" t="str">
        <f t="shared" si="42"/>
        <v/>
      </c>
      <c r="BD182" s="77" t="str">
        <f t="shared" si="43"/>
        <v/>
      </c>
      <c r="BE182" s="77" t="str">
        <f t="shared" si="50"/>
        <v/>
      </c>
      <c r="BF182" s="77" t="str">
        <f t="shared" si="51"/>
        <v/>
      </c>
      <c r="BG182" s="77" t="str">
        <f t="shared" si="44"/>
        <v/>
      </c>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227">
        <f t="shared" si="45"/>
        <v>0</v>
      </c>
      <c r="CQ182" s="227">
        <f t="shared" si="46"/>
        <v>0</v>
      </c>
      <c r="CR182" s="227">
        <f t="shared" si="47"/>
        <v>0</v>
      </c>
      <c r="CS182" s="227">
        <f t="shared" si="48"/>
        <v>0</v>
      </c>
      <c r="CT182" s="227">
        <f t="shared" si="49"/>
        <v>0</v>
      </c>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659" t="s">
        <v>242</v>
      </c>
      <c r="B183" s="636" t="s">
        <v>243</v>
      </c>
      <c r="C183" s="637"/>
      <c r="D183" s="143">
        <f t="shared" si="53"/>
        <v>0</v>
      </c>
      <c r="E183" s="143">
        <f t="shared" ref="E183:F186" si="56">+G183+I183+K183+M183+O183</f>
        <v>0</v>
      </c>
      <c r="F183" s="143">
        <f t="shared" si="56"/>
        <v>0</v>
      </c>
      <c r="G183" s="84"/>
      <c r="H183" s="84"/>
      <c r="I183" s="84"/>
      <c r="J183" s="84"/>
      <c r="K183" s="84"/>
      <c r="L183" s="84"/>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34"/>
      <c r="AP183" s="84"/>
      <c r="AQ183" s="258"/>
      <c r="AR183" s="84"/>
      <c r="AS183" s="84"/>
      <c r="AT183" s="149" t="str">
        <f t="shared" si="41"/>
        <v xml:space="preserve"> </v>
      </c>
      <c r="AY183" s="27"/>
      <c r="AZ183" s="27"/>
      <c r="BA183" s="27"/>
      <c r="BB183" s="27"/>
      <c r="BC183" s="77" t="str">
        <f t="shared" si="42"/>
        <v/>
      </c>
      <c r="BD183" s="77" t="str">
        <f t="shared" si="43"/>
        <v/>
      </c>
      <c r="BE183" s="77" t="str">
        <f t="shared" si="50"/>
        <v/>
      </c>
      <c r="BF183" s="77" t="str">
        <f t="shared" si="51"/>
        <v/>
      </c>
      <c r="BG183" s="77" t="str">
        <f t="shared" si="44"/>
        <v/>
      </c>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227">
        <f t="shared" si="45"/>
        <v>0</v>
      </c>
      <c r="CQ183" s="227">
        <f t="shared" si="46"/>
        <v>0</v>
      </c>
      <c r="CR183" s="227">
        <f t="shared" si="47"/>
        <v>0</v>
      </c>
      <c r="CS183" s="227">
        <f t="shared" si="48"/>
        <v>0</v>
      </c>
      <c r="CT183" s="227">
        <f t="shared" si="49"/>
        <v>0</v>
      </c>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660"/>
      <c r="B184" s="631" t="s">
        <v>244</v>
      </c>
      <c r="C184" s="623"/>
      <c r="D184" s="111">
        <f t="shared" si="53"/>
        <v>0</v>
      </c>
      <c r="E184" s="111">
        <f t="shared" si="56"/>
        <v>0</v>
      </c>
      <c r="F184" s="111">
        <f t="shared" si="56"/>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3"/>
      <c r="AP184" s="85"/>
      <c r="AQ184" s="102"/>
      <c r="AR184" s="85"/>
      <c r="AS184" s="85"/>
      <c r="AT184" s="149" t="str">
        <f t="shared" si="41"/>
        <v xml:space="preserve"> </v>
      </c>
      <c r="AY184" s="27"/>
      <c r="AZ184" s="27"/>
      <c r="BA184" s="27"/>
      <c r="BB184" s="27"/>
      <c r="BC184" s="77" t="str">
        <f t="shared" si="42"/>
        <v/>
      </c>
      <c r="BD184" s="77" t="str">
        <f t="shared" si="43"/>
        <v/>
      </c>
      <c r="BE184" s="77" t="str">
        <f t="shared" si="50"/>
        <v/>
      </c>
      <c r="BF184" s="77" t="str">
        <f t="shared" si="51"/>
        <v/>
      </c>
      <c r="BG184" s="77" t="str">
        <f t="shared" si="44"/>
        <v/>
      </c>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227">
        <f t="shared" si="45"/>
        <v>0</v>
      </c>
      <c r="CQ184" s="227">
        <f t="shared" si="46"/>
        <v>0</v>
      </c>
      <c r="CR184" s="227">
        <f t="shared" si="47"/>
        <v>0</v>
      </c>
      <c r="CS184" s="227">
        <f t="shared" si="48"/>
        <v>0</v>
      </c>
      <c r="CT184" s="227">
        <f t="shared" si="49"/>
        <v>0</v>
      </c>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660"/>
      <c r="B185" s="631" t="s">
        <v>245</v>
      </c>
      <c r="C185" s="623"/>
      <c r="D185" s="111">
        <f t="shared" si="53"/>
        <v>0</v>
      </c>
      <c r="E185" s="111">
        <f t="shared" si="56"/>
        <v>0</v>
      </c>
      <c r="F185" s="111">
        <f t="shared" si="56"/>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3"/>
      <c r="AP185" s="85"/>
      <c r="AQ185" s="102"/>
      <c r="AR185" s="85"/>
      <c r="AS185" s="85"/>
      <c r="AT185" s="149" t="str">
        <f t="shared" si="41"/>
        <v xml:space="preserve"> </v>
      </c>
      <c r="AY185" s="27"/>
      <c r="AZ185" s="27"/>
      <c r="BA185" s="27"/>
      <c r="BB185" s="27"/>
      <c r="BC185" s="77" t="str">
        <f t="shared" si="42"/>
        <v/>
      </c>
      <c r="BD185" s="77" t="str">
        <f t="shared" si="43"/>
        <v/>
      </c>
      <c r="BE185" s="77" t="str">
        <f t="shared" si="50"/>
        <v/>
      </c>
      <c r="BF185" s="77" t="str">
        <f t="shared" si="51"/>
        <v/>
      </c>
      <c r="BG185" s="77" t="str">
        <f t="shared" si="44"/>
        <v/>
      </c>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227">
        <f t="shared" si="45"/>
        <v>0</v>
      </c>
      <c r="CQ185" s="227">
        <f t="shared" si="46"/>
        <v>0</v>
      </c>
      <c r="CR185" s="227">
        <f t="shared" si="47"/>
        <v>0</v>
      </c>
      <c r="CS185" s="227">
        <f t="shared" si="48"/>
        <v>0</v>
      </c>
      <c r="CT185" s="227">
        <f t="shared" si="49"/>
        <v>0</v>
      </c>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663"/>
      <c r="B186" s="624" t="s">
        <v>246</v>
      </c>
      <c r="C186" s="625"/>
      <c r="D186" s="144">
        <f t="shared" si="53"/>
        <v>5</v>
      </c>
      <c r="E186" s="144">
        <f t="shared" si="56"/>
        <v>2</v>
      </c>
      <c r="F186" s="144">
        <f t="shared" si="56"/>
        <v>3</v>
      </c>
      <c r="G186" s="86"/>
      <c r="H186" s="86"/>
      <c r="I186" s="86"/>
      <c r="J186" s="86">
        <v>1</v>
      </c>
      <c r="K186" s="86">
        <v>2</v>
      </c>
      <c r="L186" s="86">
        <v>1</v>
      </c>
      <c r="M186" s="86"/>
      <c r="N186" s="86">
        <v>1</v>
      </c>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237"/>
      <c r="AP186" s="86"/>
      <c r="AQ186" s="263"/>
      <c r="AR186" s="86"/>
      <c r="AS186" s="86"/>
      <c r="AT186" s="149" t="str">
        <f t="shared" si="41"/>
        <v xml:space="preserve"> </v>
      </c>
      <c r="AY186" s="27"/>
      <c r="AZ186" s="27"/>
      <c r="BA186" s="27"/>
      <c r="BB186" s="27"/>
      <c r="BC186" s="77" t="str">
        <f t="shared" si="42"/>
        <v/>
      </c>
      <c r="BD186" s="77" t="str">
        <f t="shared" si="43"/>
        <v/>
      </c>
      <c r="BE186" s="77" t="str">
        <f t="shared" si="50"/>
        <v/>
      </c>
      <c r="BF186" s="77" t="str">
        <f t="shared" si="51"/>
        <v/>
      </c>
      <c r="BG186" s="77" t="str">
        <f t="shared" si="44"/>
        <v/>
      </c>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227">
        <f t="shared" si="45"/>
        <v>0</v>
      </c>
      <c r="CQ186" s="227">
        <f t="shared" si="46"/>
        <v>0</v>
      </c>
      <c r="CR186" s="227">
        <f t="shared" si="47"/>
        <v>0</v>
      </c>
      <c r="CS186" s="227">
        <f t="shared" si="48"/>
        <v>0</v>
      </c>
      <c r="CT186" s="227">
        <f t="shared" si="49"/>
        <v>0</v>
      </c>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636" t="s">
        <v>122</v>
      </c>
      <c r="B187" s="636"/>
      <c r="C187" s="637"/>
      <c r="D187" s="143">
        <f t="shared" si="53"/>
        <v>0</v>
      </c>
      <c r="E187" s="143">
        <f t="shared" si="55"/>
        <v>0</v>
      </c>
      <c r="F187" s="143">
        <f t="shared" si="55"/>
        <v>0</v>
      </c>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138"/>
      <c r="AO187" s="234"/>
      <c r="AP187" s="258"/>
      <c r="AQ187" s="258"/>
      <c r="AR187" s="84"/>
      <c r="AS187" s="84"/>
      <c r="AT187" s="149" t="str">
        <f t="shared" si="41"/>
        <v xml:space="preserve"> </v>
      </c>
      <c r="AY187" s="27"/>
      <c r="AZ187" s="27"/>
      <c r="BA187" s="27"/>
      <c r="BB187" s="27"/>
      <c r="BC187" s="77" t="str">
        <f t="shared" si="42"/>
        <v/>
      </c>
      <c r="BD187" s="77" t="str">
        <f t="shared" si="43"/>
        <v/>
      </c>
      <c r="BE187" s="77" t="str">
        <f t="shared" si="50"/>
        <v/>
      </c>
      <c r="BF187" s="77" t="str">
        <f t="shared" si="51"/>
        <v/>
      </c>
      <c r="BG187" s="77" t="str">
        <f t="shared" si="44"/>
        <v/>
      </c>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227">
        <f t="shared" si="45"/>
        <v>0</v>
      </c>
      <c r="CQ187" s="227">
        <f t="shared" si="46"/>
        <v>0</v>
      </c>
      <c r="CR187" s="227">
        <f t="shared" si="47"/>
        <v>0</v>
      </c>
      <c r="CS187" s="227">
        <f t="shared" si="48"/>
        <v>0</v>
      </c>
      <c r="CT187" s="227">
        <f t="shared" si="49"/>
        <v>0</v>
      </c>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631" t="s">
        <v>123</v>
      </c>
      <c r="B188" s="631"/>
      <c r="C188" s="623"/>
      <c r="D188" s="111">
        <f t="shared" si="53"/>
        <v>0</v>
      </c>
      <c r="E188" s="111">
        <f t="shared" si="55"/>
        <v>0</v>
      </c>
      <c r="F188" s="111">
        <f t="shared" si="55"/>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3"/>
      <c r="AP188" s="102"/>
      <c r="AQ188" s="102"/>
      <c r="AR188" s="85"/>
      <c r="AS188" s="85"/>
      <c r="AT188" s="149" t="str">
        <f t="shared" si="41"/>
        <v xml:space="preserve"> </v>
      </c>
      <c r="AY188" s="27"/>
      <c r="AZ188" s="27"/>
      <c r="BA188" s="27"/>
      <c r="BB188" s="27"/>
      <c r="BC188" s="77" t="str">
        <f t="shared" si="42"/>
        <v/>
      </c>
      <c r="BD188" s="77" t="str">
        <f t="shared" si="43"/>
        <v/>
      </c>
      <c r="BE188" s="77" t="str">
        <f t="shared" si="50"/>
        <v/>
      </c>
      <c r="BF188" s="77" t="str">
        <f t="shared" si="51"/>
        <v/>
      </c>
      <c r="BG188" s="77" t="str">
        <f t="shared" si="44"/>
        <v/>
      </c>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227">
        <f t="shared" si="45"/>
        <v>0</v>
      </c>
      <c r="CQ188" s="227">
        <f t="shared" si="46"/>
        <v>0</v>
      </c>
      <c r="CR188" s="227">
        <f t="shared" si="47"/>
        <v>0</v>
      </c>
      <c r="CS188" s="227">
        <f t="shared" si="48"/>
        <v>0</v>
      </c>
      <c r="CT188" s="227">
        <f t="shared" si="49"/>
        <v>0</v>
      </c>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660" t="s">
        <v>124</v>
      </c>
      <c r="B189" s="660"/>
      <c r="C189" s="660"/>
      <c r="D189" s="111">
        <f t="shared" si="53"/>
        <v>0</v>
      </c>
      <c r="E189" s="111">
        <f t="shared" si="55"/>
        <v>0</v>
      </c>
      <c r="F189" s="111">
        <f t="shared" si="55"/>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3"/>
      <c r="AP189" s="102"/>
      <c r="AQ189" s="102"/>
      <c r="AR189" s="85"/>
      <c r="AS189" s="85"/>
      <c r="AT189" s="149" t="str">
        <f t="shared" si="41"/>
        <v xml:space="preserve"> </v>
      </c>
      <c r="AY189" s="27"/>
      <c r="AZ189" s="27"/>
      <c r="BA189" s="27"/>
      <c r="BB189" s="27"/>
      <c r="BC189" s="77" t="str">
        <f t="shared" si="42"/>
        <v/>
      </c>
      <c r="BD189" s="77" t="str">
        <f t="shared" si="43"/>
        <v/>
      </c>
      <c r="BE189" s="77" t="str">
        <f t="shared" si="50"/>
        <v/>
      </c>
      <c r="BF189" s="77" t="str">
        <f t="shared" si="51"/>
        <v/>
      </c>
      <c r="BG189" s="77" t="str">
        <f t="shared" si="44"/>
        <v/>
      </c>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227">
        <f t="shared" si="45"/>
        <v>0</v>
      </c>
      <c r="CQ189" s="227">
        <f t="shared" si="46"/>
        <v>0</v>
      </c>
      <c r="CR189" s="227">
        <f t="shared" si="47"/>
        <v>0</v>
      </c>
      <c r="CS189" s="227">
        <f t="shared" si="48"/>
        <v>0</v>
      </c>
      <c r="CT189" s="227">
        <f t="shared" si="49"/>
        <v>0</v>
      </c>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631" t="s">
        <v>125</v>
      </c>
      <c r="B190" s="631"/>
      <c r="C190" s="631"/>
      <c r="D190" s="111">
        <f t="shared" si="53"/>
        <v>0</v>
      </c>
      <c r="E190" s="111">
        <f t="shared" si="55"/>
        <v>0</v>
      </c>
      <c r="F190" s="111">
        <f t="shared" si="55"/>
        <v>0</v>
      </c>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129"/>
      <c r="AO190" s="133"/>
      <c r="AP190" s="102"/>
      <c r="AQ190" s="102"/>
      <c r="AR190" s="85"/>
      <c r="AS190" s="85"/>
      <c r="AT190" s="149" t="str">
        <f t="shared" si="41"/>
        <v xml:space="preserve"> </v>
      </c>
      <c r="AY190" s="27"/>
      <c r="AZ190" s="27"/>
      <c r="BA190" s="27"/>
      <c r="BB190" s="27"/>
      <c r="BC190" s="77" t="str">
        <f t="shared" si="42"/>
        <v/>
      </c>
      <c r="BD190" s="77" t="str">
        <f t="shared" si="43"/>
        <v/>
      </c>
      <c r="BE190" s="77" t="str">
        <f t="shared" si="50"/>
        <v/>
      </c>
      <c r="BF190" s="77" t="str">
        <f t="shared" si="51"/>
        <v/>
      </c>
      <c r="BG190" s="77" t="str">
        <f t="shared" si="44"/>
        <v/>
      </c>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227">
        <f t="shared" si="45"/>
        <v>0</v>
      </c>
      <c r="CQ190" s="227">
        <f t="shared" si="46"/>
        <v>0</v>
      </c>
      <c r="CR190" s="227">
        <f t="shared" si="47"/>
        <v>0</v>
      </c>
      <c r="CS190" s="227">
        <f t="shared" si="48"/>
        <v>0</v>
      </c>
      <c r="CT190" s="227">
        <f t="shared" si="49"/>
        <v>0</v>
      </c>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631" t="s">
        <v>126</v>
      </c>
      <c r="B191" s="631"/>
      <c r="C191" s="631"/>
      <c r="D191" s="111">
        <f t="shared" si="53"/>
        <v>0</v>
      </c>
      <c r="E191" s="111">
        <f t="shared" si="55"/>
        <v>0</v>
      </c>
      <c r="F191" s="111">
        <f t="shared" si="55"/>
        <v>0</v>
      </c>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129"/>
      <c r="AO191" s="133"/>
      <c r="AP191" s="102"/>
      <c r="AQ191" s="102"/>
      <c r="AR191" s="85"/>
      <c r="AS191" s="85"/>
      <c r="AT191" s="149" t="str">
        <f t="shared" si="41"/>
        <v xml:space="preserve"> </v>
      </c>
      <c r="AY191" s="27"/>
      <c r="AZ191" s="27"/>
      <c r="BA191" s="27"/>
      <c r="BB191" s="27"/>
      <c r="BC191" s="77" t="str">
        <f t="shared" si="42"/>
        <v/>
      </c>
      <c r="BD191" s="77" t="str">
        <f t="shared" si="43"/>
        <v/>
      </c>
      <c r="BE191" s="77" t="str">
        <f t="shared" si="50"/>
        <v/>
      </c>
      <c r="BF191" s="77" t="str">
        <f t="shared" si="51"/>
        <v/>
      </c>
      <c r="BG191" s="77" t="str">
        <f t="shared" si="44"/>
        <v/>
      </c>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227">
        <f t="shared" si="45"/>
        <v>0</v>
      </c>
      <c r="CQ191" s="227">
        <f t="shared" si="46"/>
        <v>0</v>
      </c>
      <c r="CR191" s="227">
        <f t="shared" si="47"/>
        <v>0</v>
      </c>
      <c r="CS191" s="227">
        <f t="shared" si="48"/>
        <v>0</v>
      </c>
      <c r="CT191" s="227">
        <f t="shared" si="49"/>
        <v>0</v>
      </c>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2">
      <c r="A192" s="631" t="s">
        <v>127</v>
      </c>
      <c r="B192" s="631"/>
      <c r="C192" s="631"/>
      <c r="D192" s="111">
        <f t="shared" si="53"/>
        <v>0</v>
      </c>
      <c r="E192" s="111">
        <f t="shared" si="55"/>
        <v>0</v>
      </c>
      <c r="F192" s="111">
        <f t="shared" si="55"/>
        <v>0</v>
      </c>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129"/>
      <c r="AO192" s="133"/>
      <c r="AP192" s="102"/>
      <c r="AQ192" s="102"/>
      <c r="AR192" s="85"/>
      <c r="AS192" s="85"/>
      <c r="AT192" s="149" t="str">
        <f t="shared" si="41"/>
        <v xml:space="preserve"> </v>
      </c>
      <c r="AY192" s="27"/>
      <c r="AZ192" s="27"/>
      <c r="BA192" s="27"/>
      <c r="BB192" s="27"/>
      <c r="BC192" s="77" t="str">
        <f t="shared" si="42"/>
        <v/>
      </c>
      <c r="BD192" s="77" t="str">
        <f t="shared" si="43"/>
        <v/>
      </c>
      <c r="BE192" s="77" t="str">
        <f t="shared" si="50"/>
        <v/>
      </c>
      <c r="BF192" s="77" t="str">
        <f t="shared" si="51"/>
        <v/>
      </c>
      <c r="BG192" s="77" t="str">
        <f t="shared" si="44"/>
        <v/>
      </c>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227">
        <f t="shared" si="45"/>
        <v>0</v>
      </c>
      <c r="CQ192" s="227">
        <f t="shared" si="46"/>
        <v>0</v>
      </c>
      <c r="CR192" s="227">
        <f t="shared" si="47"/>
        <v>0</v>
      </c>
      <c r="CS192" s="225">
        <f t="shared" si="48"/>
        <v>0</v>
      </c>
      <c r="CT192" s="227">
        <f t="shared" si="49"/>
        <v>0</v>
      </c>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631" t="s">
        <v>128</v>
      </c>
      <c r="B193" s="631"/>
      <c r="C193" s="631"/>
      <c r="D193" s="111">
        <f t="shared" si="53"/>
        <v>0</v>
      </c>
      <c r="E193" s="111">
        <f t="shared" si="55"/>
        <v>0</v>
      </c>
      <c r="F193" s="111">
        <f t="shared" si="55"/>
        <v>0</v>
      </c>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129"/>
      <c r="AO193" s="133"/>
      <c r="AP193" s="102"/>
      <c r="AQ193" s="102"/>
      <c r="AR193" s="85"/>
      <c r="AS193" s="85"/>
      <c r="AT193" s="149" t="str">
        <f t="shared" si="41"/>
        <v xml:space="preserve"> </v>
      </c>
      <c r="AY193" s="27"/>
      <c r="AZ193" s="27"/>
      <c r="BA193" s="27"/>
      <c r="BB193" s="27"/>
      <c r="BC193" s="77" t="str">
        <f t="shared" si="42"/>
        <v/>
      </c>
      <c r="BD193" s="77" t="str">
        <f t="shared" si="43"/>
        <v/>
      </c>
      <c r="BE193" s="77" t="str">
        <f t="shared" si="50"/>
        <v/>
      </c>
      <c r="BF193" s="77" t="str">
        <f t="shared" si="51"/>
        <v/>
      </c>
      <c r="BG193" s="77" t="str">
        <f t="shared" si="44"/>
        <v/>
      </c>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227">
        <f t="shared" si="45"/>
        <v>0</v>
      </c>
      <c r="CQ193" s="227">
        <f t="shared" si="46"/>
        <v>0</v>
      </c>
      <c r="CR193" s="227">
        <f t="shared" si="47"/>
        <v>0</v>
      </c>
      <c r="CS193" s="227">
        <f t="shared" si="48"/>
        <v>0</v>
      </c>
      <c r="CT193" s="227">
        <f t="shared" si="49"/>
        <v>0</v>
      </c>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661" t="s">
        <v>129</v>
      </c>
      <c r="B194" s="661"/>
      <c r="C194" s="661"/>
      <c r="D194" s="123">
        <f t="shared" si="53"/>
        <v>1</v>
      </c>
      <c r="E194" s="123">
        <f t="shared" si="55"/>
        <v>1</v>
      </c>
      <c r="F194" s="123">
        <f t="shared" si="55"/>
        <v>0</v>
      </c>
      <c r="G194" s="87"/>
      <c r="H194" s="87"/>
      <c r="I194" s="87"/>
      <c r="J194" s="87"/>
      <c r="K194" s="87">
        <v>1</v>
      </c>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4"/>
      <c r="AP194" s="103"/>
      <c r="AQ194" s="103"/>
      <c r="AR194" s="87"/>
      <c r="AS194" s="87"/>
      <c r="AT194" s="149" t="str">
        <f t="shared" si="41"/>
        <v xml:space="preserve"> </v>
      </c>
      <c r="AY194" s="27"/>
      <c r="AZ194" s="27"/>
      <c r="BA194" s="27"/>
      <c r="BB194" s="27"/>
      <c r="BC194" s="77" t="str">
        <f t="shared" si="42"/>
        <v/>
      </c>
      <c r="BD194" s="77" t="str">
        <f t="shared" si="43"/>
        <v/>
      </c>
      <c r="BE194" s="77" t="str">
        <f t="shared" si="50"/>
        <v/>
      </c>
      <c r="BF194" s="77" t="str">
        <f t="shared" si="51"/>
        <v/>
      </c>
      <c r="BG194" s="77" t="str">
        <f t="shared" si="44"/>
        <v/>
      </c>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227">
        <f t="shared" si="45"/>
        <v>0</v>
      </c>
      <c r="CQ194" s="227">
        <f t="shared" si="46"/>
        <v>0</v>
      </c>
      <c r="CR194" s="227">
        <f t="shared" si="47"/>
        <v>0</v>
      </c>
      <c r="CS194" s="227">
        <f t="shared" si="48"/>
        <v>0</v>
      </c>
      <c r="CT194" s="227">
        <f t="shared" si="49"/>
        <v>0</v>
      </c>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27"/>
      <c r="CQ195" s="227"/>
      <c r="CR195" s="2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533" t="s">
        <v>39</v>
      </c>
      <c r="B196" s="534"/>
      <c r="C196" s="676" t="s">
        <v>40</v>
      </c>
      <c r="D196" s="676"/>
      <c r="E196" s="676"/>
      <c r="F196" s="547" t="s">
        <v>248</v>
      </c>
      <c r="G196" s="548"/>
      <c r="H196" s="547" t="s">
        <v>94</v>
      </c>
      <c r="I196" s="548"/>
      <c r="J196" s="547" t="s">
        <v>95</v>
      </c>
      <c r="K196" s="548"/>
      <c r="L196" s="547" t="s">
        <v>96</v>
      </c>
      <c r="M196" s="548"/>
      <c r="N196" s="547" t="s">
        <v>249</v>
      </c>
      <c r="O196" s="548"/>
      <c r="P196" s="547" t="s">
        <v>250</v>
      </c>
      <c r="Q196" s="548"/>
      <c r="R196" s="547" t="s">
        <v>251</v>
      </c>
      <c r="S196" s="548"/>
      <c r="T196" s="547" t="s">
        <v>252</v>
      </c>
      <c r="U196" s="548"/>
      <c r="V196" s="547" t="s">
        <v>253</v>
      </c>
      <c r="W196" s="548"/>
      <c r="X196" s="547" t="s">
        <v>254</v>
      </c>
      <c r="Y196" s="548"/>
      <c r="Z196" s="547" t="s">
        <v>255</v>
      </c>
      <c r="AA196" s="548"/>
      <c r="AB196" s="547" t="s">
        <v>256</v>
      </c>
      <c r="AC196" s="548"/>
      <c r="AD196" s="547" t="s">
        <v>257</v>
      </c>
      <c r="AE196" s="548"/>
      <c r="AF196" s="547" t="s">
        <v>258</v>
      </c>
      <c r="AG196" s="548"/>
      <c r="AH196" s="547" t="s">
        <v>259</v>
      </c>
      <c r="AI196" s="548"/>
      <c r="AJ196" s="547" t="s">
        <v>260</v>
      </c>
      <c r="AK196" s="548"/>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P196" s="276"/>
      <c r="CQ196" s="276"/>
      <c r="CR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535"/>
      <c r="B197" s="536"/>
      <c r="C197" s="212" t="s">
        <v>133</v>
      </c>
      <c r="D197" s="212" t="s">
        <v>37</v>
      </c>
      <c r="E197" s="182" t="s">
        <v>58</v>
      </c>
      <c r="F197" s="179" t="s">
        <v>37</v>
      </c>
      <c r="G197" s="179" t="s">
        <v>58</v>
      </c>
      <c r="H197" s="179" t="s">
        <v>37</v>
      </c>
      <c r="I197" s="179" t="s">
        <v>58</v>
      </c>
      <c r="J197" s="179" t="s">
        <v>37</v>
      </c>
      <c r="K197" s="179" t="s">
        <v>58</v>
      </c>
      <c r="L197" s="179" t="s">
        <v>37</v>
      </c>
      <c r="M197" s="179" t="s">
        <v>58</v>
      </c>
      <c r="N197" s="179" t="s">
        <v>37</v>
      </c>
      <c r="O197" s="179" t="s">
        <v>58</v>
      </c>
      <c r="P197" s="179" t="s">
        <v>37</v>
      </c>
      <c r="Q197" s="179" t="s">
        <v>58</v>
      </c>
      <c r="R197" s="179" t="s">
        <v>37</v>
      </c>
      <c r="S197" s="179" t="s">
        <v>58</v>
      </c>
      <c r="T197" s="179" t="s">
        <v>37</v>
      </c>
      <c r="U197" s="179" t="s">
        <v>58</v>
      </c>
      <c r="V197" s="179" t="s">
        <v>37</v>
      </c>
      <c r="W197" s="179" t="s">
        <v>58</v>
      </c>
      <c r="X197" s="179" t="s">
        <v>37</v>
      </c>
      <c r="Y197" s="179" t="s">
        <v>58</v>
      </c>
      <c r="Z197" s="179" t="s">
        <v>37</v>
      </c>
      <c r="AA197" s="179" t="s">
        <v>58</v>
      </c>
      <c r="AB197" s="179" t="s">
        <v>37</v>
      </c>
      <c r="AC197" s="179" t="s">
        <v>58</v>
      </c>
      <c r="AD197" s="179" t="s">
        <v>37</v>
      </c>
      <c r="AE197" s="179" t="s">
        <v>58</v>
      </c>
      <c r="AF197" s="179" t="s">
        <v>37</v>
      </c>
      <c r="AG197" s="179" t="s">
        <v>58</v>
      </c>
      <c r="AH197" s="179" t="s">
        <v>37</v>
      </c>
      <c r="AI197" s="179" t="s">
        <v>58</v>
      </c>
      <c r="AJ197" s="179" t="s">
        <v>37</v>
      </c>
      <c r="AK197" s="179"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P197" s="276"/>
      <c r="CQ197" s="276"/>
      <c r="CR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674" t="s">
        <v>134</v>
      </c>
      <c r="B198" s="674"/>
      <c r="C198" s="125">
        <f>SUM(D198:E198)</f>
        <v>0</v>
      </c>
      <c r="D198" s="125">
        <f t="shared" ref="D198:E200" si="57">+F198+H198+J198+L198+N198+P198+R198+T198+V198+X198+Z198+AB198+AD198+AF198+AH198+AJ198</f>
        <v>0</v>
      </c>
      <c r="E198" s="142">
        <f t="shared" si="57"/>
        <v>0</v>
      </c>
      <c r="F198" s="89"/>
      <c r="G198" s="89"/>
      <c r="H198" s="89"/>
      <c r="I198" s="89"/>
      <c r="J198" s="89"/>
      <c r="K198" s="89"/>
      <c r="L198" s="89"/>
      <c r="M198" s="89"/>
      <c r="N198" s="89"/>
      <c r="O198" s="89"/>
      <c r="P198" s="89"/>
      <c r="Q198" s="89"/>
      <c r="R198" s="89"/>
      <c r="S198" s="89"/>
      <c r="T198" s="89"/>
      <c r="U198" s="89"/>
      <c r="V198" s="89"/>
      <c r="W198" s="89"/>
      <c r="X198" s="89"/>
      <c r="Y198" s="89"/>
      <c r="Z198" s="89"/>
      <c r="AA198" s="89"/>
      <c r="AB198" s="89"/>
      <c r="AC198" s="89"/>
      <c r="AD198" s="89"/>
      <c r="AE198" s="89"/>
      <c r="AF198" s="89"/>
      <c r="AG198" s="89"/>
      <c r="AH198" s="89"/>
      <c r="AI198" s="89"/>
      <c r="AJ198" s="89"/>
      <c r="AK198" s="89"/>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227">
        <f>IF($C198&lt;&gt;SUM($F198:$AK198),1,0)</f>
        <v>0</v>
      </c>
      <c r="CQ198" s="227">
        <f>IF($D198&lt;&gt;$F198+$H198+$J198+$L198+$N198+$P198+R198+T198+V198+X198+Z198+AB198+AD198+AF198+AH198+AJ198,1,0)</f>
        <v>0</v>
      </c>
      <c r="CR198" s="22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528" t="s">
        <v>135</v>
      </c>
      <c r="B199" s="528"/>
      <c r="C199" s="94">
        <f>SUM(D199:E199)</f>
        <v>0</v>
      </c>
      <c r="D199" s="94">
        <f t="shared" si="57"/>
        <v>0</v>
      </c>
      <c r="E199" s="94">
        <f t="shared" si="57"/>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227">
        <f>IF($C199&lt;&gt;SUM($F199:$AK199),1,0)</f>
        <v>0</v>
      </c>
      <c r="CQ199" s="227">
        <f>IF($D199&lt;&gt;$F199+$H199+$J199+$L199+$N199+$P199+R199+T199+V199+X199+Z199+AB199+AD199+AF199+AH199+AJ199,1,0)</f>
        <v>0</v>
      </c>
      <c r="CR199" s="22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675" t="s">
        <v>136</v>
      </c>
      <c r="B200" s="675"/>
      <c r="C200" s="95">
        <f>SUM(D200:E200)</f>
        <v>0</v>
      </c>
      <c r="D200" s="95">
        <f t="shared" si="57"/>
        <v>0</v>
      </c>
      <c r="E200" s="95">
        <f t="shared" si="57"/>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227">
        <f>IF($C200&lt;&gt;SUM($F200:$AK200),1,0)</f>
        <v>0</v>
      </c>
      <c r="CQ200" s="227">
        <f>IF($D200&lt;&gt;$F200+$H200+$J200+$L200+$N200+$P200+R200+T200+V200+X200+Z200+AB200+AD200+AF200+AH200+AJ200,1,0)</f>
        <v>0</v>
      </c>
      <c r="CR200" s="22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25"/>
      <c r="CQ201" s="225"/>
      <c r="CR201" s="225"/>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533" t="s">
        <v>39</v>
      </c>
      <c r="B202" s="534"/>
      <c r="C202" s="676" t="s">
        <v>40</v>
      </c>
      <c r="D202" s="676"/>
      <c r="E202" s="676"/>
      <c r="F202" s="547" t="s">
        <v>248</v>
      </c>
      <c r="G202" s="548"/>
      <c r="H202" s="547" t="s">
        <v>94</v>
      </c>
      <c r="I202" s="548"/>
      <c r="J202" s="547" t="s">
        <v>95</v>
      </c>
      <c r="K202" s="548"/>
      <c r="L202" s="547" t="s">
        <v>96</v>
      </c>
      <c r="M202" s="548"/>
      <c r="N202" s="547" t="s">
        <v>249</v>
      </c>
      <c r="O202" s="548"/>
      <c r="P202" s="547" t="s">
        <v>250</v>
      </c>
      <c r="Q202" s="548"/>
      <c r="R202" s="547" t="s">
        <v>251</v>
      </c>
      <c r="S202" s="548"/>
      <c r="T202" s="547" t="s">
        <v>252</v>
      </c>
      <c r="U202" s="548"/>
      <c r="V202" s="547" t="s">
        <v>253</v>
      </c>
      <c r="W202" s="548"/>
      <c r="X202" s="547" t="s">
        <v>254</v>
      </c>
      <c r="Y202" s="548"/>
      <c r="Z202" s="547" t="s">
        <v>255</v>
      </c>
      <c r="AA202" s="548"/>
      <c r="AB202" s="547" t="s">
        <v>256</v>
      </c>
      <c r="AC202" s="548"/>
      <c r="AD202" s="547" t="s">
        <v>257</v>
      </c>
      <c r="AE202" s="548"/>
      <c r="AF202" s="547" t="s">
        <v>258</v>
      </c>
      <c r="AG202" s="548"/>
      <c r="AH202" s="547" t="s">
        <v>259</v>
      </c>
      <c r="AI202" s="548"/>
      <c r="AJ202" s="547" t="s">
        <v>260</v>
      </c>
      <c r="AK202" s="548"/>
      <c r="AL202" s="71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P202" s="225"/>
      <c r="CQ202" s="225"/>
      <c r="CR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535"/>
      <c r="B203" s="536"/>
      <c r="C203" s="212" t="s">
        <v>133</v>
      </c>
      <c r="D203" s="212" t="s">
        <v>37</v>
      </c>
      <c r="E203" s="182"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714"/>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27"/>
      <c r="CQ203" s="227"/>
      <c r="CR203" s="227"/>
      <c r="CS203" s="227"/>
      <c r="CT203" s="227"/>
      <c r="CU203" s="2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674" t="s">
        <v>134</v>
      </c>
      <c r="B204" s="674"/>
      <c r="C204" s="93">
        <f>SUM(D204:E204)</f>
        <v>0</v>
      </c>
      <c r="D204" s="93">
        <f t="shared" ref="D204:E206" si="58">+F204+H204+J204+L204+N204+P204+R204+T204+V204++X204+Z204+AB204+AD204+AF204+AH204+AJ204</f>
        <v>0</v>
      </c>
      <c r="E204" s="143">
        <f t="shared" si="58"/>
        <v>0</v>
      </c>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158" t="str">
        <f>IF($C204&lt;$AL204,"Egresos abandonos no puede ser mayor que total egresos","")</f>
        <v/>
      </c>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158">
        <f>IF($C204&lt;$AL204,1,0)</f>
        <v>0</v>
      </c>
      <c r="CQ204" s="227">
        <f>IF($D204&lt;&gt;$F204+$H204+$J204+$L204+$N204+$P204+R204+T204+W204+Y204+AA204+AC204+AE204+AG204+AI204+AK204,1,0)</f>
        <v>0</v>
      </c>
      <c r="CR204" s="227">
        <f>IF($E204&lt;&gt;$G204+$I204+$K204+$M204+$O204+$Q204+S204+U204+W204+Y204+AA204+AC204+AE204+AG204+AI204+AK204,1,0)</f>
        <v>0</v>
      </c>
      <c r="CS204" s="227"/>
      <c r="CT204" s="227"/>
      <c r="CU204" s="2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528" t="s">
        <v>135</v>
      </c>
      <c r="B205" s="528"/>
      <c r="C205" s="94">
        <f>SUM(D205:E205)</f>
        <v>0</v>
      </c>
      <c r="D205" s="94">
        <f t="shared" si="58"/>
        <v>0</v>
      </c>
      <c r="E205" s="94">
        <f t="shared" si="58"/>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158"/>
      <c r="AY205" s="27"/>
      <c r="AZ205" s="27"/>
      <c r="BA205" s="80"/>
      <c r="BB205" s="158" t="str">
        <f>IF($C205&lt;$AL205,"Egresos abandonos no puede ser mayor que total egresos","")</f>
        <v/>
      </c>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158">
        <f>IF($C205&lt;$AL205,1,0)</f>
        <v>0</v>
      </c>
      <c r="CQ205" s="227">
        <f>IF($D205&lt;&gt;$F205+$H205+$J205+$L205+$N205+$P205+R205+T205+W205+Y205+AA205+AC205+AE205+AG205+AI205+AK205,1,0)</f>
        <v>0</v>
      </c>
      <c r="CR205" s="227">
        <f>IF($E205&lt;&gt;$G205+$I205+$K205+$M205+$O205+$Q205+S205+U205+W205+Y205+AA205+AC205+AE205+AG205+AI205+AK205,1,0)</f>
        <v>0</v>
      </c>
      <c r="CS205" s="227"/>
      <c r="CT205" s="227"/>
      <c r="CU205" s="2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675" t="s">
        <v>136</v>
      </c>
      <c r="B206" s="675"/>
      <c r="C206" s="95">
        <f>SUM(D206:E206)</f>
        <v>0</v>
      </c>
      <c r="D206" s="95">
        <f t="shared" si="58"/>
        <v>0</v>
      </c>
      <c r="E206" s="95">
        <f t="shared" si="58"/>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158"/>
      <c r="AY206" s="27"/>
      <c r="AZ206" s="27"/>
      <c r="BA206" s="80"/>
      <c r="BB206" s="158" t="str">
        <f>IF($C206&lt;$AL206,"Egresos abandonos no puede ser mayor que total egresos","")</f>
        <v/>
      </c>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158">
        <f>IF($C206&lt;$AL206,1,0)</f>
        <v>0</v>
      </c>
      <c r="CQ206" s="227">
        <f>IF($D206&lt;&gt;$F206+$H206+$J206+$L206+$N206+$P206+R206+T206+W206+Y206+AA206+AC206+AE206+AG206+AI206+AK206,1,0)</f>
        <v>0</v>
      </c>
      <c r="CR206" s="227">
        <f>IF($E206&lt;&gt;$G206+$I206+$K206+$M206+$O206+$Q206+S206+U206+W206+Y206+AA206+AC206+AE206+AG206+AI206+AK206,1,0)</f>
        <v>0</v>
      </c>
      <c r="CS206" s="227"/>
      <c r="CT206" s="227"/>
      <c r="CU206" s="2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11"/>
      <c r="CQ207" s="11"/>
      <c r="CR207" s="11"/>
      <c r="CS207" s="11"/>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715" t="s">
        <v>137</v>
      </c>
      <c r="B208" s="716" t="s">
        <v>138</v>
      </c>
      <c r="C208" s="509" t="s">
        <v>4</v>
      </c>
      <c r="D208" s="719" t="s">
        <v>139</v>
      </c>
      <c r="E208" s="720"/>
      <c r="F208" s="720"/>
      <c r="G208" s="720"/>
      <c r="H208" s="720"/>
      <c r="I208" s="720"/>
      <c r="J208" s="720"/>
      <c r="K208" s="720"/>
      <c r="L208" s="720"/>
      <c r="M208" s="720"/>
      <c r="N208" s="720"/>
      <c r="O208" s="720"/>
      <c r="P208" s="720"/>
      <c r="Q208" s="720"/>
      <c r="R208" s="720"/>
      <c r="S208" s="721"/>
      <c r="T208" s="719" t="s">
        <v>51</v>
      </c>
      <c r="U208" s="721"/>
      <c r="V208" s="555"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11"/>
      <c r="CQ208" s="11"/>
      <c r="CR208" s="11"/>
      <c r="CS208" s="11"/>
      <c r="CT208" s="27"/>
      <c r="CU208" s="27"/>
      <c r="CV208" s="27"/>
      <c r="CW208" s="11"/>
      <c r="CX208" s="11"/>
      <c r="CY208" s="11"/>
      <c r="CZ208" s="27"/>
      <c r="DA208" s="27"/>
      <c r="DG208" s="27"/>
      <c r="DH208" s="27"/>
      <c r="DI208" s="27"/>
      <c r="DJ208" s="27"/>
    </row>
    <row r="209" spans="1:118" s="76" customFormat="1" ht="24.75" customHeight="1" x14ac:dyDescent="0.15">
      <c r="A209" s="717"/>
      <c r="B209" s="718"/>
      <c r="C209" s="510"/>
      <c r="D209" s="279" t="s">
        <v>237</v>
      </c>
      <c r="E209" s="280" t="s">
        <v>140</v>
      </c>
      <c r="F209" s="280" t="s">
        <v>63</v>
      </c>
      <c r="G209" s="280" t="s">
        <v>8</v>
      </c>
      <c r="H209" s="179" t="s">
        <v>165</v>
      </c>
      <c r="I209" s="179" t="s">
        <v>166</v>
      </c>
      <c r="J209" s="179" t="s">
        <v>167</v>
      </c>
      <c r="K209" s="179" t="s">
        <v>168</v>
      </c>
      <c r="L209" s="179" t="s">
        <v>169</v>
      </c>
      <c r="M209" s="179" t="s">
        <v>170</v>
      </c>
      <c r="N209" s="179" t="s">
        <v>264</v>
      </c>
      <c r="O209" s="179" t="s">
        <v>265</v>
      </c>
      <c r="P209" s="179" t="s">
        <v>266</v>
      </c>
      <c r="Q209" s="179" t="s">
        <v>267</v>
      </c>
      <c r="R209" s="179" t="s">
        <v>268</v>
      </c>
      <c r="S209" s="179" t="s">
        <v>269</v>
      </c>
      <c r="T209" s="280" t="s">
        <v>141</v>
      </c>
      <c r="U209" s="280" t="s">
        <v>58</v>
      </c>
      <c r="V209" s="722"/>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11"/>
      <c r="CQ209" s="11"/>
      <c r="CR209" s="11"/>
      <c r="CS209" s="11"/>
      <c r="CT209" s="27"/>
      <c r="CU209" s="27"/>
      <c r="CV209" s="27"/>
      <c r="CW209" s="11"/>
      <c r="CX209" s="11"/>
      <c r="CY209" s="11"/>
      <c r="CZ209" s="27"/>
      <c r="DA209" s="27"/>
      <c r="DG209" s="27"/>
      <c r="DH209" s="27"/>
      <c r="DI209" s="27"/>
      <c r="DJ209" s="27"/>
    </row>
    <row r="210" spans="1:118" s="76" customFormat="1" ht="15.75" customHeight="1" x14ac:dyDescent="0.15">
      <c r="A210" s="671"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283" t="str">
        <f>IF($C210=0,"",IF($V210="",IF($C210=0,"",1),0))</f>
        <v/>
      </c>
      <c r="CR210" s="39">
        <f>IF($C210&lt;$V210,1,0)</f>
        <v>0</v>
      </c>
      <c r="CS210" s="77"/>
      <c r="CT210" s="284"/>
      <c r="CU210" s="284"/>
      <c r="CV210" s="284"/>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672"/>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283" t="str">
        <f>IF($C211=0,"",IF($V211="",IF($C211=0,"",1),0))</f>
        <v/>
      </c>
      <c r="CR211" s="39">
        <f>IF($C211&lt;$V211,1,0)</f>
        <v>0</v>
      </c>
      <c r="CS211" s="77"/>
      <c r="CT211" s="284"/>
      <c r="CU211" s="284"/>
      <c r="CV211" s="284"/>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673"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283" t="str">
        <f>IF($C212=0,"",IF($V212="",IF($C212=0,"",1),0))</f>
        <v/>
      </c>
      <c r="CR212" s="39">
        <f>IF($C212&lt;$V212,1,0)</f>
        <v>0</v>
      </c>
      <c r="CS212" s="77"/>
      <c r="CT212" s="284"/>
      <c r="CU212" s="284"/>
      <c r="CV212" s="284"/>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672"/>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283" t="str">
        <f>IF($C213=0,"",IF($V213="",IF($C213=0,"",1),0))</f>
        <v/>
      </c>
      <c r="CR213" s="39">
        <f>IF($C213&lt;$V213,1,0)</f>
        <v>0</v>
      </c>
      <c r="CS213" s="77"/>
      <c r="CT213" s="284"/>
      <c r="CU213" s="284"/>
      <c r="CV213" s="284"/>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533" t="s">
        <v>146</v>
      </c>
      <c r="B215" s="534"/>
      <c r="C215" s="543" t="s">
        <v>147</v>
      </c>
      <c r="D215" s="543"/>
      <c r="E215" s="543"/>
      <c r="F215" s="557" t="s">
        <v>148</v>
      </c>
      <c r="G215" s="558"/>
      <c r="H215" s="558"/>
      <c r="I215" s="558"/>
      <c r="J215" s="558"/>
      <c r="K215" s="558"/>
      <c r="L215" s="558"/>
      <c r="M215" s="558"/>
      <c r="N215" s="558"/>
      <c r="O215" s="558"/>
      <c r="P215" s="558"/>
      <c r="Q215" s="558"/>
      <c r="R215" s="558"/>
      <c r="S215" s="558"/>
      <c r="T215" s="558"/>
      <c r="U215" s="558"/>
      <c r="V215" s="558"/>
      <c r="W215" s="558"/>
      <c r="X215" s="558"/>
      <c r="Y215" s="558"/>
      <c r="Z215" s="558"/>
      <c r="AA215" s="558"/>
      <c r="AB215" s="558"/>
      <c r="AC215" s="558"/>
      <c r="AD215" s="558"/>
      <c r="AE215" s="558"/>
      <c r="AF215" s="558"/>
      <c r="AG215" s="558"/>
      <c r="AH215" s="558"/>
      <c r="AI215" s="558"/>
      <c r="AJ215" s="558"/>
      <c r="AK215" s="558"/>
      <c r="AL215" s="558"/>
      <c r="AM215" s="558"/>
      <c r="AN215" s="723" t="s">
        <v>149</v>
      </c>
      <c r="AO215" s="509" t="s">
        <v>84</v>
      </c>
      <c r="AP215" s="713" t="s">
        <v>150</v>
      </c>
      <c r="AQ215" s="509"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81"/>
      <c r="B216" s="582"/>
      <c r="C216" s="543"/>
      <c r="D216" s="543"/>
      <c r="E216" s="543"/>
      <c r="F216" s="560" t="s">
        <v>271</v>
      </c>
      <c r="G216" s="726"/>
      <c r="H216" s="727" t="s">
        <v>237</v>
      </c>
      <c r="I216" s="728"/>
      <c r="J216" s="560" t="s">
        <v>140</v>
      </c>
      <c r="K216" s="726"/>
      <c r="L216" s="560" t="s">
        <v>63</v>
      </c>
      <c r="M216" s="726"/>
      <c r="N216" s="560" t="s">
        <v>8</v>
      </c>
      <c r="O216" s="726"/>
      <c r="P216" s="579" t="s">
        <v>213</v>
      </c>
      <c r="Q216" s="580"/>
      <c r="R216" s="579" t="s">
        <v>214</v>
      </c>
      <c r="S216" s="580"/>
      <c r="T216" s="579" t="s">
        <v>215</v>
      </c>
      <c r="U216" s="580"/>
      <c r="V216" s="579" t="s">
        <v>216</v>
      </c>
      <c r="W216" s="580"/>
      <c r="X216" s="579" t="s">
        <v>217</v>
      </c>
      <c r="Y216" s="580"/>
      <c r="Z216" s="579" t="s">
        <v>218</v>
      </c>
      <c r="AA216" s="580"/>
      <c r="AB216" s="579" t="s">
        <v>219</v>
      </c>
      <c r="AC216" s="580"/>
      <c r="AD216" s="579" t="s">
        <v>220</v>
      </c>
      <c r="AE216" s="580"/>
      <c r="AF216" s="579" t="s">
        <v>221</v>
      </c>
      <c r="AG216" s="580"/>
      <c r="AH216" s="579" t="s">
        <v>222</v>
      </c>
      <c r="AI216" s="580"/>
      <c r="AJ216" s="579" t="s">
        <v>223</v>
      </c>
      <c r="AK216" s="580"/>
      <c r="AL216" s="579" t="s">
        <v>224</v>
      </c>
      <c r="AM216" s="612"/>
      <c r="AN216" s="724"/>
      <c r="AO216" s="684"/>
      <c r="AP216" s="584"/>
      <c r="AQ216" s="684"/>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535"/>
      <c r="B217" s="536"/>
      <c r="C217" s="212" t="s">
        <v>133</v>
      </c>
      <c r="D217" s="212" t="s">
        <v>37</v>
      </c>
      <c r="E217" s="176" t="s">
        <v>58</v>
      </c>
      <c r="F217" s="183" t="s">
        <v>141</v>
      </c>
      <c r="G217" s="183" t="s">
        <v>58</v>
      </c>
      <c r="H217" s="183" t="s">
        <v>141</v>
      </c>
      <c r="I217" s="183" t="s">
        <v>58</v>
      </c>
      <c r="J217" s="183" t="s">
        <v>141</v>
      </c>
      <c r="K217" s="183" t="s">
        <v>58</v>
      </c>
      <c r="L217" s="183" t="s">
        <v>141</v>
      </c>
      <c r="M217" s="183" t="s">
        <v>58</v>
      </c>
      <c r="N217" s="183" t="s">
        <v>141</v>
      </c>
      <c r="O217" s="183" t="s">
        <v>58</v>
      </c>
      <c r="P217" s="183" t="s">
        <v>141</v>
      </c>
      <c r="Q217" s="183" t="s">
        <v>58</v>
      </c>
      <c r="R217" s="183" t="s">
        <v>141</v>
      </c>
      <c r="S217" s="183" t="s">
        <v>58</v>
      </c>
      <c r="T217" s="183" t="s">
        <v>141</v>
      </c>
      <c r="U217" s="183" t="s">
        <v>58</v>
      </c>
      <c r="V217" s="183" t="s">
        <v>141</v>
      </c>
      <c r="W217" s="183" t="s">
        <v>58</v>
      </c>
      <c r="X217" s="183" t="s">
        <v>141</v>
      </c>
      <c r="Y217" s="183" t="s">
        <v>58</v>
      </c>
      <c r="Z217" s="183" t="s">
        <v>141</v>
      </c>
      <c r="AA217" s="183" t="s">
        <v>58</v>
      </c>
      <c r="AB217" s="183" t="s">
        <v>141</v>
      </c>
      <c r="AC217" s="183" t="s">
        <v>58</v>
      </c>
      <c r="AD217" s="183" t="s">
        <v>141</v>
      </c>
      <c r="AE217" s="183" t="s">
        <v>58</v>
      </c>
      <c r="AF217" s="183" t="s">
        <v>141</v>
      </c>
      <c r="AG217" s="183" t="s">
        <v>58</v>
      </c>
      <c r="AH217" s="183" t="s">
        <v>141</v>
      </c>
      <c r="AI217" s="183" t="s">
        <v>58</v>
      </c>
      <c r="AJ217" s="183" t="s">
        <v>141</v>
      </c>
      <c r="AK217" s="183" t="s">
        <v>58</v>
      </c>
      <c r="AL217" s="183" t="s">
        <v>141</v>
      </c>
      <c r="AM217" s="178" t="s">
        <v>58</v>
      </c>
      <c r="AN217" s="725"/>
      <c r="AO217" s="510"/>
      <c r="AP217" s="714"/>
      <c r="AQ217" s="510"/>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11"/>
      <c r="CQ217" s="11"/>
      <c r="CR217" s="11"/>
      <c r="CS217" s="11"/>
      <c r="CT217" s="27"/>
      <c r="CU217" s="27"/>
      <c r="CV217" s="27"/>
      <c r="CW217" s="11"/>
      <c r="CX217" s="11"/>
      <c r="CY217" s="11"/>
      <c r="CZ217" s="11"/>
      <c r="DA217" s="11"/>
      <c r="DB217" s="11"/>
      <c r="DC217" s="11"/>
      <c r="DD217" s="11"/>
      <c r="DE217" s="11"/>
    </row>
    <row r="218" spans="1:118" s="76" customFormat="1" ht="18" customHeight="1" x14ac:dyDescent="0.15">
      <c r="A218" s="752" t="s">
        <v>151</v>
      </c>
      <c r="B218" s="753"/>
      <c r="C218" s="287">
        <f>SUM(D218:E218)</f>
        <v>5</v>
      </c>
      <c r="D218" s="287">
        <f>+F218+H218+J218+L218+N218+P218+R218+T218+V218++X218+Z218+AB218+AD218+AF218+AH218+AJ218+AL218</f>
        <v>2</v>
      </c>
      <c r="E218" s="287">
        <f>+G218+I218+K218+M218+O218+Q218+S218+U218+W218++Y218+AA218+AC218+AE218+AG218+AI218+AK218+AM218</f>
        <v>3</v>
      </c>
      <c r="F218" s="287">
        <f>SUM(F220:F228)</f>
        <v>0</v>
      </c>
      <c r="G218" s="287">
        <f t="shared" ref="G218:AM218" si="59">SUM(G220:G228)</f>
        <v>0</v>
      </c>
      <c r="H218" s="287">
        <f t="shared" si="59"/>
        <v>0</v>
      </c>
      <c r="I218" s="287">
        <f t="shared" si="59"/>
        <v>0</v>
      </c>
      <c r="J218" s="287">
        <f t="shared" si="59"/>
        <v>0</v>
      </c>
      <c r="K218" s="287">
        <f>SUM(K219:K228)</f>
        <v>0</v>
      </c>
      <c r="L218" s="287">
        <f t="shared" si="59"/>
        <v>0</v>
      </c>
      <c r="M218" s="287">
        <f>SUM(M219:M228)</f>
        <v>1</v>
      </c>
      <c r="N218" s="287">
        <f t="shared" si="59"/>
        <v>1</v>
      </c>
      <c r="O218" s="287">
        <f>SUM(O219:O228)</f>
        <v>1</v>
      </c>
      <c r="P218" s="287">
        <f t="shared" si="59"/>
        <v>1</v>
      </c>
      <c r="Q218" s="287">
        <f>SUM(Q219:Q228)</f>
        <v>1</v>
      </c>
      <c r="R218" s="287">
        <f t="shared" si="59"/>
        <v>0</v>
      </c>
      <c r="S218" s="287">
        <f>SUM(S219:S228)</f>
        <v>0</v>
      </c>
      <c r="T218" s="287">
        <f t="shared" si="59"/>
        <v>0</v>
      </c>
      <c r="U218" s="287">
        <f>SUM(U219:U228)</f>
        <v>0</v>
      </c>
      <c r="V218" s="287">
        <f t="shared" si="59"/>
        <v>0</v>
      </c>
      <c r="W218" s="287">
        <f>SUM(W219:W228)</f>
        <v>0</v>
      </c>
      <c r="X218" s="287">
        <f t="shared" si="59"/>
        <v>0</v>
      </c>
      <c r="Y218" s="287">
        <f>SUM(Y219:Y228)</f>
        <v>0</v>
      </c>
      <c r="Z218" s="287">
        <f t="shared" si="59"/>
        <v>0</v>
      </c>
      <c r="AA218" s="287">
        <f>SUM(AA219:AA228)</f>
        <v>0</v>
      </c>
      <c r="AB218" s="287">
        <f t="shared" si="59"/>
        <v>0</v>
      </c>
      <c r="AC218" s="287">
        <f>SUM(AC219:AC228)</f>
        <v>0</v>
      </c>
      <c r="AD218" s="287">
        <f t="shared" si="59"/>
        <v>0</v>
      </c>
      <c r="AE218" s="287">
        <f t="shared" si="59"/>
        <v>0</v>
      </c>
      <c r="AF218" s="287">
        <f t="shared" si="59"/>
        <v>0</v>
      </c>
      <c r="AG218" s="287">
        <f t="shared" si="59"/>
        <v>0</v>
      </c>
      <c r="AH218" s="287">
        <f t="shared" si="59"/>
        <v>0</v>
      </c>
      <c r="AI218" s="287">
        <f t="shared" si="59"/>
        <v>0</v>
      </c>
      <c r="AJ218" s="287">
        <f t="shared" si="59"/>
        <v>0</v>
      </c>
      <c r="AK218" s="287">
        <f t="shared" si="59"/>
        <v>0</v>
      </c>
      <c r="AL218" s="288">
        <f t="shared" si="59"/>
        <v>0</v>
      </c>
      <c r="AM218" s="289">
        <f t="shared" si="59"/>
        <v>0</v>
      </c>
      <c r="AN218" s="152">
        <f>SUM(AN219:AN228)</f>
        <v>0</v>
      </c>
      <c r="AO218" s="153">
        <f>SUM(AO219:AO228)</f>
        <v>0</v>
      </c>
      <c r="AP218" s="290">
        <f>SUM(AP219:AP228)</f>
        <v>0</v>
      </c>
      <c r="AQ218" s="290">
        <f>SUM(AQ219:AQ228)</f>
        <v>0</v>
      </c>
      <c r="AR218" s="158" t="str">
        <f>$BC218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6">
        <f>IF($AO218&lt;$AP218+$AQ218,1,0)</f>
        <v>0</v>
      </c>
      <c r="CQ218" s="11"/>
      <c r="CR218" s="11"/>
      <c r="CS218" s="11"/>
      <c r="CT218" s="27"/>
      <c r="CU218" s="27"/>
      <c r="CV218" s="27"/>
      <c r="CW218" s="11"/>
      <c r="CX218" s="11"/>
      <c r="CY218" s="11"/>
      <c r="CZ218" s="11"/>
      <c r="DA218" s="11"/>
      <c r="DB218" s="11"/>
      <c r="DC218" s="11"/>
      <c r="DD218" s="11"/>
      <c r="DE218" s="11"/>
    </row>
    <row r="219" spans="1:118" s="76" customFormat="1" ht="18" customHeight="1" x14ac:dyDescent="0.15">
      <c r="A219" s="664" t="s">
        <v>152</v>
      </c>
      <c r="B219" s="275" t="s">
        <v>97</v>
      </c>
      <c r="C219" s="291">
        <f>+E219</f>
        <v>0</v>
      </c>
      <c r="D219" s="292"/>
      <c r="E219" s="291">
        <f>+K219+M219+O219+Q219+S219+U219+W219++Y219+AA219+AC219</f>
        <v>0</v>
      </c>
      <c r="F219" s="258"/>
      <c r="G219" s="258"/>
      <c r="H219" s="258"/>
      <c r="I219" s="258"/>
      <c r="J219" s="258"/>
      <c r="K219" s="84"/>
      <c r="L219" s="258"/>
      <c r="M219" s="84"/>
      <c r="N219" s="258"/>
      <c r="O219" s="84"/>
      <c r="P219" s="258"/>
      <c r="Q219" s="84"/>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ref="AR219:AR228" si="60">$BC219</f>
        <v/>
      </c>
      <c r="AY219" s="27"/>
      <c r="AZ219" s="27"/>
      <c r="BA219" s="11"/>
      <c r="BB219" s="11"/>
      <c r="BC219" s="76" t="str">
        <f t="shared" ref="BC219:BC228" si="61">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6">
        <f t="shared" ref="CP219:CP228" si="62">IF($AO219&lt;$AP219+$AQ219,1,0)</f>
        <v>0</v>
      </c>
      <c r="CQ219" s="11"/>
      <c r="CR219" s="11"/>
      <c r="CS219" s="11"/>
      <c r="CT219" s="27"/>
      <c r="CU219" s="27"/>
      <c r="CV219" s="27"/>
      <c r="CW219" s="11"/>
      <c r="CX219" s="11"/>
      <c r="CY219" s="11"/>
      <c r="CZ219" s="11"/>
      <c r="DA219" s="11"/>
      <c r="DB219" s="11"/>
      <c r="DC219" s="11"/>
      <c r="DD219" s="11"/>
      <c r="DE219" s="11"/>
    </row>
    <row r="220" spans="1:118" s="13" customFormat="1" ht="18.75" customHeight="1" x14ac:dyDescent="0.2">
      <c r="A220" s="665"/>
      <c r="B220" s="297" t="s">
        <v>153</v>
      </c>
      <c r="C220" s="95">
        <f t="shared" ref="C220:C228" si="63">SUM(D220:E220)</f>
        <v>1</v>
      </c>
      <c r="D220" s="95">
        <f t="shared" ref="D220:E228" si="64">+F220+H220+J220+L220+N220+P220+R220+T220+V220++X220+Z220+AB220+AD220+AF220+AH220+AJ220+AL220</f>
        <v>1</v>
      </c>
      <c r="E220" s="123">
        <f>+G220+I220+K220+M220+O220+Q220+S220+U220+W220++Y220+AA220+AC220+AE220+AG220+AI220+AK220+AM220</f>
        <v>0</v>
      </c>
      <c r="F220" s="87"/>
      <c r="G220" s="87"/>
      <c r="H220" s="87"/>
      <c r="I220" s="87"/>
      <c r="J220" s="87"/>
      <c r="K220" s="87"/>
      <c r="L220" s="87"/>
      <c r="M220" s="87"/>
      <c r="N220" s="87">
        <v>1</v>
      </c>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60"/>
        <v/>
      </c>
      <c r="AS220" s="76"/>
      <c r="AT220" s="76"/>
      <c r="AU220" s="76"/>
      <c r="AV220" s="76"/>
      <c r="AW220" s="76"/>
      <c r="AX220" s="76"/>
      <c r="AY220" s="27"/>
      <c r="AZ220" s="27"/>
      <c r="BA220" s="11"/>
      <c r="BB220" s="11"/>
      <c r="BC220" s="76" t="str">
        <f t="shared" si="61"/>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6">
        <f t="shared" si="62"/>
        <v>0</v>
      </c>
      <c r="CQ220" s="11"/>
      <c r="CR220" s="11"/>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754" t="s">
        <v>154</v>
      </c>
      <c r="B221" s="754"/>
      <c r="C221" s="125">
        <f t="shared" si="63"/>
        <v>3</v>
      </c>
      <c r="D221" s="125">
        <f t="shared" si="64"/>
        <v>1</v>
      </c>
      <c r="E221" s="145">
        <f t="shared" si="64"/>
        <v>2</v>
      </c>
      <c r="F221" s="89"/>
      <c r="G221" s="89"/>
      <c r="H221" s="89"/>
      <c r="I221" s="89"/>
      <c r="J221" s="89"/>
      <c r="K221" s="89"/>
      <c r="L221" s="89"/>
      <c r="M221" s="89"/>
      <c r="N221" s="89"/>
      <c r="O221" s="89">
        <v>1</v>
      </c>
      <c r="P221" s="89">
        <v>1</v>
      </c>
      <c r="Q221" s="89">
        <v>1</v>
      </c>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60"/>
        <v/>
      </c>
      <c r="AY221" s="27"/>
      <c r="AZ221" s="27"/>
      <c r="BA221" s="11"/>
      <c r="BB221" s="11"/>
      <c r="BC221" s="76" t="str">
        <f t="shared" si="61"/>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6">
        <f t="shared" si="62"/>
        <v>0</v>
      </c>
      <c r="CQ221" s="11"/>
      <c r="CR221" s="11"/>
      <c r="CS221" s="11"/>
      <c r="CT221" s="27"/>
      <c r="CU221" s="27"/>
      <c r="CV221" s="27"/>
      <c r="CW221" s="11"/>
      <c r="CX221" s="11"/>
      <c r="CY221" s="11"/>
      <c r="CZ221" s="11"/>
      <c r="DA221" s="11"/>
      <c r="DB221" s="11"/>
      <c r="DC221" s="11"/>
      <c r="DD221" s="11"/>
      <c r="DE221" s="11"/>
    </row>
    <row r="222" spans="1:118" s="76" customFormat="1" ht="15" customHeight="1" x14ac:dyDescent="0.15">
      <c r="A222" s="755" t="s">
        <v>155</v>
      </c>
      <c r="B222" s="755"/>
      <c r="C222" s="94">
        <f t="shared" si="63"/>
        <v>1</v>
      </c>
      <c r="D222" s="94">
        <f t="shared" si="64"/>
        <v>0</v>
      </c>
      <c r="E222" s="122">
        <f t="shared" si="64"/>
        <v>1</v>
      </c>
      <c r="F222" s="85"/>
      <c r="G222" s="85"/>
      <c r="H222" s="85"/>
      <c r="I222" s="85"/>
      <c r="J222" s="85"/>
      <c r="K222" s="85"/>
      <c r="L222" s="85"/>
      <c r="M222" s="85">
        <v>1</v>
      </c>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129"/>
      <c r="AN222" s="135"/>
      <c r="AO222" s="97"/>
      <c r="AP222" s="85"/>
      <c r="AQ222" s="85"/>
      <c r="AR222" s="158" t="str">
        <f t="shared" si="60"/>
        <v/>
      </c>
      <c r="AY222" s="27"/>
      <c r="AZ222" s="27"/>
      <c r="BA222" s="11"/>
      <c r="BB222" s="11"/>
      <c r="BC222" s="76" t="str">
        <f t="shared" si="61"/>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6">
        <f t="shared" si="62"/>
        <v>0</v>
      </c>
      <c r="CQ222" s="11"/>
      <c r="CR222" s="11"/>
      <c r="CS222" s="11"/>
      <c r="CT222" s="27"/>
      <c r="CU222" s="27"/>
      <c r="CV222" s="27"/>
      <c r="CW222" s="11"/>
      <c r="CX222" s="11"/>
      <c r="CY222" s="11"/>
      <c r="CZ222" s="11"/>
      <c r="DA222" s="11"/>
      <c r="DB222" s="11"/>
      <c r="DC222" s="11"/>
      <c r="DD222" s="11"/>
      <c r="DE222" s="11"/>
    </row>
    <row r="223" spans="1:118" s="76" customFormat="1" ht="15" customHeight="1" x14ac:dyDescent="0.15">
      <c r="A223" s="755" t="s">
        <v>156</v>
      </c>
      <c r="B223" s="755"/>
      <c r="C223" s="94">
        <f t="shared" si="63"/>
        <v>0</v>
      </c>
      <c r="D223" s="94">
        <f t="shared" si="64"/>
        <v>0</v>
      </c>
      <c r="E223" s="122">
        <f t="shared" si="64"/>
        <v>0</v>
      </c>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60"/>
        <v/>
      </c>
      <c r="AY223" s="27"/>
      <c r="AZ223" s="27"/>
      <c r="BA223" s="11"/>
      <c r="BB223" s="11"/>
      <c r="BC223" s="76" t="str">
        <f t="shared" si="61"/>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6">
        <f t="shared" si="62"/>
        <v>0</v>
      </c>
      <c r="CQ223" s="11"/>
      <c r="CR223" s="11"/>
      <c r="CS223" s="11"/>
      <c r="CT223" s="27"/>
      <c r="CU223" s="27"/>
      <c r="CV223" s="27"/>
      <c r="CW223" s="11"/>
      <c r="CX223" s="11"/>
      <c r="CY223" s="11"/>
      <c r="CZ223" s="11"/>
      <c r="DA223" s="11"/>
      <c r="DB223" s="11"/>
      <c r="DC223" s="11"/>
      <c r="DD223" s="11"/>
      <c r="DE223" s="11"/>
    </row>
    <row r="224" spans="1:118" s="76" customFormat="1" ht="15" customHeight="1" x14ac:dyDescent="0.15">
      <c r="A224" s="755" t="s">
        <v>157</v>
      </c>
      <c r="B224" s="755"/>
      <c r="C224" s="94">
        <f t="shared" si="63"/>
        <v>0</v>
      </c>
      <c r="D224" s="94">
        <f t="shared" si="64"/>
        <v>0</v>
      </c>
      <c r="E224" s="122">
        <f t="shared" si="64"/>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60"/>
        <v/>
      </c>
      <c r="AY224" s="27"/>
      <c r="AZ224" s="27"/>
      <c r="BA224" s="11"/>
      <c r="BB224" s="11"/>
      <c r="BC224" s="76" t="str">
        <f t="shared" si="61"/>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6">
        <f t="shared" si="62"/>
        <v>0</v>
      </c>
      <c r="CQ224" s="11"/>
      <c r="CR224" s="11"/>
      <c r="CS224" s="11"/>
      <c r="CT224" s="27"/>
      <c r="CU224" s="27"/>
      <c r="CV224" s="27"/>
      <c r="CW224" s="11"/>
      <c r="CX224" s="11"/>
      <c r="CY224" s="11"/>
      <c r="CZ224" s="11"/>
      <c r="DA224" s="11"/>
      <c r="DB224" s="11"/>
      <c r="DC224" s="11"/>
      <c r="DD224" s="11"/>
      <c r="DE224" s="11"/>
    </row>
    <row r="225" spans="1:127" s="76" customFormat="1" ht="15" customHeight="1" x14ac:dyDescent="0.15">
      <c r="A225" s="755" t="s">
        <v>158</v>
      </c>
      <c r="B225" s="755"/>
      <c r="C225" s="94">
        <f t="shared" si="63"/>
        <v>0</v>
      </c>
      <c r="D225" s="94">
        <f t="shared" si="64"/>
        <v>0</v>
      </c>
      <c r="E225" s="122">
        <f t="shared" si="64"/>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60"/>
        <v/>
      </c>
      <c r="AY225" s="27"/>
      <c r="AZ225" s="27"/>
      <c r="BA225" s="11"/>
      <c r="BB225" s="11"/>
      <c r="BC225" s="76" t="str">
        <f t="shared" si="61"/>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6">
        <f t="shared" si="62"/>
        <v>0</v>
      </c>
      <c r="CQ225" s="11"/>
      <c r="CR225" s="11"/>
      <c r="CS225" s="11"/>
      <c r="CT225" s="27"/>
      <c r="CU225" s="27"/>
      <c r="CV225" s="27"/>
      <c r="CW225" s="11"/>
      <c r="CX225" s="11"/>
      <c r="CY225" s="11"/>
      <c r="CZ225" s="11"/>
      <c r="DA225" s="11"/>
      <c r="DB225" s="11"/>
      <c r="DC225" s="11"/>
      <c r="DD225" s="11"/>
      <c r="DE225" s="11"/>
    </row>
    <row r="226" spans="1:127" s="76" customFormat="1" ht="15" customHeight="1" x14ac:dyDescent="0.15">
      <c r="A226" s="755" t="s">
        <v>159</v>
      </c>
      <c r="B226" s="755"/>
      <c r="C226" s="94">
        <f t="shared" si="63"/>
        <v>0</v>
      </c>
      <c r="D226" s="94">
        <f t="shared" si="64"/>
        <v>0</v>
      </c>
      <c r="E226" s="122">
        <f t="shared" si="64"/>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60"/>
        <v/>
      </c>
      <c r="AY226" s="27"/>
      <c r="AZ226" s="27"/>
      <c r="BA226" s="11"/>
      <c r="BB226" s="11"/>
      <c r="BC226" s="76" t="str">
        <f t="shared" si="61"/>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6">
        <f t="shared" si="62"/>
        <v>0</v>
      </c>
      <c r="CQ226" s="11"/>
      <c r="CR226" s="11"/>
      <c r="CS226" s="11"/>
      <c r="CT226" s="27"/>
      <c r="CU226" s="27"/>
      <c r="CV226" s="27"/>
      <c r="CW226" s="11"/>
      <c r="CX226" s="11"/>
      <c r="CY226" s="11"/>
      <c r="CZ226" s="11"/>
      <c r="DA226" s="11"/>
      <c r="DB226" s="11"/>
      <c r="DC226" s="11"/>
      <c r="DD226" s="11"/>
      <c r="DE226" s="11"/>
    </row>
    <row r="227" spans="1:127" s="76" customFormat="1" ht="15" customHeight="1" x14ac:dyDescent="0.15">
      <c r="A227" s="755" t="s">
        <v>160</v>
      </c>
      <c r="B227" s="755"/>
      <c r="C227" s="94">
        <f t="shared" si="63"/>
        <v>0</v>
      </c>
      <c r="D227" s="94">
        <f t="shared" si="64"/>
        <v>0</v>
      </c>
      <c r="E227" s="122">
        <f t="shared" si="64"/>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60"/>
        <v/>
      </c>
      <c r="AY227" s="27"/>
      <c r="AZ227" s="27"/>
      <c r="BA227" s="11"/>
      <c r="BB227" s="11"/>
      <c r="BC227" s="76" t="str">
        <f t="shared" si="61"/>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6">
        <f t="shared" si="62"/>
        <v>0</v>
      </c>
      <c r="CQ227" s="11"/>
      <c r="CR227" s="11"/>
      <c r="CS227" s="11"/>
      <c r="CT227" s="27"/>
      <c r="CU227" s="27"/>
      <c r="CV227" s="27"/>
      <c r="CW227" s="11"/>
      <c r="CX227" s="11"/>
      <c r="CY227" s="11"/>
      <c r="CZ227" s="11"/>
      <c r="DA227" s="11"/>
      <c r="DB227" s="11"/>
      <c r="DC227" s="11"/>
      <c r="DD227" s="11"/>
      <c r="DE227" s="11"/>
    </row>
    <row r="228" spans="1:127" s="76" customFormat="1" ht="15" customHeight="1" x14ac:dyDescent="0.15">
      <c r="A228" s="745" t="s">
        <v>161</v>
      </c>
      <c r="B228" s="745"/>
      <c r="C228" s="95">
        <f t="shared" si="63"/>
        <v>0</v>
      </c>
      <c r="D228" s="95">
        <f t="shared" si="64"/>
        <v>0</v>
      </c>
      <c r="E228" s="123">
        <f t="shared" si="64"/>
        <v>0</v>
      </c>
      <c r="F228" s="87"/>
      <c r="G228" s="87"/>
      <c r="H228" s="87"/>
      <c r="I228" s="87"/>
      <c r="J228" s="87"/>
      <c r="K228" s="87"/>
      <c r="L228" s="87"/>
      <c r="M228" s="87"/>
      <c r="N228" s="87"/>
      <c r="O228" s="87"/>
      <c r="P228" s="87"/>
      <c r="Q228" s="87"/>
      <c r="R228" s="87"/>
      <c r="S228" s="87"/>
      <c r="T228" s="87"/>
      <c r="U228" s="87"/>
      <c r="V228" s="87"/>
      <c r="W228" s="87"/>
      <c r="X228" s="87"/>
      <c r="Y228" s="87"/>
      <c r="Z228" s="87"/>
      <c r="AA228" s="87"/>
      <c r="AB228" s="87"/>
      <c r="AC228" s="87"/>
      <c r="AD228" s="87"/>
      <c r="AE228" s="87"/>
      <c r="AF228" s="87"/>
      <c r="AG228" s="87"/>
      <c r="AH228" s="87"/>
      <c r="AI228" s="87"/>
      <c r="AJ228" s="87"/>
      <c r="AK228" s="87"/>
      <c r="AL228" s="87"/>
      <c r="AM228" s="113"/>
      <c r="AN228" s="137"/>
      <c r="AO228" s="110"/>
      <c r="AP228" s="87"/>
      <c r="AQ228" s="87"/>
      <c r="AR228" s="158" t="str">
        <f t="shared" si="60"/>
        <v/>
      </c>
      <c r="AY228" s="27"/>
      <c r="AZ228" s="27"/>
      <c r="BA228" s="11"/>
      <c r="BB228" s="11"/>
      <c r="BC228" s="76" t="str">
        <f t="shared" si="61"/>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6">
        <f t="shared" si="62"/>
        <v>0</v>
      </c>
      <c r="CQ228" s="11"/>
      <c r="CR228" s="11"/>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11"/>
      <c r="CQ229" s="11"/>
      <c r="CR229" s="11"/>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533" t="s">
        <v>39</v>
      </c>
      <c r="B230" s="534"/>
      <c r="C230" s="746" t="s">
        <v>147</v>
      </c>
      <c r="D230" s="747"/>
      <c r="E230" s="748"/>
      <c r="F230" s="543" t="s">
        <v>162</v>
      </c>
      <c r="G230" s="543"/>
      <c r="H230" s="543"/>
      <c r="I230" s="543"/>
      <c r="J230" s="543"/>
      <c r="K230" s="543"/>
      <c r="L230" s="543"/>
      <c r="M230" s="543"/>
      <c r="N230" s="543"/>
      <c r="O230" s="543"/>
      <c r="P230" s="543"/>
      <c r="Q230" s="543"/>
      <c r="R230" s="543"/>
      <c r="S230" s="543"/>
      <c r="T230" s="543"/>
      <c r="U230" s="543"/>
      <c r="V230" s="543"/>
      <c r="W230" s="543"/>
      <c r="X230" s="543"/>
      <c r="Y230" s="543"/>
      <c r="Z230" s="543"/>
      <c r="AA230" s="543"/>
      <c r="AB230" s="543"/>
      <c r="AC230" s="543"/>
      <c r="AD230" s="543"/>
      <c r="AE230" s="543"/>
      <c r="AF230" s="543"/>
      <c r="AG230" s="543"/>
      <c r="AH230" s="543"/>
      <c r="AI230" s="543"/>
      <c r="AJ230" s="543"/>
      <c r="AK230" s="543"/>
      <c r="AL230" s="543"/>
      <c r="AM230" s="543"/>
      <c r="AN230" s="543"/>
      <c r="AO230" s="557"/>
      <c r="AP230" s="729" t="s">
        <v>97</v>
      </c>
      <c r="AQ230" s="73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11"/>
      <c r="CQ230" s="11"/>
      <c r="CR230" s="11"/>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81"/>
      <c r="B231" s="582"/>
      <c r="C231" s="749"/>
      <c r="D231" s="750"/>
      <c r="E231" s="751"/>
      <c r="F231" s="560" t="s">
        <v>163</v>
      </c>
      <c r="G231" s="726"/>
      <c r="H231" s="560" t="s">
        <v>164</v>
      </c>
      <c r="I231" s="726"/>
      <c r="J231" s="727" t="s">
        <v>273</v>
      </c>
      <c r="K231" s="728"/>
      <c r="L231" s="560" t="s">
        <v>140</v>
      </c>
      <c r="M231" s="726"/>
      <c r="N231" s="560" t="s">
        <v>63</v>
      </c>
      <c r="O231" s="726"/>
      <c r="P231" s="560" t="s">
        <v>8</v>
      </c>
      <c r="Q231" s="726"/>
      <c r="R231" s="579" t="s">
        <v>213</v>
      </c>
      <c r="S231" s="580"/>
      <c r="T231" s="579" t="s">
        <v>214</v>
      </c>
      <c r="U231" s="580"/>
      <c r="V231" s="579" t="s">
        <v>215</v>
      </c>
      <c r="W231" s="580"/>
      <c r="X231" s="579" t="s">
        <v>216</v>
      </c>
      <c r="Y231" s="580"/>
      <c r="Z231" s="579" t="s">
        <v>217</v>
      </c>
      <c r="AA231" s="580"/>
      <c r="AB231" s="579" t="s">
        <v>218</v>
      </c>
      <c r="AC231" s="580"/>
      <c r="AD231" s="579" t="s">
        <v>219</v>
      </c>
      <c r="AE231" s="580"/>
      <c r="AF231" s="579" t="s">
        <v>220</v>
      </c>
      <c r="AG231" s="580"/>
      <c r="AH231" s="579" t="s">
        <v>221</v>
      </c>
      <c r="AI231" s="580"/>
      <c r="AJ231" s="579" t="s">
        <v>222</v>
      </c>
      <c r="AK231" s="580"/>
      <c r="AL231" s="579" t="s">
        <v>223</v>
      </c>
      <c r="AM231" s="580"/>
      <c r="AN231" s="579" t="s">
        <v>224</v>
      </c>
      <c r="AO231" s="612"/>
      <c r="AP231" s="730"/>
      <c r="AQ231" s="73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11"/>
      <c r="CQ231" s="11"/>
      <c r="CR231" s="11"/>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535"/>
      <c r="B232" s="536"/>
      <c r="C232" s="212" t="s">
        <v>133</v>
      </c>
      <c r="D232" s="212" t="s">
        <v>37</v>
      </c>
      <c r="E232" s="176"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731"/>
      <c r="AQ232" s="73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11"/>
      <c r="CQ232" s="11"/>
      <c r="CR232" s="11"/>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674" t="s">
        <v>101</v>
      </c>
      <c r="B233" s="674"/>
      <c r="C233" s="93">
        <f t="shared" ref="C233:C239" si="65">SUM(D233:E233)</f>
        <v>0</v>
      </c>
      <c r="D233" s="93">
        <f t="shared" ref="D233:E239" si="66">+F233+H233+J233+L233+N233+P233+R233+T233+V233++X233+Z233+AB233+AD233+AF233+AH233+AJ233+AL233+AN233</f>
        <v>0</v>
      </c>
      <c r="E233" s="93">
        <f t="shared" si="66"/>
        <v>0</v>
      </c>
      <c r="F233" s="96"/>
      <c r="G233" s="96"/>
      <c r="H233" s="96"/>
      <c r="I233" s="96"/>
      <c r="J233" s="96"/>
      <c r="K233" s="96"/>
      <c r="L233" s="96"/>
      <c r="M233" s="96"/>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138"/>
      <c r="AP233" s="234"/>
      <c r="AQ233" s="84"/>
      <c r="AR233" s="158" t="str">
        <f>+BC233&amp;"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6">
        <f>IF($C233&lt;$AP233+$AQ233,1,0)</f>
        <v>0</v>
      </c>
      <c r="CQ233" s="11">
        <f>IF($E233&lt;$AP233,1,0)</f>
        <v>0</v>
      </c>
      <c r="CR233" s="11"/>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615" t="s">
        <v>84</v>
      </c>
      <c r="B234" s="615"/>
      <c r="C234" s="99">
        <f t="shared" si="65"/>
        <v>0</v>
      </c>
      <c r="D234" s="99">
        <f t="shared" si="66"/>
        <v>0</v>
      </c>
      <c r="E234" s="99">
        <f t="shared" si="66"/>
        <v>0</v>
      </c>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ref="AR234:AR239" si="67">+BC234&amp;"      "&amp;BD234</f>
        <v xml:space="preserve">      </v>
      </c>
      <c r="AY234" s="27"/>
      <c r="AZ234" s="27"/>
      <c r="BA234" s="11"/>
      <c r="BB234" s="11"/>
      <c r="BC234" s="11" t="str">
        <f t="shared" ref="BC234:BC239" si="68">IF($C234&lt;$AP234+$AQ234,"Gestantes+Trans no puede der mayor que Total Ambos Sexos","")</f>
        <v/>
      </c>
      <c r="BD234" s="11" t="str">
        <f t="shared" ref="BD234:BD239" si="69">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6">
        <f t="shared" ref="CP234:CP239" si="70">IF($C234&lt;$AP234+$AQ234,1,0)</f>
        <v>0</v>
      </c>
      <c r="CQ234" s="11">
        <f t="shared" ref="CQ234:CQ239" si="71">IF($E234&lt;$AP234,1,0)</f>
        <v>0</v>
      </c>
      <c r="CR234" s="11"/>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739" t="s">
        <v>274</v>
      </c>
      <c r="B235" s="740"/>
      <c r="C235" s="147">
        <f t="shared" si="65"/>
        <v>0</v>
      </c>
      <c r="D235" s="147">
        <f t="shared" si="66"/>
        <v>0</v>
      </c>
      <c r="E235" s="147">
        <f t="shared" si="66"/>
        <v>0</v>
      </c>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7"/>
        <v xml:space="preserve">      </v>
      </c>
      <c r="AS235" s="76"/>
      <c r="AT235" s="76"/>
      <c r="AU235" s="76"/>
      <c r="AV235" s="76"/>
      <c r="AW235" s="76"/>
      <c r="AX235" s="76"/>
      <c r="AY235" s="27"/>
      <c r="AZ235" s="27"/>
      <c r="BA235" s="11"/>
      <c r="BB235" s="11"/>
      <c r="BC235" s="11" t="str">
        <f t="shared" si="68"/>
        <v/>
      </c>
      <c r="BD235" s="11" t="str">
        <f t="shared" si="69"/>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6">
        <f t="shared" si="70"/>
        <v>0</v>
      </c>
      <c r="CQ235" s="11">
        <f t="shared" si="71"/>
        <v>0</v>
      </c>
      <c r="CR235" s="11"/>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741" t="s">
        <v>275</v>
      </c>
      <c r="B236" s="742"/>
      <c r="C236" s="304">
        <f t="shared" si="65"/>
        <v>0</v>
      </c>
      <c r="D236" s="304">
        <f>+F236+H236</f>
        <v>0</v>
      </c>
      <c r="E236" s="304">
        <f>+G236+I236</f>
        <v>0</v>
      </c>
      <c r="F236" s="305"/>
      <c r="G236" s="305"/>
      <c r="H236" s="305"/>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+BC236&amp;"      "&amp;BD236</f>
        <v xml:space="preserve">      </v>
      </c>
      <c r="AS236" s="76"/>
      <c r="AT236" s="76"/>
      <c r="AU236" s="76"/>
      <c r="AV236" s="76"/>
      <c r="AW236" s="76"/>
      <c r="AX236" s="76"/>
      <c r="AY236" s="27"/>
      <c r="AZ236" s="27"/>
      <c r="BA236" s="11"/>
      <c r="BB236" s="11"/>
      <c r="BC236" s="11" t="str">
        <f t="shared" si="68"/>
        <v/>
      </c>
      <c r="BD236" s="11" t="str">
        <f t="shared" si="69"/>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6">
        <f t="shared" si="70"/>
        <v>0</v>
      </c>
      <c r="CQ236" s="11">
        <f t="shared" si="71"/>
        <v>0</v>
      </c>
      <c r="CR236" s="11"/>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743" t="s">
        <v>276</v>
      </c>
      <c r="B237" s="125" t="s">
        <v>277</v>
      </c>
      <c r="C237" s="125">
        <f t="shared" si="65"/>
        <v>0</v>
      </c>
      <c r="D237" s="125">
        <f t="shared" si="66"/>
        <v>0</v>
      </c>
      <c r="E237" s="125">
        <f t="shared" si="66"/>
        <v>0</v>
      </c>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7"/>
        <v xml:space="preserve">      </v>
      </c>
      <c r="AS237" s="76"/>
      <c r="AT237" s="76"/>
      <c r="AU237" s="76"/>
      <c r="AV237" s="76"/>
      <c r="AW237" s="76"/>
      <c r="AX237" s="76"/>
      <c r="BA237" s="11"/>
      <c r="BB237" s="11"/>
      <c r="BC237" s="11" t="str">
        <f t="shared" si="68"/>
        <v/>
      </c>
      <c r="BD237" s="11" t="str">
        <f t="shared" si="69"/>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6">
        <f t="shared" si="70"/>
        <v>0</v>
      </c>
      <c r="CQ237" s="11">
        <f t="shared" si="71"/>
        <v>0</v>
      </c>
      <c r="CR237" s="11"/>
      <c r="CW237" s="11"/>
      <c r="CX237" s="11"/>
      <c r="CY237" s="11"/>
      <c r="CZ237" s="11"/>
      <c r="DA237" s="11"/>
      <c r="DB237" s="11"/>
      <c r="DC237" s="11"/>
      <c r="DD237" s="11"/>
      <c r="DE237" s="11"/>
      <c r="DF237" s="11"/>
      <c r="DG237" s="11"/>
      <c r="DH237" s="11"/>
    </row>
    <row r="238" spans="1:127" s="27" customFormat="1" ht="15.75" customHeight="1" x14ac:dyDescent="0.15">
      <c r="A238" s="743"/>
      <c r="B238" s="94" t="s">
        <v>278</v>
      </c>
      <c r="C238" s="94">
        <f t="shared" si="65"/>
        <v>0</v>
      </c>
      <c r="D238" s="94">
        <f t="shared" si="66"/>
        <v>0</v>
      </c>
      <c r="E238" s="94">
        <f t="shared" si="66"/>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7"/>
        <v xml:space="preserve">      </v>
      </c>
      <c r="AS238" s="76"/>
      <c r="AT238" s="76"/>
      <c r="AU238" s="76"/>
      <c r="AV238" s="76"/>
      <c r="AW238" s="76"/>
      <c r="AX238" s="76"/>
      <c r="BA238" s="11"/>
      <c r="BB238" s="11"/>
      <c r="BC238" s="11" t="str">
        <f t="shared" si="68"/>
        <v/>
      </c>
      <c r="BD238" s="11" t="str">
        <f t="shared" si="69"/>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6">
        <f t="shared" si="70"/>
        <v>0</v>
      </c>
      <c r="CQ238" s="11">
        <f t="shared" si="71"/>
        <v>0</v>
      </c>
      <c r="CR238" s="11"/>
      <c r="CW238" s="11"/>
      <c r="CX238" s="11"/>
      <c r="CY238" s="11"/>
      <c r="CZ238" s="11"/>
      <c r="DA238" s="11"/>
      <c r="DB238" s="11"/>
      <c r="DC238" s="11"/>
      <c r="DD238" s="11"/>
      <c r="DE238" s="11"/>
      <c r="DF238" s="11"/>
      <c r="DG238" s="11"/>
      <c r="DH238" s="11"/>
    </row>
    <row r="239" spans="1:127" s="27" customFormat="1" ht="15.75" customHeight="1" x14ac:dyDescent="0.15">
      <c r="A239" s="744"/>
      <c r="B239" s="95" t="s">
        <v>279</v>
      </c>
      <c r="C239" s="95">
        <f t="shared" si="65"/>
        <v>0</v>
      </c>
      <c r="D239" s="95">
        <f t="shared" si="66"/>
        <v>0</v>
      </c>
      <c r="E239" s="95">
        <f t="shared" si="66"/>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7"/>
        <v xml:space="preserve">      </v>
      </c>
      <c r="AS239" s="76"/>
      <c r="AT239" s="76"/>
      <c r="AU239" s="76"/>
      <c r="AV239" s="76"/>
      <c r="AW239" s="76"/>
      <c r="AX239" s="76"/>
      <c r="BA239" s="11"/>
      <c r="BB239" s="11"/>
      <c r="BC239" s="11" t="str">
        <f t="shared" si="68"/>
        <v/>
      </c>
      <c r="BD239" s="11" t="str">
        <f t="shared" si="69"/>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6">
        <f t="shared" si="70"/>
        <v>0</v>
      </c>
      <c r="CQ239" s="11">
        <f t="shared" si="71"/>
        <v>0</v>
      </c>
      <c r="CR239" s="11"/>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P240" s="11"/>
      <c r="CQ240" s="11"/>
      <c r="CR240" s="11"/>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533" t="s">
        <v>39</v>
      </c>
      <c r="B241" s="534"/>
      <c r="C241" s="543" t="s">
        <v>147</v>
      </c>
      <c r="D241" s="543"/>
      <c r="E241" s="543"/>
      <c r="F241" s="557" t="s">
        <v>162</v>
      </c>
      <c r="G241" s="558"/>
      <c r="H241" s="558"/>
      <c r="I241" s="558"/>
      <c r="J241" s="558"/>
      <c r="K241" s="558"/>
      <c r="L241" s="558"/>
      <c r="M241" s="558"/>
      <c r="N241" s="558"/>
      <c r="O241" s="558"/>
      <c r="P241" s="558"/>
      <c r="Q241" s="558"/>
      <c r="R241" s="558"/>
      <c r="S241" s="558"/>
      <c r="T241" s="558"/>
      <c r="U241" s="558"/>
      <c r="V241" s="558"/>
      <c r="W241" s="558"/>
      <c r="X241" s="558"/>
      <c r="Y241" s="558"/>
      <c r="Z241" s="558"/>
      <c r="AA241" s="558"/>
      <c r="AB241" s="558"/>
      <c r="AC241" s="558"/>
      <c r="AD241" s="558"/>
      <c r="AE241" s="558"/>
      <c r="AF241" s="558"/>
      <c r="AG241" s="558"/>
      <c r="AH241" s="729"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11"/>
      <c r="CQ241" s="11"/>
      <c r="CR241" s="11"/>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81"/>
      <c r="B242" s="582"/>
      <c r="C242" s="543"/>
      <c r="D242" s="543"/>
      <c r="E242" s="543"/>
      <c r="F242" s="560" t="s">
        <v>63</v>
      </c>
      <c r="G242" s="726"/>
      <c r="H242" s="560" t="s">
        <v>8</v>
      </c>
      <c r="I242" s="726"/>
      <c r="J242" s="579" t="s">
        <v>213</v>
      </c>
      <c r="K242" s="580"/>
      <c r="L242" s="579" t="s">
        <v>214</v>
      </c>
      <c r="M242" s="580"/>
      <c r="N242" s="579" t="s">
        <v>215</v>
      </c>
      <c r="O242" s="580"/>
      <c r="P242" s="579" t="s">
        <v>216</v>
      </c>
      <c r="Q242" s="580"/>
      <c r="R242" s="579" t="s">
        <v>217</v>
      </c>
      <c r="S242" s="580"/>
      <c r="T242" s="579" t="s">
        <v>218</v>
      </c>
      <c r="U242" s="580"/>
      <c r="V242" s="579" t="s">
        <v>219</v>
      </c>
      <c r="W242" s="580"/>
      <c r="X242" s="579" t="s">
        <v>220</v>
      </c>
      <c r="Y242" s="580"/>
      <c r="Z242" s="579" t="s">
        <v>221</v>
      </c>
      <c r="AA242" s="580"/>
      <c r="AB242" s="579" t="s">
        <v>222</v>
      </c>
      <c r="AC242" s="580"/>
      <c r="AD242" s="579" t="s">
        <v>223</v>
      </c>
      <c r="AE242" s="580"/>
      <c r="AF242" s="579" t="s">
        <v>224</v>
      </c>
      <c r="AG242" s="612"/>
      <c r="AH242" s="730"/>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11"/>
      <c r="CQ242" s="11"/>
      <c r="CR242" s="11"/>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535"/>
      <c r="B243" s="536"/>
      <c r="C243" s="212" t="s">
        <v>133</v>
      </c>
      <c r="D243" s="212" t="s">
        <v>37</v>
      </c>
      <c r="E243" s="176"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731"/>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11"/>
      <c r="CQ243" s="11"/>
      <c r="CR243" s="11"/>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735" t="s">
        <v>101</v>
      </c>
      <c r="B244" s="735"/>
      <c r="C244" s="107">
        <f>SUM(D244:E244)</f>
        <v>0</v>
      </c>
      <c r="D244" s="107">
        <f t="shared" ref="D244:E247" si="72">+F244+H244+J244+L244+N244+P244+R244+T244+V244++X244+Z244+AB244+AD244+AF244</f>
        <v>0</v>
      </c>
      <c r="E244" s="141">
        <f t="shared" si="72"/>
        <v>0</v>
      </c>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11">
        <f>IF($E244&lt;$AP244,1,0)</f>
        <v>0</v>
      </c>
      <c r="CR244" s="11"/>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736" t="s">
        <v>84</v>
      </c>
      <c r="B245" s="736"/>
      <c r="C245" s="311">
        <f>SUM(D245:E245)</f>
        <v>0</v>
      </c>
      <c r="D245" s="311">
        <f t="shared" si="72"/>
        <v>0</v>
      </c>
      <c r="E245" s="312">
        <f t="shared" si="72"/>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11">
        <f>IF($E245&lt;$AP245,1,0)</f>
        <v>0</v>
      </c>
      <c r="CR245" s="11"/>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737" t="s">
        <v>180</v>
      </c>
      <c r="B246" s="737"/>
      <c r="C246" s="224">
        <f>SUM(D246:E246)</f>
        <v>0</v>
      </c>
      <c r="D246" s="224">
        <f t="shared" si="72"/>
        <v>0</v>
      </c>
      <c r="E246" s="265">
        <f t="shared" si="72"/>
        <v>0</v>
      </c>
      <c r="F246" s="108"/>
      <c r="G246" s="108"/>
      <c r="H246" s="108"/>
      <c r="I246" s="108"/>
      <c r="J246" s="108"/>
      <c r="K246" s="108"/>
      <c r="L246" s="108"/>
      <c r="M246" s="108"/>
      <c r="N246" s="108"/>
      <c r="O246" s="108"/>
      <c r="P246" s="108"/>
      <c r="Q246" s="108"/>
      <c r="R246" s="108"/>
      <c r="S246" s="108"/>
      <c r="T246" s="108"/>
      <c r="U246" s="108"/>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11">
        <f>IF($E246&lt;$AP246,1,0)</f>
        <v>0</v>
      </c>
      <c r="CR246" s="11"/>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738" t="s">
        <v>281</v>
      </c>
      <c r="B247" s="738"/>
      <c r="C247" s="95">
        <f>SUM(D247:E247)</f>
        <v>0</v>
      </c>
      <c r="D247" s="95">
        <f t="shared" si="72"/>
        <v>0</v>
      </c>
      <c r="E247" s="112">
        <f t="shared" si="72"/>
        <v>0</v>
      </c>
      <c r="F247" s="116"/>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11">
        <f>IF($E247&lt;$AP247,1,0)</f>
        <v>0</v>
      </c>
      <c r="CR247" s="11"/>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699</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685</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02">
    <mergeCell ref="A244:B244"/>
    <mergeCell ref="A245:B245"/>
    <mergeCell ref="A246:B246"/>
    <mergeCell ref="A247:B247"/>
    <mergeCell ref="A233:B233"/>
    <mergeCell ref="A234:B234"/>
    <mergeCell ref="A235:B235"/>
    <mergeCell ref="A236:B236"/>
    <mergeCell ref="A237:A239"/>
    <mergeCell ref="A241:B243"/>
    <mergeCell ref="C241:E242"/>
    <mergeCell ref="F241:AG24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228:B228"/>
    <mergeCell ref="A230:B232"/>
    <mergeCell ref="C230:E231"/>
    <mergeCell ref="F230:AO230"/>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A218:B218"/>
    <mergeCell ref="A219:A220"/>
    <mergeCell ref="A221:B221"/>
    <mergeCell ref="A222:B222"/>
    <mergeCell ref="A223:B223"/>
    <mergeCell ref="A224:B224"/>
    <mergeCell ref="A225:B225"/>
    <mergeCell ref="A226:B226"/>
    <mergeCell ref="A227:B227"/>
    <mergeCell ref="V208:V209"/>
    <mergeCell ref="A210:A211"/>
    <mergeCell ref="AN215:AN217"/>
    <mergeCell ref="AO215:AO217"/>
    <mergeCell ref="AP215:AP217"/>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187:C187"/>
    <mergeCell ref="AH196:AI196"/>
    <mergeCell ref="AJ196:AK196"/>
    <mergeCell ref="A199:B199"/>
    <mergeCell ref="A202:B203"/>
    <mergeCell ref="C202:E202"/>
    <mergeCell ref="F202:G202"/>
    <mergeCell ref="H202:I202"/>
    <mergeCell ref="J202:K202"/>
    <mergeCell ref="L202:M202"/>
    <mergeCell ref="N202:O202"/>
    <mergeCell ref="P202:Q202"/>
    <mergeCell ref="R202:S202"/>
    <mergeCell ref="T202:U202"/>
    <mergeCell ref="V202:W202"/>
    <mergeCell ref="X202:Y202"/>
    <mergeCell ref="Z202:AA202"/>
    <mergeCell ref="AB202:AC202"/>
    <mergeCell ref="AD202:AE202"/>
    <mergeCell ref="AF202:AG202"/>
    <mergeCell ref="AH202:AI202"/>
    <mergeCell ref="AJ202:AK202"/>
    <mergeCell ref="P196:Q196"/>
    <mergeCell ref="R196:S196"/>
    <mergeCell ref="A171:C171"/>
    <mergeCell ref="A180:A182"/>
    <mergeCell ref="B181:C181"/>
    <mergeCell ref="B182:C182"/>
    <mergeCell ref="A183:A186"/>
    <mergeCell ref="B183:C183"/>
    <mergeCell ref="B184:C184"/>
    <mergeCell ref="B185:C185"/>
    <mergeCell ref="B186:C186"/>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AK158:AL158"/>
    <mergeCell ref="AM158:AN158"/>
    <mergeCell ref="AO158:AO159"/>
    <mergeCell ref="AP158:AP159"/>
    <mergeCell ref="AQ158:AQ159"/>
    <mergeCell ref="AR158:AS158"/>
    <mergeCell ref="AZ158:BA158"/>
    <mergeCell ref="BB158:BC158"/>
    <mergeCell ref="BD158:BE158"/>
    <mergeCell ref="S158:T158"/>
    <mergeCell ref="U158:V158"/>
    <mergeCell ref="W158:X158"/>
    <mergeCell ref="Y158:Z158"/>
    <mergeCell ref="AA158:AB158"/>
    <mergeCell ref="AC158:AD158"/>
    <mergeCell ref="AE158:AF158"/>
    <mergeCell ref="AG158:AH158"/>
    <mergeCell ref="AI158:AJ158"/>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AE120:AF120"/>
    <mergeCell ref="AG120:AH120"/>
    <mergeCell ref="AI120:AJ120"/>
    <mergeCell ref="AK120:AL120"/>
    <mergeCell ref="AM120:AN120"/>
    <mergeCell ref="AO120:AO121"/>
    <mergeCell ref="AP120:AP121"/>
    <mergeCell ref="AQ120:AR120"/>
    <mergeCell ref="AZ120:BA120"/>
    <mergeCell ref="M120:N120"/>
    <mergeCell ref="O120:P120"/>
    <mergeCell ref="Q120:R120"/>
    <mergeCell ref="S120:T120"/>
    <mergeCell ref="U120:V120"/>
    <mergeCell ref="W120:X120"/>
    <mergeCell ref="Y120:Z120"/>
    <mergeCell ref="AA120:AB120"/>
    <mergeCell ref="AC120:AD120"/>
    <mergeCell ref="N107:N108"/>
    <mergeCell ref="A109:B109"/>
    <mergeCell ref="A110:B110"/>
    <mergeCell ref="A111:B111"/>
    <mergeCell ref="A112:B112"/>
    <mergeCell ref="A113:B113"/>
    <mergeCell ref="A114:B114"/>
    <mergeCell ref="A115:B115"/>
    <mergeCell ref="A116:B116"/>
    <mergeCell ref="F85:AG85"/>
    <mergeCell ref="AH85:AH87"/>
    <mergeCell ref="A90:A91"/>
    <mergeCell ref="A92:B92"/>
    <mergeCell ref="A94:B95"/>
    <mergeCell ref="C94:E94"/>
    <mergeCell ref="F94:G94"/>
    <mergeCell ref="A96:B96"/>
    <mergeCell ref="A97:B97"/>
    <mergeCell ref="A88:B88"/>
    <mergeCell ref="A89:B89"/>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CX65:CY65"/>
    <mergeCell ref="CZ65:DA65"/>
    <mergeCell ref="DB65:DC65"/>
    <mergeCell ref="DD65:DE65"/>
    <mergeCell ref="DF65:DG65"/>
    <mergeCell ref="DH65:DI65"/>
    <mergeCell ref="DJ65:DK65"/>
    <mergeCell ref="DL65:DM65"/>
    <mergeCell ref="DN65:DO65"/>
    <mergeCell ref="BR65:BS65"/>
    <mergeCell ref="BT65:BU65"/>
    <mergeCell ref="BV65:BW65"/>
    <mergeCell ref="BX65:BY65"/>
    <mergeCell ref="BZ65:CA65"/>
    <mergeCell ref="CP65:CQ65"/>
    <mergeCell ref="CR65:CS65"/>
    <mergeCell ref="CT65:CU65"/>
    <mergeCell ref="CV65:CW65"/>
    <mergeCell ref="AZ65:BA65"/>
    <mergeCell ref="BB65:BC65"/>
    <mergeCell ref="BD65:BE65"/>
    <mergeCell ref="BF65:BG65"/>
    <mergeCell ref="BH65:BI65"/>
    <mergeCell ref="BJ65:BK65"/>
    <mergeCell ref="BL65:BM65"/>
    <mergeCell ref="BN65:BO65"/>
    <mergeCell ref="BP65:BQ65"/>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M42:S42"/>
    <mergeCell ref="A47:B47"/>
    <mergeCell ref="A48:B48"/>
    <mergeCell ref="A50:B51"/>
    <mergeCell ref="C50:C51"/>
    <mergeCell ref="D50:I50"/>
    <mergeCell ref="J50:K50"/>
    <mergeCell ref="A54:B54"/>
    <mergeCell ref="D57:F57"/>
    <mergeCell ref="G57:H57"/>
    <mergeCell ref="M34:S34"/>
    <mergeCell ref="A35:A39"/>
    <mergeCell ref="M35:S35"/>
    <mergeCell ref="M36:S36"/>
    <mergeCell ref="M37:S37"/>
    <mergeCell ref="M38:S38"/>
    <mergeCell ref="M39:S39"/>
    <mergeCell ref="A40:A41"/>
    <mergeCell ref="M40:S40"/>
    <mergeCell ref="M41:S41"/>
    <mergeCell ref="D20:J20"/>
    <mergeCell ref="D21:J21"/>
    <mergeCell ref="D22:J22"/>
    <mergeCell ref="D23:J23"/>
    <mergeCell ref="D24:J24"/>
    <mergeCell ref="D25:J25"/>
    <mergeCell ref="D26:J26"/>
    <mergeCell ref="D27:J27"/>
    <mergeCell ref="D28:J28"/>
    <mergeCell ref="A6:P6"/>
    <mergeCell ref="A8:B9"/>
    <mergeCell ref="C8:C9"/>
    <mergeCell ref="A10:B10"/>
    <mergeCell ref="A19:B19"/>
    <mergeCell ref="D8:L8"/>
    <mergeCell ref="A15:B15"/>
    <mergeCell ref="A17:B18"/>
    <mergeCell ref="C17:C18"/>
    <mergeCell ref="D19:J19"/>
    <mergeCell ref="A20:B20"/>
    <mergeCell ref="A21:B21"/>
    <mergeCell ref="A22:B22"/>
    <mergeCell ref="A23:B23"/>
    <mergeCell ref="A11:B11"/>
    <mergeCell ref="A12:B12"/>
    <mergeCell ref="A13:B13"/>
    <mergeCell ref="A14:B14"/>
    <mergeCell ref="A24:B24"/>
    <mergeCell ref="A25:B25"/>
    <mergeCell ref="A26:B26"/>
    <mergeCell ref="A27:B27"/>
    <mergeCell ref="A28:B28"/>
    <mergeCell ref="A29:B29"/>
    <mergeCell ref="D29:J29"/>
    <mergeCell ref="A31:B32"/>
    <mergeCell ref="C31:C32"/>
    <mergeCell ref="D31:L31"/>
    <mergeCell ref="A33:B33"/>
    <mergeCell ref="A52:B52"/>
    <mergeCell ref="A53:B53"/>
    <mergeCell ref="A55:B55"/>
    <mergeCell ref="A57:B58"/>
    <mergeCell ref="C57:C58"/>
    <mergeCell ref="A75:B75"/>
    <mergeCell ref="A76:A78"/>
    <mergeCell ref="A80:B82"/>
    <mergeCell ref="A42:B42"/>
    <mergeCell ref="A59:B59"/>
    <mergeCell ref="A60:B60"/>
    <mergeCell ref="A61:B61"/>
    <mergeCell ref="A62:B62"/>
    <mergeCell ref="A64:B66"/>
    <mergeCell ref="C64:E65"/>
    <mergeCell ref="A83:B83"/>
    <mergeCell ref="C80:D80"/>
    <mergeCell ref="E80:E82"/>
    <mergeCell ref="C81:C82"/>
    <mergeCell ref="D81:D82"/>
    <mergeCell ref="A85:B87"/>
    <mergeCell ref="C85:E86"/>
    <mergeCell ref="A98:B98"/>
    <mergeCell ref="A99:B99"/>
    <mergeCell ref="A100:B100"/>
    <mergeCell ref="A101:B101"/>
    <mergeCell ref="A102:B102"/>
    <mergeCell ref="A103:B103"/>
    <mergeCell ref="A104:B104"/>
    <mergeCell ref="A105:B105"/>
    <mergeCell ref="A107:B108"/>
    <mergeCell ref="C107:E107"/>
    <mergeCell ref="A117:B117"/>
    <mergeCell ref="A123:C123"/>
    <mergeCell ref="A118:B118"/>
    <mergeCell ref="A120:C121"/>
    <mergeCell ref="D120:F120"/>
    <mergeCell ref="G120:H120"/>
    <mergeCell ref="I120:J120"/>
    <mergeCell ref="K120:L120"/>
    <mergeCell ref="A126:C126"/>
    <mergeCell ref="A127:C127"/>
    <mergeCell ref="A128:C128"/>
    <mergeCell ref="B130:C130"/>
    <mergeCell ref="B131:C131"/>
    <mergeCell ref="A129:A130"/>
    <mergeCell ref="B129:C129"/>
    <mergeCell ref="A134:A141"/>
    <mergeCell ref="B134:C134"/>
    <mergeCell ref="B138:C138"/>
    <mergeCell ref="B139:C139"/>
    <mergeCell ref="B137:C137"/>
    <mergeCell ref="B140:C140"/>
    <mergeCell ref="B141:C141"/>
    <mergeCell ref="B143:C143"/>
    <mergeCell ref="B144:C144"/>
    <mergeCell ref="A142:A144"/>
    <mergeCell ref="A151:C151"/>
    <mergeCell ref="A152:C152"/>
    <mergeCell ref="A153:C153"/>
    <mergeCell ref="A154:C154"/>
    <mergeCell ref="A155:C155"/>
    <mergeCell ref="A132:C132"/>
    <mergeCell ref="A133:C133"/>
    <mergeCell ref="B135:C135"/>
    <mergeCell ref="B136:C136"/>
    <mergeCell ref="A156:C156"/>
    <mergeCell ref="B146:C146"/>
    <mergeCell ref="B147:C147"/>
    <mergeCell ref="A149:C149"/>
    <mergeCell ref="A150:C150"/>
    <mergeCell ref="A145:A148"/>
    <mergeCell ref="B145:C145"/>
    <mergeCell ref="B148:C148"/>
    <mergeCell ref="A158:C159"/>
    <mergeCell ref="D158:F158"/>
    <mergeCell ref="G158:H158"/>
    <mergeCell ref="I158:J158"/>
    <mergeCell ref="K158:L158"/>
    <mergeCell ref="M158:N158"/>
    <mergeCell ref="O158:P158"/>
    <mergeCell ref="Q158:R158"/>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B169:C169"/>
    <mergeCell ref="A170:C170"/>
    <mergeCell ref="A188:C188"/>
    <mergeCell ref="A189:C189"/>
    <mergeCell ref="A190:C190"/>
    <mergeCell ref="A191:C191"/>
    <mergeCell ref="A192:C192"/>
    <mergeCell ref="A193:C193"/>
    <mergeCell ref="A198:B198"/>
    <mergeCell ref="A200:B200"/>
    <mergeCell ref="A194:C194"/>
    <mergeCell ref="A196:B197"/>
    <mergeCell ref="C196:E196"/>
    <mergeCell ref="F196:G196"/>
    <mergeCell ref="H196:I196"/>
    <mergeCell ref="J196:K196"/>
    <mergeCell ref="L196:M196"/>
    <mergeCell ref="N196:O196"/>
    <mergeCell ref="A206:B206"/>
    <mergeCell ref="A212:A213"/>
    <mergeCell ref="A215:B217"/>
    <mergeCell ref="C215:E216"/>
    <mergeCell ref="F215:AM215"/>
    <mergeCell ref="V196:W196"/>
    <mergeCell ref="X196:Y196"/>
    <mergeCell ref="Z196:AA196"/>
    <mergeCell ref="AB196:AC196"/>
    <mergeCell ref="AD196:AE196"/>
    <mergeCell ref="AF196:AG196"/>
    <mergeCell ref="T196:U196"/>
    <mergeCell ref="AL202:AL203"/>
    <mergeCell ref="A204:B204"/>
    <mergeCell ref="A205:B205"/>
    <mergeCell ref="A208:B209"/>
    <mergeCell ref="C208:C209"/>
    <mergeCell ref="D208:S208"/>
    <mergeCell ref="T208:U20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workbookViewId="0">
      <selection activeCell="C19" sqref="C19:C29"/>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10.570312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10.5703125" style="2" customWidth="1"/>
    <col min="305" max="397" width="0" style="2" hidden="1" customWidth="1"/>
    <col min="398"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10.5703125" style="2" customWidth="1"/>
    <col min="561" max="653" width="0" style="2" hidden="1" customWidth="1"/>
    <col min="654"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10.5703125" style="2" customWidth="1"/>
    <col min="817" max="909" width="0" style="2" hidden="1" customWidth="1"/>
    <col min="910"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10.5703125" style="2" customWidth="1"/>
    <col min="1073" max="1165" width="0" style="2" hidden="1" customWidth="1"/>
    <col min="1166"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10.5703125" style="2" customWidth="1"/>
    <col min="1329" max="1421" width="0" style="2" hidden="1" customWidth="1"/>
    <col min="1422"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10.5703125" style="2" customWidth="1"/>
    <col min="1585" max="1677" width="0" style="2" hidden="1" customWidth="1"/>
    <col min="1678"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10.5703125" style="2" customWidth="1"/>
    <col min="1841" max="1933" width="0" style="2" hidden="1" customWidth="1"/>
    <col min="1934"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10.5703125" style="2" customWidth="1"/>
    <col min="2097" max="2189" width="0" style="2" hidden="1" customWidth="1"/>
    <col min="2190"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10.5703125" style="2" customWidth="1"/>
    <col min="2353" max="2445" width="0" style="2" hidden="1" customWidth="1"/>
    <col min="2446"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10.5703125" style="2" customWidth="1"/>
    <col min="2609" max="2701" width="0" style="2" hidden="1" customWidth="1"/>
    <col min="2702"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10.5703125" style="2" customWidth="1"/>
    <col min="2865" max="2957" width="0" style="2" hidden="1" customWidth="1"/>
    <col min="2958"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10.5703125" style="2" customWidth="1"/>
    <col min="3121" max="3213" width="0" style="2" hidden="1" customWidth="1"/>
    <col min="3214"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10.5703125" style="2" customWidth="1"/>
    <col min="3377" max="3469" width="0" style="2" hidden="1" customWidth="1"/>
    <col min="3470"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10.5703125" style="2" customWidth="1"/>
    <col min="3633" max="3725" width="0" style="2" hidden="1" customWidth="1"/>
    <col min="3726"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10.5703125" style="2" customWidth="1"/>
    <col min="3889" max="3981" width="0" style="2" hidden="1" customWidth="1"/>
    <col min="3982"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10.5703125" style="2" customWidth="1"/>
    <col min="4145" max="4237" width="0" style="2" hidden="1" customWidth="1"/>
    <col min="4238"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10.5703125" style="2" customWidth="1"/>
    <col min="4401" max="4493" width="0" style="2" hidden="1" customWidth="1"/>
    <col min="4494"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10.5703125" style="2" customWidth="1"/>
    <col min="4657" max="4749" width="0" style="2" hidden="1" customWidth="1"/>
    <col min="4750"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10.5703125" style="2" customWidth="1"/>
    <col min="4913" max="5005" width="0" style="2" hidden="1" customWidth="1"/>
    <col min="5006"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10.5703125" style="2" customWidth="1"/>
    <col min="5169" max="5261" width="0" style="2" hidden="1" customWidth="1"/>
    <col min="5262"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10.5703125" style="2" customWidth="1"/>
    <col min="5425" max="5517" width="0" style="2" hidden="1" customWidth="1"/>
    <col min="5518"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10.5703125" style="2" customWidth="1"/>
    <col min="5681" max="5773" width="0" style="2" hidden="1" customWidth="1"/>
    <col min="5774"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10.5703125" style="2" customWidth="1"/>
    <col min="5937" max="6029" width="0" style="2" hidden="1" customWidth="1"/>
    <col min="6030"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10.5703125" style="2" customWidth="1"/>
    <col min="6193" max="6285" width="0" style="2" hidden="1" customWidth="1"/>
    <col min="6286"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10.5703125" style="2" customWidth="1"/>
    <col min="6449" max="6541" width="0" style="2" hidden="1" customWidth="1"/>
    <col min="6542"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10.5703125" style="2" customWidth="1"/>
    <col min="6705" max="6797" width="0" style="2" hidden="1" customWidth="1"/>
    <col min="6798"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10.5703125" style="2" customWidth="1"/>
    <col min="6961" max="7053" width="0" style="2" hidden="1" customWidth="1"/>
    <col min="7054"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10.5703125" style="2" customWidth="1"/>
    <col min="7217" max="7309" width="0" style="2" hidden="1" customWidth="1"/>
    <col min="7310"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10.5703125" style="2" customWidth="1"/>
    <col min="7473" max="7565" width="0" style="2" hidden="1" customWidth="1"/>
    <col min="7566"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10.5703125" style="2" customWidth="1"/>
    <col min="7729" max="7821" width="0" style="2" hidden="1" customWidth="1"/>
    <col min="7822"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10.5703125" style="2" customWidth="1"/>
    <col min="7985" max="8077" width="0" style="2" hidden="1" customWidth="1"/>
    <col min="8078"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10.5703125" style="2" customWidth="1"/>
    <col min="8241" max="8333" width="0" style="2" hidden="1" customWidth="1"/>
    <col min="8334"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10.5703125" style="2" customWidth="1"/>
    <col min="8497" max="8589" width="0" style="2" hidden="1" customWidth="1"/>
    <col min="8590"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10.5703125" style="2" customWidth="1"/>
    <col min="8753" max="8845" width="0" style="2" hidden="1" customWidth="1"/>
    <col min="8846"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10.5703125" style="2" customWidth="1"/>
    <col min="9009" max="9101" width="0" style="2" hidden="1" customWidth="1"/>
    <col min="9102"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10.5703125" style="2" customWidth="1"/>
    <col min="9265" max="9357" width="0" style="2" hidden="1" customWidth="1"/>
    <col min="9358"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10.5703125" style="2" customWidth="1"/>
    <col min="9521" max="9613" width="0" style="2" hidden="1" customWidth="1"/>
    <col min="9614"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10.5703125" style="2" customWidth="1"/>
    <col min="9777" max="9869" width="0" style="2" hidden="1" customWidth="1"/>
    <col min="9870"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10.5703125" style="2" customWidth="1"/>
    <col min="10033" max="10125" width="0" style="2" hidden="1" customWidth="1"/>
    <col min="10126"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10.5703125" style="2" customWidth="1"/>
    <col min="10289" max="10381" width="0" style="2" hidden="1" customWidth="1"/>
    <col min="10382"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10.5703125" style="2" customWidth="1"/>
    <col min="10545" max="10637" width="0" style="2" hidden="1" customWidth="1"/>
    <col min="10638"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10.5703125" style="2" customWidth="1"/>
    <col min="10801" max="10893" width="0" style="2" hidden="1" customWidth="1"/>
    <col min="10894"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10.5703125" style="2" customWidth="1"/>
    <col min="11057" max="11149" width="0" style="2" hidden="1" customWidth="1"/>
    <col min="11150"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10.5703125" style="2" customWidth="1"/>
    <col min="11313" max="11405" width="0" style="2" hidden="1" customWidth="1"/>
    <col min="11406"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10.5703125" style="2" customWidth="1"/>
    <col min="11569" max="11661" width="0" style="2" hidden="1" customWidth="1"/>
    <col min="11662"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10.5703125" style="2" customWidth="1"/>
    <col min="11825" max="11917" width="0" style="2" hidden="1" customWidth="1"/>
    <col min="11918"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10.5703125" style="2" customWidth="1"/>
    <col min="12081" max="12173" width="0" style="2" hidden="1" customWidth="1"/>
    <col min="12174"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10.5703125" style="2" customWidth="1"/>
    <col min="12337" max="12429" width="0" style="2" hidden="1" customWidth="1"/>
    <col min="12430"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10.5703125" style="2" customWidth="1"/>
    <col min="12593" max="12685" width="0" style="2" hidden="1" customWidth="1"/>
    <col min="12686"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10.5703125" style="2" customWidth="1"/>
    <col min="12849" max="12941" width="0" style="2" hidden="1" customWidth="1"/>
    <col min="12942"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10.5703125" style="2" customWidth="1"/>
    <col min="13105" max="13197" width="0" style="2" hidden="1" customWidth="1"/>
    <col min="13198"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10.5703125" style="2" customWidth="1"/>
    <col min="13361" max="13453" width="0" style="2" hidden="1" customWidth="1"/>
    <col min="13454"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10.5703125" style="2" customWidth="1"/>
    <col min="13617" max="13709" width="0" style="2" hidden="1" customWidth="1"/>
    <col min="13710"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10.5703125" style="2" customWidth="1"/>
    <col min="13873" max="13965" width="0" style="2" hidden="1" customWidth="1"/>
    <col min="13966"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10.5703125" style="2" customWidth="1"/>
    <col min="14129" max="14221" width="0" style="2" hidden="1" customWidth="1"/>
    <col min="14222"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10.5703125" style="2" customWidth="1"/>
    <col min="14385" max="14477" width="0" style="2" hidden="1" customWidth="1"/>
    <col min="14478"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10.5703125" style="2" customWidth="1"/>
    <col min="14641" max="14733" width="0" style="2" hidden="1" customWidth="1"/>
    <col min="14734"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10.5703125" style="2" customWidth="1"/>
    <col min="14897" max="14989" width="0" style="2" hidden="1" customWidth="1"/>
    <col min="14990"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10.5703125" style="2" customWidth="1"/>
    <col min="15153" max="15245" width="0" style="2" hidden="1" customWidth="1"/>
    <col min="15246"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10.5703125" style="2" customWidth="1"/>
    <col min="15409" max="15501" width="0" style="2" hidden="1" customWidth="1"/>
    <col min="15502"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10.5703125" style="2" customWidth="1"/>
    <col min="15665" max="15757" width="0" style="2" hidden="1" customWidth="1"/>
    <col min="15758"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10.5703125" style="2" customWidth="1"/>
    <col min="15921" max="16013" width="0" style="2" hidden="1" customWidth="1"/>
    <col min="16014"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10.5703125" style="2" customWidth="1"/>
    <col min="16177" max="16269" width="0" style="2" hidden="1" customWidth="1"/>
    <col min="16270"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",[3]NOMBRE!B2," - ","( ",[3]NOMBRE!C2,[3]NOMBRE!D2,[3]NOMBRE!E2,[3]NOMBRE!F2,[3]NOMBRE!G2," )")</f>
        <v>COMUNA: LINARES  - ( 07401 )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",[3]NOMBRE!B3," - ","( ",[3]NOMBRE!C3,[3]NOMBRE!D3,[3]NOMBRE!E3,[3]NOMBRE!F3,[3]NOMBRE!G3,[3]NOMBRE!H3," )")</f>
        <v>ESTABLECIMIENTO/ESTRATEGIA: HOSPITAL DE LINARES  - ( 116108 )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",[3]NOMBRE!B6," - ","( ",[3]NOMBRE!C6,[3]NOMBRE!D6," )")</f>
        <v>MES: FEBRERO - ( 02 )</v>
      </c>
      <c r="B4" s="10"/>
      <c r="C4" s="10"/>
      <c r="D4" s="10"/>
      <c r="E4" s="10"/>
      <c r="F4" s="10"/>
      <c r="G4" s="10"/>
      <c r="H4" s="10"/>
      <c r="I4" s="10"/>
      <c r="J4" s="10"/>
      <c r="K4" s="10"/>
      <c r="M4" s="15"/>
      <c r="AY4" s="27"/>
      <c r="AZ4" s="27"/>
      <c r="CM4" s="185"/>
      <c r="CN4" s="27"/>
      <c r="CO4" s="27"/>
    </row>
    <row r="5" spans="1:112" s="11" customFormat="1" ht="12.75" customHeight="1" x14ac:dyDescent="0.2">
      <c r="A5" s="9" t="str">
        <f>CONCATENATE("AÑO: ",[3]NOMBRE!B7)</f>
        <v>AÑO: 2014</v>
      </c>
      <c r="B5" s="10"/>
      <c r="C5" s="10"/>
      <c r="D5" s="10"/>
      <c r="E5" s="10"/>
      <c r="F5" s="10"/>
      <c r="G5" s="10"/>
      <c r="H5" s="10"/>
      <c r="I5" s="10"/>
      <c r="J5" s="10"/>
      <c r="K5" s="10"/>
      <c r="M5" s="15"/>
      <c r="AY5" s="27"/>
      <c r="AZ5" s="27"/>
      <c r="CM5" s="185"/>
      <c r="CN5" s="27"/>
      <c r="CO5" s="27"/>
    </row>
    <row r="6" spans="1:112" s="13" customFormat="1" ht="39.75" customHeight="1" x14ac:dyDescent="0.2">
      <c r="A6" s="504" t="s">
        <v>1</v>
      </c>
      <c r="B6" s="504"/>
      <c r="C6" s="504"/>
      <c r="D6" s="504"/>
      <c r="E6" s="504"/>
      <c r="F6" s="504"/>
      <c r="G6" s="504"/>
      <c r="H6" s="504"/>
      <c r="I6" s="504"/>
      <c r="J6" s="504"/>
      <c r="K6" s="504"/>
      <c r="L6" s="504"/>
      <c r="M6" s="504"/>
      <c r="N6" s="504"/>
      <c r="O6" s="504"/>
      <c r="P6" s="504"/>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505" t="s">
        <v>3</v>
      </c>
      <c r="B8" s="506"/>
      <c r="C8" s="509" t="s">
        <v>4</v>
      </c>
      <c r="D8" s="515" t="s">
        <v>5</v>
      </c>
      <c r="E8" s="516"/>
      <c r="F8" s="516"/>
      <c r="G8" s="516"/>
      <c r="H8" s="516"/>
      <c r="I8" s="516"/>
      <c r="J8" s="516"/>
      <c r="K8" s="516"/>
      <c r="L8" s="51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507"/>
      <c r="B9" s="508"/>
      <c r="C9" s="510"/>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511" t="s">
        <v>9</v>
      </c>
      <c r="B10" s="512"/>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IF($C10&gt;=[3]A03!$C79,"","Total Gestantes Ingresadas debe ser MAYOR o IGUAL que el Total de Aplicaciones a Gestantes REM A03 Sección B3")</f>
        <v/>
      </c>
      <c r="BB10" s="77" t="str">
        <f>IF($C10&gt;=[3]A03!$C76,"","Total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IF($C10&gt;=[3]A03!$C79,0,1)</f>
        <v>0</v>
      </c>
      <c r="CQ10" s="154">
        <f>IF($C10&gt;=[3]A03!$C76,0,1)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528" t="s">
        <v>10</v>
      </c>
      <c r="B11" s="528"/>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524" t="s">
        <v>11</v>
      </c>
      <c r="B12" s="525"/>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524" t="s">
        <v>12</v>
      </c>
      <c r="B13" s="525"/>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529" t="s">
        <v>13</v>
      </c>
      <c r="B14" s="530"/>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531" t="s">
        <v>171</v>
      </c>
      <c r="B15" s="532"/>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533" t="s">
        <v>15</v>
      </c>
      <c r="B17" s="534"/>
      <c r="C17" s="518"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535"/>
      <c r="B18" s="536"/>
      <c r="C18" s="519"/>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513" t="s">
        <v>17</v>
      </c>
      <c r="B19" s="514"/>
      <c r="C19" s="84">
        <v>187</v>
      </c>
      <c r="D19" s="520" t="str">
        <f t="shared" ref="D19:D29" si="1">+BA19</f>
        <v/>
      </c>
      <c r="E19" s="521"/>
      <c r="F19" s="521"/>
      <c r="G19" s="521"/>
      <c r="H19" s="521"/>
      <c r="I19" s="521"/>
      <c r="J19" s="521"/>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522" t="s">
        <v>18</v>
      </c>
      <c r="B20" s="523"/>
      <c r="C20" s="85">
        <v>10</v>
      </c>
      <c r="D20" s="520" t="str">
        <f t="shared" si="1"/>
        <v/>
      </c>
      <c r="E20" s="521"/>
      <c r="F20" s="521"/>
      <c r="G20" s="521"/>
      <c r="H20" s="521"/>
      <c r="I20" s="521"/>
      <c r="J20" s="521"/>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524" t="s">
        <v>172</v>
      </c>
      <c r="B21" s="525"/>
      <c r="C21" s="85"/>
      <c r="D21" s="520" t="str">
        <f t="shared" si="1"/>
        <v/>
      </c>
      <c r="E21" s="521"/>
      <c r="F21" s="521"/>
      <c r="G21" s="521"/>
      <c r="H21" s="521"/>
      <c r="I21" s="521"/>
      <c r="J21" s="521"/>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524" t="s">
        <v>173</v>
      </c>
      <c r="B22" s="525"/>
      <c r="C22" s="85">
        <v>26</v>
      </c>
      <c r="D22" s="520" t="str">
        <f t="shared" si="1"/>
        <v/>
      </c>
      <c r="E22" s="521"/>
      <c r="F22" s="521"/>
      <c r="G22" s="521"/>
      <c r="H22" s="521"/>
      <c r="I22" s="521"/>
      <c r="J22" s="521"/>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526" t="s">
        <v>19</v>
      </c>
      <c r="B23" s="527"/>
      <c r="C23" s="85">
        <v>3</v>
      </c>
      <c r="D23" s="520" t="str">
        <f t="shared" si="1"/>
        <v/>
      </c>
      <c r="E23" s="521"/>
      <c r="F23" s="521"/>
      <c r="G23" s="521"/>
      <c r="H23" s="521"/>
      <c r="I23" s="521"/>
      <c r="J23" s="521"/>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526" t="s">
        <v>20</v>
      </c>
      <c r="B24" s="527"/>
      <c r="C24" s="85"/>
      <c r="D24" s="520" t="str">
        <f t="shared" si="1"/>
        <v/>
      </c>
      <c r="E24" s="521"/>
      <c r="F24" s="521"/>
      <c r="G24" s="521"/>
      <c r="H24" s="521"/>
      <c r="I24" s="521"/>
      <c r="J24" s="521"/>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526" t="s">
        <v>21</v>
      </c>
      <c r="B25" s="527"/>
      <c r="C25" s="85">
        <v>2</v>
      </c>
      <c r="D25" s="520" t="str">
        <f t="shared" si="1"/>
        <v/>
      </c>
      <c r="E25" s="521"/>
      <c r="F25" s="521"/>
      <c r="G25" s="521"/>
      <c r="H25" s="521"/>
      <c r="I25" s="521"/>
      <c r="J25" s="521"/>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526" t="s">
        <v>22</v>
      </c>
      <c r="B26" s="527"/>
      <c r="C26" s="85">
        <v>34</v>
      </c>
      <c r="D26" s="520" t="str">
        <f t="shared" si="1"/>
        <v/>
      </c>
      <c r="E26" s="521"/>
      <c r="F26" s="521"/>
      <c r="G26" s="521"/>
      <c r="H26" s="521"/>
      <c r="I26" s="521"/>
      <c r="J26" s="521"/>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526" t="s">
        <v>23</v>
      </c>
      <c r="B27" s="527"/>
      <c r="C27" s="85">
        <v>19</v>
      </c>
      <c r="D27" s="520" t="str">
        <f t="shared" si="1"/>
        <v/>
      </c>
      <c r="E27" s="521"/>
      <c r="F27" s="521"/>
      <c r="G27" s="521"/>
      <c r="H27" s="521"/>
      <c r="I27" s="521"/>
      <c r="J27" s="521"/>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539" t="s">
        <v>24</v>
      </c>
      <c r="B28" s="540"/>
      <c r="C28" s="85">
        <v>3</v>
      </c>
      <c r="D28" s="520" t="str">
        <f t="shared" si="1"/>
        <v/>
      </c>
      <c r="E28" s="521"/>
      <c r="F28" s="521"/>
      <c r="G28" s="521"/>
      <c r="H28" s="521"/>
      <c r="I28" s="521"/>
      <c r="J28" s="521"/>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541" t="s">
        <v>174</v>
      </c>
      <c r="B29" s="542"/>
      <c r="C29" s="87">
        <v>90</v>
      </c>
      <c r="D29" s="520" t="str">
        <f t="shared" si="1"/>
        <v/>
      </c>
      <c r="E29" s="521"/>
      <c r="F29" s="521"/>
      <c r="G29" s="521"/>
      <c r="H29" s="521"/>
      <c r="I29" s="521"/>
      <c r="J29" s="521"/>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505" t="s">
        <v>26</v>
      </c>
      <c r="B31" s="506"/>
      <c r="C31" s="509" t="s">
        <v>4</v>
      </c>
      <c r="D31" s="515" t="s">
        <v>5</v>
      </c>
      <c r="E31" s="516"/>
      <c r="F31" s="516"/>
      <c r="G31" s="516"/>
      <c r="H31" s="516"/>
      <c r="I31" s="516"/>
      <c r="J31" s="516"/>
      <c r="K31" s="516"/>
      <c r="L31" s="51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507"/>
      <c r="B32" s="508"/>
      <c r="C32" s="510"/>
      <c r="D32" s="336" t="s">
        <v>6</v>
      </c>
      <c r="E32" s="338" t="s">
        <v>7</v>
      </c>
      <c r="F32" s="338" t="s">
        <v>8</v>
      </c>
      <c r="G32" s="338" t="s">
        <v>165</v>
      </c>
      <c r="H32" s="338" t="s">
        <v>166</v>
      </c>
      <c r="I32" s="338" t="s">
        <v>167</v>
      </c>
      <c r="J32" s="338" t="s">
        <v>168</v>
      </c>
      <c r="K32" s="338" t="s">
        <v>169</v>
      </c>
      <c r="L32" s="338"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543" t="s">
        <v>27</v>
      </c>
      <c r="B33" s="543"/>
      <c r="C33" s="105">
        <f t="shared" ref="C33:C42" si="3">SUM(D33:L33)</f>
        <v>0</v>
      </c>
      <c r="D33" s="105">
        <f>SUM(D34:D42)</f>
        <v>0</v>
      </c>
      <c r="E33" s="105">
        <f t="shared" ref="E33:L33" si="4">SUM(E34:E42)</f>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677"/>
      <c r="N34" s="677"/>
      <c r="O34" s="677"/>
      <c r="P34" s="677"/>
      <c r="Q34" s="677"/>
      <c r="R34" s="677"/>
      <c r="S34" s="677"/>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544" t="s">
        <v>29</v>
      </c>
      <c r="B35" s="52" t="s">
        <v>30</v>
      </c>
      <c r="C35" s="93">
        <f t="shared" si="3"/>
        <v>0</v>
      </c>
      <c r="D35" s="84"/>
      <c r="E35" s="84"/>
      <c r="F35" s="84"/>
      <c r="G35" s="84"/>
      <c r="H35" s="84"/>
      <c r="I35" s="84"/>
      <c r="J35" s="84"/>
      <c r="K35" s="84"/>
      <c r="L35" s="84"/>
      <c r="M35" s="677"/>
      <c r="N35" s="677"/>
      <c r="O35" s="677"/>
      <c r="P35" s="677"/>
      <c r="Q35" s="677"/>
      <c r="R35" s="677"/>
      <c r="S35" s="677"/>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545"/>
      <c r="B36" s="51" t="s">
        <v>31</v>
      </c>
      <c r="C36" s="94">
        <f t="shared" si="3"/>
        <v>0</v>
      </c>
      <c r="D36" s="85"/>
      <c r="E36" s="85"/>
      <c r="F36" s="85"/>
      <c r="G36" s="85"/>
      <c r="H36" s="85"/>
      <c r="I36" s="85"/>
      <c r="J36" s="85"/>
      <c r="K36" s="85"/>
      <c r="L36" s="85"/>
      <c r="M36" s="677"/>
      <c r="N36" s="677"/>
      <c r="O36" s="677"/>
      <c r="P36" s="677"/>
      <c r="Q36" s="677"/>
      <c r="R36" s="677"/>
      <c r="S36" s="677"/>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545"/>
      <c r="B37" s="51" t="s">
        <v>32</v>
      </c>
      <c r="C37" s="94">
        <f t="shared" si="3"/>
        <v>0</v>
      </c>
      <c r="D37" s="85"/>
      <c r="E37" s="85"/>
      <c r="F37" s="85"/>
      <c r="G37" s="85"/>
      <c r="H37" s="85"/>
      <c r="I37" s="85"/>
      <c r="J37" s="85"/>
      <c r="K37" s="85"/>
      <c r="L37" s="85"/>
      <c r="M37" s="677"/>
      <c r="N37" s="677"/>
      <c r="O37" s="677"/>
      <c r="P37" s="677"/>
      <c r="Q37" s="677"/>
      <c r="R37" s="677"/>
      <c r="S37" s="677"/>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545"/>
      <c r="B38" s="51" t="s">
        <v>33</v>
      </c>
      <c r="C38" s="94">
        <f t="shared" si="3"/>
        <v>0</v>
      </c>
      <c r="D38" s="85"/>
      <c r="E38" s="85"/>
      <c r="F38" s="85"/>
      <c r="G38" s="85"/>
      <c r="H38" s="85"/>
      <c r="I38" s="85"/>
      <c r="J38" s="85"/>
      <c r="K38" s="85"/>
      <c r="L38" s="85"/>
      <c r="M38" s="677"/>
      <c r="N38" s="677"/>
      <c r="O38" s="677"/>
      <c r="P38" s="677"/>
      <c r="Q38" s="677"/>
      <c r="R38" s="677"/>
      <c r="S38" s="677"/>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546"/>
      <c r="B39" s="53" t="s">
        <v>34</v>
      </c>
      <c r="C39" s="95">
        <f t="shared" si="3"/>
        <v>0</v>
      </c>
      <c r="D39" s="87"/>
      <c r="E39" s="87"/>
      <c r="F39" s="87"/>
      <c r="G39" s="87"/>
      <c r="H39" s="87"/>
      <c r="I39" s="87"/>
      <c r="J39" s="87"/>
      <c r="K39" s="87"/>
      <c r="L39" s="87"/>
      <c r="M39" s="677"/>
      <c r="N39" s="677"/>
      <c r="O39" s="677"/>
      <c r="P39" s="677"/>
      <c r="Q39" s="677"/>
      <c r="R39" s="677"/>
      <c r="S39" s="677"/>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678" t="s">
        <v>35</v>
      </c>
      <c r="B40" s="50" t="s">
        <v>36</v>
      </c>
      <c r="C40" s="125">
        <f t="shared" si="3"/>
        <v>0</v>
      </c>
      <c r="D40" s="89"/>
      <c r="E40" s="89"/>
      <c r="F40" s="89"/>
      <c r="G40" s="89"/>
      <c r="H40" s="89"/>
      <c r="I40" s="89"/>
      <c r="J40" s="89"/>
      <c r="K40" s="89"/>
      <c r="L40" s="89"/>
      <c r="M40" s="677"/>
      <c r="N40" s="677"/>
      <c r="O40" s="677"/>
      <c r="P40" s="677"/>
      <c r="Q40" s="677"/>
      <c r="R40" s="677"/>
      <c r="S40" s="677"/>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x14ac:dyDescent="0.2">
      <c r="A41" s="668"/>
      <c r="B41" s="51" t="s">
        <v>37</v>
      </c>
      <c r="C41" s="94">
        <f t="shared" si="3"/>
        <v>0</v>
      </c>
      <c r="D41" s="85"/>
      <c r="E41" s="85"/>
      <c r="F41" s="85"/>
      <c r="G41" s="85"/>
      <c r="H41" s="85"/>
      <c r="I41" s="85"/>
      <c r="J41" s="85"/>
      <c r="K41" s="85"/>
      <c r="L41" s="85"/>
      <c r="M41" s="677"/>
      <c r="N41" s="677"/>
      <c r="O41" s="677"/>
      <c r="P41" s="677"/>
      <c r="Q41" s="677"/>
      <c r="R41" s="677"/>
      <c r="S41" s="677"/>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x14ac:dyDescent="0.2">
      <c r="A42" s="566" t="s">
        <v>175</v>
      </c>
      <c r="B42" s="567"/>
      <c r="C42" s="95">
        <f t="shared" si="3"/>
        <v>0</v>
      </c>
      <c r="D42" s="87"/>
      <c r="E42" s="87"/>
      <c r="F42" s="87"/>
      <c r="G42" s="87"/>
      <c r="H42" s="87"/>
      <c r="I42" s="87"/>
      <c r="J42" s="87"/>
      <c r="K42" s="87"/>
      <c r="L42" s="87"/>
      <c r="M42" s="677"/>
      <c r="N42" s="677"/>
      <c r="O42" s="677"/>
      <c r="P42" s="677"/>
      <c r="Q42" s="677"/>
      <c r="R42" s="677"/>
      <c r="S42" s="677"/>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328" t="s">
        <v>39</v>
      </c>
      <c r="B44" s="336"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547" t="s">
        <v>43</v>
      </c>
      <c r="B47" s="548"/>
      <c r="C47" s="336"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549" t="s">
        <v>46</v>
      </c>
      <c r="B48" s="550"/>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IF(AND(([3]A01!$C16+[3]A01!$C17+[3]A01!$C18+[3]A01!$C19+[3]A01!$D29+[3]A01!$D30+[3]A01!$D31)&lt;&gt;0,D48="",E48=""),"Observacion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IF(AND(([3]A01!$C16+[3]A01!$C17+[3]A01!$C18+[3]A01!$C19+[3]A01!$D29+[3]A01!$D30+[3]A01!$D31)&lt;&gt;0,D48="",E48=""),1,0)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551" t="s">
        <v>48</v>
      </c>
      <c r="B50" s="552"/>
      <c r="C50" s="555" t="s">
        <v>49</v>
      </c>
      <c r="D50" s="557" t="s">
        <v>50</v>
      </c>
      <c r="E50" s="558"/>
      <c r="F50" s="558"/>
      <c r="G50" s="558"/>
      <c r="H50" s="558"/>
      <c r="I50" s="559"/>
      <c r="J50" s="560" t="s">
        <v>51</v>
      </c>
      <c r="K50" s="561"/>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553"/>
      <c r="B51" s="554"/>
      <c r="C51" s="556"/>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564" t="s">
        <v>59</v>
      </c>
      <c r="B52" s="565"/>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562" t="s">
        <v>60</v>
      </c>
      <c r="B53" s="563"/>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562" t="s">
        <v>61</v>
      </c>
      <c r="B54" s="563"/>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537" t="s">
        <v>62</v>
      </c>
      <c r="B55" s="538"/>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551" t="s">
        <v>48</v>
      </c>
      <c r="B57" s="552"/>
      <c r="C57" s="555" t="s">
        <v>49</v>
      </c>
      <c r="D57" s="587" t="s">
        <v>177</v>
      </c>
      <c r="E57" s="587"/>
      <c r="F57" s="560"/>
      <c r="G57" s="560" t="s">
        <v>178</v>
      </c>
      <c r="H57" s="561"/>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553"/>
      <c r="B58" s="554"/>
      <c r="C58" s="556"/>
      <c r="D58" s="341" t="s">
        <v>179</v>
      </c>
      <c r="E58" s="341" t="s">
        <v>180</v>
      </c>
      <c r="F58" s="327" t="s">
        <v>181</v>
      </c>
      <c r="G58" s="327" t="s">
        <v>182</v>
      </c>
      <c r="H58" s="341"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570" t="s">
        <v>59</v>
      </c>
      <c r="B59" s="571"/>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572" t="s">
        <v>60</v>
      </c>
      <c r="B60" s="573"/>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572" t="s">
        <v>61</v>
      </c>
      <c r="B61" s="573"/>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574" t="s">
        <v>62</v>
      </c>
      <c r="B62" s="575"/>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533" t="s">
        <v>39</v>
      </c>
      <c r="B64" s="534"/>
      <c r="C64" s="533" t="s">
        <v>40</v>
      </c>
      <c r="D64" s="585"/>
      <c r="E64" s="534"/>
      <c r="F64" s="576" t="s">
        <v>41</v>
      </c>
      <c r="G64" s="577"/>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8"/>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81"/>
      <c r="B65" s="582"/>
      <c r="C65" s="581"/>
      <c r="D65" s="586"/>
      <c r="E65" s="582"/>
      <c r="F65" s="543" t="s">
        <v>63</v>
      </c>
      <c r="G65" s="543"/>
      <c r="H65" s="543" t="s">
        <v>64</v>
      </c>
      <c r="I65" s="543"/>
      <c r="J65" s="543" t="s">
        <v>213</v>
      </c>
      <c r="K65" s="543"/>
      <c r="L65" s="543" t="s">
        <v>214</v>
      </c>
      <c r="M65" s="543"/>
      <c r="N65" s="543" t="s">
        <v>215</v>
      </c>
      <c r="O65" s="543"/>
      <c r="P65" s="543" t="s">
        <v>216</v>
      </c>
      <c r="Q65" s="543"/>
      <c r="R65" s="543" t="s">
        <v>217</v>
      </c>
      <c r="S65" s="543"/>
      <c r="T65" s="543" t="s">
        <v>218</v>
      </c>
      <c r="U65" s="543"/>
      <c r="V65" s="543" t="s">
        <v>219</v>
      </c>
      <c r="W65" s="543"/>
      <c r="X65" s="543" t="s">
        <v>220</v>
      </c>
      <c r="Y65" s="543"/>
      <c r="Z65" s="579" t="s">
        <v>221</v>
      </c>
      <c r="AA65" s="580"/>
      <c r="AB65" s="579" t="s">
        <v>222</v>
      </c>
      <c r="AC65" s="580"/>
      <c r="AD65" s="579" t="s">
        <v>223</v>
      </c>
      <c r="AE65" s="580"/>
      <c r="AF65" s="579" t="s">
        <v>224</v>
      </c>
      <c r="AG65" s="580"/>
      <c r="AH65" s="62"/>
      <c r="AI65" s="11"/>
      <c r="AJ65" s="11"/>
      <c r="AK65" s="11"/>
      <c r="AL65" s="11"/>
      <c r="AM65" s="11"/>
      <c r="AN65" s="11"/>
      <c r="AO65" s="11"/>
      <c r="AP65" s="11"/>
      <c r="AQ65" s="11"/>
      <c r="AR65" s="11"/>
      <c r="AS65" s="11"/>
      <c r="AT65" s="11"/>
      <c r="AU65" s="11"/>
      <c r="AV65" s="11"/>
      <c r="AW65" s="11"/>
      <c r="AX65" s="11"/>
      <c r="AY65" s="11"/>
      <c r="AZ65" s="557" t="s">
        <v>63</v>
      </c>
      <c r="BA65" s="559"/>
      <c r="BB65" s="557" t="s">
        <v>64</v>
      </c>
      <c r="BC65" s="559"/>
      <c r="BD65" s="557" t="s">
        <v>213</v>
      </c>
      <c r="BE65" s="559"/>
      <c r="BF65" s="557" t="s">
        <v>214</v>
      </c>
      <c r="BG65" s="559"/>
      <c r="BH65" s="557" t="s">
        <v>215</v>
      </c>
      <c r="BI65" s="559"/>
      <c r="BJ65" s="557" t="s">
        <v>216</v>
      </c>
      <c r="BK65" s="559"/>
      <c r="BL65" s="557" t="s">
        <v>217</v>
      </c>
      <c r="BM65" s="559"/>
      <c r="BN65" s="557" t="s">
        <v>218</v>
      </c>
      <c r="BO65" s="559"/>
      <c r="BP65" s="557" t="s">
        <v>219</v>
      </c>
      <c r="BQ65" s="559"/>
      <c r="BR65" s="557" t="s">
        <v>220</v>
      </c>
      <c r="BS65" s="559"/>
      <c r="BT65" s="579" t="s">
        <v>221</v>
      </c>
      <c r="BU65" s="580"/>
      <c r="BV65" s="579" t="s">
        <v>222</v>
      </c>
      <c r="BW65" s="580"/>
      <c r="BX65" s="579" t="s">
        <v>223</v>
      </c>
      <c r="BY65" s="580"/>
      <c r="BZ65" s="579" t="s">
        <v>224</v>
      </c>
      <c r="CA65" s="580"/>
      <c r="CB65" s="11"/>
      <c r="CC65" s="11"/>
      <c r="CD65" s="11"/>
      <c r="CE65" s="11"/>
      <c r="CF65" s="11"/>
      <c r="CG65" s="11"/>
      <c r="CH65" s="11"/>
      <c r="CI65" s="11"/>
      <c r="CJ65" s="11"/>
      <c r="CK65" s="11"/>
      <c r="CL65" s="11"/>
      <c r="CM65" s="185"/>
      <c r="CN65" s="27"/>
      <c r="CO65" s="27"/>
      <c r="CP65" s="557"/>
      <c r="CQ65" s="559"/>
      <c r="CR65" s="557"/>
      <c r="CS65" s="559"/>
      <c r="CT65" s="557"/>
      <c r="CU65" s="559"/>
      <c r="CV65" s="557"/>
      <c r="CW65" s="559"/>
      <c r="CX65" s="557"/>
      <c r="CY65" s="559"/>
      <c r="CZ65" s="557"/>
      <c r="DA65" s="559"/>
      <c r="DB65" s="557"/>
      <c r="DC65" s="559"/>
      <c r="DD65" s="557"/>
      <c r="DE65" s="559"/>
      <c r="DF65" s="557"/>
      <c r="DG65" s="559"/>
      <c r="DH65" s="557"/>
      <c r="DI65" s="559"/>
      <c r="DJ65" s="579"/>
      <c r="DK65" s="580"/>
      <c r="DL65" s="579"/>
      <c r="DM65" s="580"/>
      <c r="DN65" s="579"/>
      <c r="DO65" s="580"/>
      <c r="DP65" s="579"/>
      <c r="DQ65" s="580"/>
    </row>
    <row r="66" spans="1:132" s="76" customFormat="1" ht="21" x14ac:dyDescent="0.15">
      <c r="A66" s="583"/>
      <c r="B66" s="584"/>
      <c r="C66" s="336" t="s">
        <v>65</v>
      </c>
      <c r="D66" s="336" t="s">
        <v>37</v>
      </c>
      <c r="E66" s="339"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549" t="s">
        <v>66</v>
      </c>
      <c r="B67" s="550"/>
      <c r="C67" s="105">
        <f>SUM(D67:E67)</f>
        <v>0</v>
      </c>
      <c r="D67" s="105">
        <f>+F67+H67+J67+L67+N67+P67+R67+T67+V67+X67+Z67+AB67+AD67+AF67</f>
        <v>0</v>
      </c>
      <c r="E67" s="106">
        <f t="shared" ref="D67:E70" si="6">+G67+I67+K67+M67+O67+Q67+S67+U67+W67+Y67+AA67+AC67+AE67+AG67</f>
        <v>0</v>
      </c>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84"/>
      <c r="AH67" s="149" t="str">
        <f>$AZ67&amp;""&amp;$BA67&amp;""&amp;$BB67&amp;""&amp;$BC67&amp;""&amp;$BD67&amp;""&amp;$BE67&amp;""&amp;$BF67&amp;""&amp;$BG67&amp;""&amp;$BH67&amp;""&amp;$BI67&amp;""&amp;$BJ67&amp;""&amp;$BK67&amp;""&amp;$BL67&amp;""&amp;$BM67&amp;""&amp;$BN67&amp;""&amp;$BO67&amp;""&amp;$BP67&amp;""&amp;$BQ67&amp;""&amp;$BR67&amp;""&amp;$BS67&amp;""&amp;$BT67&amp;""&amp;$BU67&amp;""&amp;$BV67&amp;""&amp;$BW67&amp;""&amp;$BX67&amp;""&amp;$BY67&amp;""&amp;$BZ67&amp;""&amp;$CA67</f>
        <v/>
      </c>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679" t="s">
        <v>67</v>
      </c>
      <c r="B68" s="325"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t="str">
        <f>$AZ68&amp;""&amp;$BA68&amp;""&amp;$BB68&amp;""&amp;$BC68&amp;""&amp;$BD68&amp;""&amp;$BE68&amp;""&amp;$BF68&amp;""&amp;$BG68&amp;""&amp;$BH68&amp;""&amp;$BI68&amp;""&amp;$BJ68&amp;""&amp;$BK68&amp;""&amp;$BL68&amp;""&amp;$BM68&amp;""&amp;$BN68&amp;""&amp;$BO68&amp;""&amp;$BP68&amp;""&amp;$BQ68&amp;""&amp;$BR68&amp;""&amp;$BS68&amp;""&amp;$BT68&amp;""&amp;$BU68&amp;""&amp;$BV68&amp;""&amp;$BW68&amp;""&amp;$BX68&amp;""&amp;$BY68&amp;""&amp;$BZ68&amp;""&amp;$CA68</f>
        <v/>
      </c>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589"/>
      <c r="B69" s="334" t="s">
        <v>69</v>
      </c>
      <c r="C69" s="94">
        <f>SUM(D69:E69)</f>
        <v>0</v>
      </c>
      <c r="D69" s="94">
        <f t="shared" si="6"/>
        <v>0</v>
      </c>
      <c r="E69" s="126">
        <f t="shared" si="6"/>
        <v>0</v>
      </c>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590"/>
      <c r="B70" s="340"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533" t="s">
        <v>39</v>
      </c>
      <c r="B72" s="534"/>
      <c r="C72" s="555" t="s">
        <v>40</v>
      </c>
      <c r="D72" s="555"/>
      <c r="E72" s="555"/>
      <c r="F72" s="676" t="s">
        <v>71</v>
      </c>
      <c r="G72" s="676"/>
      <c r="H72" s="676"/>
      <c r="I72" s="676"/>
      <c r="J72" s="676"/>
      <c r="K72" s="676"/>
      <c r="L72" s="676"/>
      <c r="M72" s="676"/>
      <c r="N72" s="676"/>
      <c r="O72" s="676"/>
      <c r="P72" s="676"/>
      <c r="Q72" s="676"/>
      <c r="R72" s="676"/>
      <c r="S72" s="676"/>
      <c r="T72" s="676"/>
      <c r="U72" s="676"/>
      <c r="V72" s="676"/>
      <c r="W72" s="676"/>
      <c r="X72" s="676"/>
      <c r="Y72" s="676"/>
      <c r="Z72" s="676"/>
      <c r="AA72" s="676"/>
      <c r="AB72" s="676"/>
      <c r="AC72" s="676"/>
      <c r="AD72" s="676"/>
      <c r="AE72" s="676"/>
      <c r="AF72" s="676"/>
      <c r="AG72" s="676"/>
      <c r="AH72" s="681" t="s">
        <v>72</v>
      </c>
      <c r="AI72" s="681"/>
      <c r="AJ72" s="681"/>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81"/>
      <c r="B73" s="582"/>
      <c r="C73" s="680"/>
      <c r="D73" s="680"/>
      <c r="E73" s="680"/>
      <c r="F73" s="543" t="s">
        <v>63</v>
      </c>
      <c r="G73" s="543"/>
      <c r="H73" s="543" t="s">
        <v>64</v>
      </c>
      <c r="I73" s="543"/>
      <c r="J73" s="651" t="s">
        <v>213</v>
      </c>
      <c r="K73" s="651"/>
      <c r="L73" s="651" t="s">
        <v>214</v>
      </c>
      <c r="M73" s="651"/>
      <c r="N73" s="651" t="s">
        <v>215</v>
      </c>
      <c r="O73" s="651"/>
      <c r="P73" s="651" t="s">
        <v>216</v>
      </c>
      <c r="Q73" s="651"/>
      <c r="R73" s="543" t="s">
        <v>217</v>
      </c>
      <c r="S73" s="543"/>
      <c r="T73" s="651" t="s">
        <v>218</v>
      </c>
      <c r="U73" s="651"/>
      <c r="V73" s="651" t="s">
        <v>219</v>
      </c>
      <c r="W73" s="651"/>
      <c r="X73" s="651" t="s">
        <v>220</v>
      </c>
      <c r="Y73" s="651"/>
      <c r="Z73" s="651" t="s">
        <v>221</v>
      </c>
      <c r="AA73" s="651"/>
      <c r="AB73" s="651" t="s">
        <v>222</v>
      </c>
      <c r="AC73" s="651"/>
      <c r="AD73" s="651" t="s">
        <v>223</v>
      </c>
      <c r="AE73" s="651"/>
      <c r="AF73" s="651" t="s">
        <v>224</v>
      </c>
      <c r="AG73" s="651"/>
      <c r="AH73" s="682" t="s">
        <v>73</v>
      </c>
      <c r="AI73" s="682" t="s">
        <v>74</v>
      </c>
      <c r="AJ73" s="682"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583"/>
      <c r="B74" s="584"/>
      <c r="C74" s="336" t="s">
        <v>65</v>
      </c>
      <c r="D74" s="336" t="s">
        <v>37</v>
      </c>
      <c r="E74" s="336" t="s">
        <v>58</v>
      </c>
      <c r="F74" s="333" t="s">
        <v>37</v>
      </c>
      <c r="G74" s="333" t="s">
        <v>58</v>
      </c>
      <c r="H74" s="333" t="s">
        <v>37</v>
      </c>
      <c r="I74" s="333" t="s">
        <v>58</v>
      </c>
      <c r="J74" s="333" t="s">
        <v>37</v>
      </c>
      <c r="K74" s="333" t="s">
        <v>58</v>
      </c>
      <c r="L74" s="333" t="s">
        <v>37</v>
      </c>
      <c r="M74" s="333" t="s">
        <v>58</v>
      </c>
      <c r="N74" s="333" t="s">
        <v>37</v>
      </c>
      <c r="O74" s="333" t="s">
        <v>58</v>
      </c>
      <c r="P74" s="333" t="s">
        <v>37</v>
      </c>
      <c r="Q74" s="333" t="s">
        <v>58</v>
      </c>
      <c r="R74" s="333" t="s">
        <v>37</v>
      </c>
      <c r="S74" s="333" t="s">
        <v>58</v>
      </c>
      <c r="T74" s="333" t="s">
        <v>37</v>
      </c>
      <c r="U74" s="333" t="s">
        <v>58</v>
      </c>
      <c r="V74" s="333" t="s">
        <v>37</v>
      </c>
      <c r="W74" s="333" t="s">
        <v>58</v>
      </c>
      <c r="X74" s="333" t="s">
        <v>37</v>
      </c>
      <c r="Y74" s="333" t="s">
        <v>58</v>
      </c>
      <c r="Z74" s="333" t="s">
        <v>37</v>
      </c>
      <c r="AA74" s="333" t="s">
        <v>58</v>
      </c>
      <c r="AB74" s="333" t="s">
        <v>37</v>
      </c>
      <c r="AC74" s="333" t="s">
        <v>58</v>
      </c>
      <c r="AD74" s="333" t="s">
        <v>37</v>
      </c>
      <c r="AE74" s="333" t="s">
        <v>58</v>
      </c>
      <c r="AF74" s="333" t="s">
        <v>37</v>
      </c>
      <c r="AG74" s="333" t="s">
        <v>58</v>
      </c>
      <c r="AH74" s="683"/>
      <c r="AI74" s="683"/>
      <c r="AJ74" s="683"/>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549" t="s">
        <v>76</v>
      </c>
      <c r="B75" s="550"/>
      <c r="C75" s="105">
        <f>SUM(D75:E75)</f>
        <v>0</v>
      </c>
      <c r="D75" s="105">
        <f t="shared" ref="D75:E78" si="7">+F75+H75+J75+L75+N75+P75+R75+T75+V75+X75+Z75+AB75+AD75+AF75</f>
        <v>0</v>
      </c>
      <c r="E75" s="105">
        <f t="shared" si="7"/>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t="str">
        <f>$AZ75&amp;""&amp;$BA75&amp;""&amp;$BB75&amp;""&amp;$BC75&amp;""&amp;$BD75&amp;""&amp;$BE75&amp;""&amp;$BF75&amp;""&amp;$BG75&amp;""&amp;$BH75&amp;""&amp;$BI75&amp;""&amp;$BJ75&amp;""&amp;$BK75&amp;""&amp;$BL75&amp;""&amp;$BM75&amp;""&amp;$BN75&amp;""&amp;$BO75&amp;""&amp;$BP75&amp;""&amp;$BQ75&amp;""&amp;$BR75&amp;""&amp;$BS75&amp;""&amp;$BT75&amp;""&amp;$BU75&amp;""&amp;$BV75&amp;""&amp;$BW75&amp;""&amp;$BX75&amp;""&amp;$BY75&amp;""&amp;$BZ75&amp;""&amp;$CA75&amp;""&amp;$CB75</f>
        <v/>
      </c>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588" t="s">
        <v>67</v>
      </c>
      <c r="B76" s="325"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t="str">
        <f>$AZ76&amp;""&amp;$BA76&amp;""&amp;$BB76&amp;""&amp;$BC76&amp;""&amp;$BD76&amp;""&amp;$BE76&amp;""&amp;$BF76&amp;""&amp;$BG76&amp;""&amp;$BH76&amp;""&amp;$BI76&amp;""&amp;$BJ76&amp;""&amp;$BK76&amp;""&amp;$BL76&amp;""&amp;$BM76&amp;""&amp;$BN76&amp;""&amp;$BO76&amp;""&amp;$BP76&amp;""&amp;$BQ76&amp;""&amp;$BR76&amp;""&amp;$BS76&amp;""&amp;$BT76&amp;""&amp;$BU76&amp;""&amp;$BV76&amp;""&amp;$BW76&amp;""&amp;$BX76&amp;""&amp;$BY76&amp;""&amp;$BZ76&amp;""&amp;$CA76&amp;""&amp;$CB76</f>
        <v/>
      </c>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589"/>
      <c r="B77" s="334" t="s">
        <v>69</v>
      </c>
      <c r="C77" s="94">
        <f>SUM(D77:E77)</f>
        <v>0</v>
      </c>
      <c r="D77" s="94">
        <f t="shared" si="7"/>
        <v>0</v>
      </c>
      <c r="E77" s="94">
        <f t="shared" si="7"/>
        <v>0</v>
      </c>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590"/>
      <c r="B78" s="340"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591" t="s">
        <v>39</v>
      </c>
      <c r="B80" s="592"/>
      <c r="C80" s="597" t="s">
        <v>227</v>
      </c>
      <c r="D80" s="598"/>
      <c r="E80" s="599"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593"/>
      <c r="B81" s="594"/>
      <c r="C81" s="602" t="s">
        <v>229</v>
      </c>
      <c r="D81" s="604" t="s">
        <v>71</v>
      </c>
      <c r="E81" s="600"/>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595"/>
      <c r="B82" s="596"/>
      <c r="C82" s="603"/>
      <c r="D82" s="605"/>
      <c r="E82" s="601"/>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568" t="s">
        <v>230</v>
      </c>
      <c r="B83" s="569"/>
      <c r="C83" s="255"/>
      <c r="D83" s="255"/>
      <c r="E83" s="255"/>
      <c r="F83" s="220">
        <f>+BB83</f>
        <v>0</v>
      </c>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B83" s="22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585" t="s">
        <v>39</v>
      </c>
      <c r="B85" s="585"/>
      <c r="C85" s="533" t="s">
        <v>40</v>
      </c>
      <c r="D85" s="585"/>
      <c r="E85" s="534"/>
      <c r="F85" s="576" t="s">
        <v>41</v>
      </c>
      <c r="G85" s="577"/>
      <c r="H85" s="577"/>
      <c r="I85" s="577"/>
      <c r="J85" s="577"/>
      <c r="K85" s="577"/>
      <c r="L85" s="577"/>
      <c r="M85" s="577"/>
      <c r="N85" s="577"/>
      <c r="O85" s="577"/>
      <c r="P85" s="577"/>
      <c r="Q85" s="577"/>
      <c r="R85" s="577"/>
      <c r="S85" s="577"/>
      <c r="T85" s="577"/>
      <c r="U85" s="577"/>
      <c r="V85" s="577"/>
      <c r="W85" s="577"/>
      <c r="X85" s="577"/>
      <c r="Y85" s="577"/>
      <c r="Z85" s="577"/>
      <c r="AA85" s="577"/>
      <c r="AB85" s="577"/>
      <c r="AC85" s="577"/>
      <c r="AD85" s="577"/>
      <c r="AE85" s="577"/>
      <c r="AF85" s="577"/>
      <c r="AG85" s="578"/>
      <c r="AH85" s="509"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586"/>
      <c r="B86" s="586"/>
      <c r="C86" s="581"/>
      <c r="D86" s="586"/>
      <c r="E86" s="582"/>
      <c r="F86" s="326" t="s">
        <v>63</v>
      </c>
      <c r="G86" s="326"/>
      <c r="H86" s="326" t="s">
        <v>64</v>
      </c>
      <c r="I86" s="326"/>
      <c r="J86" s="326" t="s">
        <v>213</v>
      </c>
      <c r="K86" s="326"/>
      <c r="L86" s="326" t="s">
        <v>214</v>
      </c>
      <c r="M86" s="326"/>
      <c r="N86" s="326" t="s">
        <v>215</v>
      </c>
      <c r="O86" s="326"/>
      <c r="P86" s="326" t="s">
        <v>216</v>
      </c>
      <c r="Q86" s="326"/>
      <c r="R86" s="326" t="s">
        <v>217</v>
      </c>
      <c r="S86" s="326"/>
      <c r="T86" s="326" t="s">
        <v>218</v>
      </c>
      <c r="U86" s="326"/>
      <c r="V86" s="326" t="s">
        <v>219</v>
      </c>
      <c r="W86" s="326"/>
      <c r="X86" s="326" t="s">
        <v>220</v>
      </c>
      <c r="Y86" s="326"/>
      <c r="Z86" s="328" t="s">
        <v>221</v>
      </c>
      <c r="AA86" s="329"/>
      <c r="AB86" s="328" t="s">
        <v>222</v>
      </c>
      <c r="AC86" s="329"/>
      <c r="AD86" s="328" t="s">
        <v>223</v>
      </c>
      <c r="AE86" s="329"/>
      <c r="AF86" s="328" t="s">
        <v>224</v>
      </c>
      <c r="AG86" s="329"/>
      <c r="AH86" s="684"/>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95"/>
      <c r="B87" s="695"/>
      <c r="C87" s="336" t="s">
        <v>65</v>
      </c>
      <c r="D87" s="336" t="s">
        <v>37</v>
      </c>
      <c r="E87" s="336" t="s">
        <v>58</v>
      </c>
      <c r="F87" s="333" t="s">
        <v>37</v>
      </c>
      <c r="G87" s="333" t="s">
        <v>58</v>
      </c>
      <c r="H87" s="333" t="s">
        <v>37</v>
      </c>
      <c r="I87" s="333" t="s">
        <v>58</v>
      </c>
      <c r="J87" s="333" t="s">
        <v>37</v>
      </c>
      <c r="K87" s="333" t="s">
        <v>58</v>
      </c>
      <c r="L87" s="333" t="s">
        <v>37</v>
      </c>
      <c r="M87" s="333" t="s">
        <v>58</v>
      </c>
      <c r="N87" s="333" t="s">
        <v>37</v>
      </c>
      <c r="O87" s="333" t="s">
        <v>58</v>
      </c>
      <c r="P87" s="333" t="s">
        <v>37</v>
      </c>
      <c r="Q87" s="333" t="s">
        <v>58</v>
      </c>
      <c r="R87" s="333" t="s">
        <v>37</v>
      </c>
      <c r="S87" s="333" t="s">
        <v>58</v>
      </c>
      <c r="T87" s="333" t="s">
        <v>37</v>
      </c>
      <c r="U87" s="333" t="s">
        <v>58</v>
      </c>
      <c r="V87" s="333" t="s">
        <v>37</v>
      </c>
      <c r="W87" s="333" t="s">
        <v>58</v>
      </c>
      <c r="X87" s="333" t="s">
        <v>37</v>
      </c>
      <c r="Y87" s="333" t="s">
        <v>58</v>
      </c>
      <c r="Z87" s="333" t="s">
        <v>37</v>
      </c>
      <c r="AA87" s="333" t="s">
        <v>58</v>
      </c>
      <c r="AB87" s="333" t="s">
        <v>37</v>
      </c>
      <c r="AC87" s="333" t="s">
        <v>58</v>
      </c>
      <c r="AD87" s="333" t="s">
        <v>37</v>
      </c>
      <c r="AE87" s="333" t="s">
        <v>58</v>
      </c>
      <c r="AF87" s="333" t="s">
        <v>37</v>
      </c>
      <c r="AG87" s="333" t="s">
        <v>58</v>
      </c>
      <c r="AH87" s="510"/>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687" t="s">
        <v>78</v>
      </c>
      <c r="B88" s="68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689" t="s">
        <v>79</v>
      </c>
      <c r="B89" s="69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9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9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93" t="s">
        <v>83</v>
      </c>
      <c r="B92" s="69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149">
        <f>$AQ92</f>
        <v>0</v>
      </c>
      <c r="AJ92" s="11"/>
      <c r="AK92" s="11"/>
      <c r="AL92" s="11"/>
      <c r="AM92" s="11"/>
      <c r="AN92" s="11"/>
      <c r="AO92" s="11"/>
      <c r="AP92" s="27"/>
      <c r="AQ92" s="27"/>
      <c r="AR92" s="11"/>
      <c r="AS92" s="11"/>
      <c r="AT92" s="11"/>
      <c r="AU92" s="11"/>
      <c r="AV92" s="11"/>
      <c r="AW92" s="11"/>
      <c r="AX92" s="11"/>
      <c r="AY92" s="11"/>
      <c r="AZ92" s="11"/>
      <c r="BA92" s="11"/>
      <c r="BB92" s="11"/>
      <c r="BC92" s="11"/>
      <c r="BD92" s="11"/>
      <c r="BE92" s="11"/>
      <c r="BF92" s="11"/>
      <c r="BG92" s="11"/>
      <c r="BH92" s="11"/>
      <c r="BI92" s="11"/>
      <c r="CN92" s="27"/>
      <c r="CO92" s="27"/>
      <c r="CP92" s="77">
        <f>IF(C92&gt;C90+C91,1,0)</f>
        <v>0</v>
      </c>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551" t="s">
        <v>3</v>
      </c>
      <c r="B94" s="552"/>
      <c r="C94" s="579" t="s">
        <v>40</v>
      </c>
      <c r="D94" s="612"/>
      <c r="E94" s="580"/>
      <c r="F94" s="579" t="s">
        <v>221</v>
      </c>
      <c r="G94" s="580"/>
      <c r="H94" s="328" t="s">
        <v>222</v>
      </c>
      <c r="I94" s="329"/>
      <c r="J94" s="328" t="s">
        <v>223</v>
      </c>
      <c r="K94" s="329"/>
      <c r="L94" s="328" t="s">
        <v>224</v>
      </c>
      <c r="M94" s="329"/>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553"/>
      <c r="B95" s="554"/>
      <c r="C95" s="336" t="s">
        <v>65</v>
      </c>
      <c r="D95" s="336" t="s">
        <v>37</v>
      </c>
      <c r="E95" s="336" t="s">
        <v>58</v>
      </c>
      <c r="F95" s="336" t="s">
        <v>37</v>
      </c>
      <c r="G95" s="336" t="s">
        <v>58</v>
      </c>
      <c r="H95" s="336" t="s">
        <v>37</v>
      </c>
      <c r="I95" s="336" t="s">
        <v>58</v>
      </c>
      <c r="J95" s="336" t="s">
        <v>37</v>
      </c>
      <c r="K95" s="336" t="s">
        <v>58</v>
      </c>
      <c r="L95" s="336" t="s">
        <v>37</v>
      </c>
      <c r="M95" s="336"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674" t="s">
        <v>233</v>
      </c>
      <c r="B96" s="674"/>
      <c r="C96" s="93">
        <f>SUM(D96:E96)</f>
        <v>0</v>
      </c>
      <c r="D96" s="93">
        <f t="shared" ref="D96:E98" si="9">+F96+H96+J96+L96</f>
        <v>0</v>
      </c>
      <c r="E96" s="93">
        <f t="shared" si="9"/>
        <v>0</v>
      </c>
      <c r="F96" s="84"/>
      <c r="G96" s="84"/>
      <c r="H96" s="84"/>
      <c r="I96" s="84"/>
      <c r="J96" s="84"/>
      <c r="K96" s="84"/>
      <c r="L96" s="84"/>
      <c r="M96" s="84"/>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528" t="s">
        <v>85</v>
      </c>
      <c r="B97" s="528"/>
      <c r="C97" s="94">
        <f>SUM(D97:E97)</f>
        <v>0</v>
      </c>
      <c r="D97" s="94">
        <f t="shared" si="9"/>
        <v>0</v>
      </c>
      <c r="E97" s="94">
        <f t="shared" si="9"/>
        <v>0</v>
      </c>
      <c r="F97" s="85"/>
      <c r="G97" s="85"/>
      <c r="H97" s="85"/>
      <c r="I97" s="85"/>
      <c r="J97" s="85"/>
      <c r="K97" s="85"/>
      <c r="L97" s="85"/>
      <c r="M97" s="85"/>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616" t="s">
        <v>86</v>
      </c>
      <c r="B98" s="616"/>
      <c r="C98" s="99">
        <f>SUM(D98:E98)</f>
        <v>0</v>
      </c>
      <c r="D98" s="99">
        <f t="shared" si="9"/>
        <v>0</v>
      </c>
      <c r="E98" s="99">
        <f t="shared" si="9"/>
        <v>0</v>
      </c>
      <c r="F98" s="86"/>
      <c r="G98" s="86"/>
      <c r="H98" s="86"/>
      <c r="I98" s="86"/>
      <c r="J98" s="86"/>
      <c r="K98" s="86"/>
      <c r="L98" s="86"/>
      <c r="M98" s="86"/>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613" t="s">
        <v>87</v>
      </c>
      <c r="B99" s="613"/>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614" t="s">
        <v>88</v>
      </c>
      <c r="B100" s="614"/>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528" t="s">
        <v>89</v>
      </c>
      <c r="B101" s="528"/>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528" t="s">
        <v>90</v>
      </c>
      <c r="B102" s="528"/>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615" t="s">
        <v>91</v>
      </c>
      <c r="B103" s="61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613" t="s">
        <v>87</v>
      </c>
      <c r="B104" s="613"/>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609" t="s">
        <v>92</v>
      </c>
      <c r="B105" s="609"/>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551" t="s">
        <v>3</v>
      </c>
      <c r="B107" s="552"/>
      <c r="C107" s="579" t="s">
        <v>40</v>
      </c>
      <c r="D107" s="612"/>
      <c r="E107" s="580"/>
      <c r="F107" s="328" t="s">
        <v>221</v>
      </c>
      <c r="G107" s="329"/>
      <c r="H107" s="328" t="s">
        <v>222</v>
      </c>
      <c r="I107" s="329"/>
      <c r="J107" s="328" t="s">
        <v>223</v>
      </c>
      <c r="K107" s="329"/>
      <c r="L107" s="328" t="s">
        <v>224</v>
      </c>
      <c r="M107" s="330"/>
      <c r="N107" s="685"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553"/>
      <c r="B108" s="554"/>
      <c r="C108" s="336" t="s">
        <v>65</v>
      </c>
      <c r="D108" s="336" t="s">
        <v>37</v>
      </c>
      <c r="E108" s="336" t="s">
        <v>58</v>
      </c>
      <c r="F108" s="336" t="s">
        <v>37</v>
      </c>
      <c r="G108" s="336" t="s">
        <v>58</v>
      </c>
      <c r="H108" s="336" t="s">
        <v>37</v>
      </c>
      <c r="I108" s="336" t="s">
        <v>58</v>
      </c>
      <c r="J108" s="336" t="s">
        <v>37</v>
      </c>
      <c r="K108" s="336" t="s">
        <v>58</v>
      </c>
      <c r="L108" s="336" t="s">
        <v>37</v>
      </c>
      <c r="M108" s="231" t="s">
        <v>58</v>
      </c>
      <c r="N108" s="686"/>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674" t="s">
        <v>233</v>
      </c>
      <c r="B109" s="67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528" t="s">
        <v>85</v>
      </c>
      <c r="B110" s="528"/>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616" t="s">
        <v>86</v>
      </c>
      <c r="B111" s="616"/>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613" t="s">
        <v>87</v>
      </c>
      <c r="B112" s="613"/>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614" t="s">
        <v>88</v>
      </c>
      <c r="B113" s="614"/>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528" t="s">
        <v>89</v>
      </c>
      <c r="B114" s="528"/>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528" t="s">
        <v>90</v>
      </c>
      <c r="B115" s="528"/>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615" t="s">
        <v>91</v>
      </c>
      <c r="B116" s="61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613" t="s">
        <v>87</v>
      </c>
      <c r="B117" s="613"/>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609" t="s">
        <v>92</v>
      </c>
      <c r="B118" s="609"/>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543" t="s">
        <v>93</v>
      </c>
      <c r="B120" s="543"/>
      <c r="C120" s="543"/>
      <c r="D120" s="543" t="s">
        <v>40</v>
      </c>
      <c r="E120" s="543"/>
      <c r="F120" s="543"/>
      <c r="G120" s="610" t="s">
        <v>236</v>
      </c>
      <c r="H120" s="610"/>
      <c r="I120" s="611" t="s">
        <v>237</v>
      </c>
      <c r="J120" s="611"/>
      <c r="K120" s="611" t="s">
        <v>140</v>
      </c>
      <c r="L120" s="611"/>
      <c r="M120" s="610" t="s">
        <v>63</v>
      </c>
      <c r="N120" s="610"/>
      <c r="O120" s="610" t="s">
        <v>8</v>
      </c>
      <c r="P120" s="610"/>
      <c r="Q120" s="651" t="s">
        <v>213</v>
      </c>
      <c r="R120" s="651"/>
      <c r="S120" s="651" t="s">
        <v>214</v>
      </c>
      <c r="T120" s="651"/>
      <c r="U120" s="651" t="s">
        <v>215</v>
      </c>
      <c r="V120" s="651"/>
      <c r="W120" s="651" t="s">
        <v>216</v>
      </c>
      <c r="X120" s="651"/>
      <c r="Y120" s="651" t="s">
        <v>217</v>
      </c>
      <c r="Z120" s="651"/>
      <c r="AA120" s="651" t="s">
        <v>218</v>
      </c>
      <c r="AB120" s="651"/>
      <c r="AC120" s="651" t="s">
        <v>219</v>
      </c>
      <c r="AD120" s="651"/>
      <c r="AE120" s="651" t="s">
        <v>220</v>
      </c>
      <c r="AF120" s="651"/>
      <c r="AG120" s="651" t="s">
        <v>221</v>
      </c>
      <c r="AH120" s="651"/>
      <c r="AI120" s="651" t="s">
        <v>222</v>
      </c>
      <c r="AJ120" s="651"/>
      <c r="AK120" s="651" t="s">
        <v>223</v>
      </c>
      <c r="AL120" s="651"/>
      <c r="AM120" s="651" t="s">
        <v>224</v>
      </c>
      <c r="AN120" s="579"/>
      <c r="AO120" s="696" t="s">
        <v>97</v>
      </c>
      <c r="AP120" s="698" t="s">
        <v>98</v>
      </c>
      <c r="AQ120" s="700" t="s">
        <v>99</v>
      </c>
      <c r="AR120" s="700"/>
      <c r="AY120" s="27"/>
      <c r="AZ120" s="547" t="s">
        <v>236</v>
      </c>
      <c r="BA120" s="548"/>
      <c r="BB120" s="701" t="s">
        <v>237</v>
      </c>
      <c r="BC120" s="702"/>
      <c r="BD120" s="701" t="s">
        <v>140</v>
      </c>
      <c r="BE120" s="702"/>
      <c r="BF120" s="547" t="s">
        <v>63</v>
      </c>
      <c r="BG120" s="548"/>
      <c r="BH120" s="547" t="s">
        <v>8</v>
      </c>
      <c r="BI120" s="548"/>
      <c r="BJ120" s="579" t="s">
        <v>213</v>
      </c>
      <c r="BK120" s="580"/>
      <c r="BL120" s="579" t="s">
        <v>214</v>
      </c>
      <c r="BM120" s="580"/>
      <c r="BN120" s="579" t="s">
        <v>215</v>
      </c>
      <c r="BO120" s="580"/>
      <c r="BP120" s="579" t="s">
        <v>216</v>
      </c>
      <c r="BQ120" s="580"/>
      <c r="BR120" s="579" t="s">
        <v>217</v>
      </c>
      <c r="BS120" s="580"/>
      <c r="BT120" s="579" t="s">
        <v>218</v>
      </c>
      <c r="BU120" s="580"/>
      <c r="BV120" s="579" t="s">
        <v>219</v>
      </c>
      <c r="BW120" s="580"/>
      <c r="BX120" s="579" t="s">
        <v>220</v>
      </c>
      <c r="BY120" s="580"/>
      <c r="BZ120" s="579" t="s">
        <v>221</v>
      </c>
      <c r="CA120" s="580"/>
      <c r="CB120" s="579" t="s">
        <v>222</v>
      </c>
      <c r="CC120" s="580"/>
      <c r="CD120" s="579" t="s">
        <v>223</v>
      </c>
      <c r="CE120" s="580"/>
      <c r="CF120" s="579" t="s">
        <v>224</v>
      </c>
      <c r="CG120" s="580"/>
      <c r="CH120" s="227"/>
      <c r="CI120" s="227"/>
      <c r="CJ120" s="227"/>
      <c r="CK120" s="227"/>
      <c r="CL120" s="227"/>
      <c r="CM120" s="226"/>
      <c r="CN120" s="227"/>
      <c r="CO120" s="227"/>
      <c r="CP120" s="547" t="s">
        <v>236</v>
      </c>
      <c r="CQ120" s="548"/>
      <c r="CR120" s="701" t="s">
        <v>237</v>
      </c>
      <c r="CS120" s="702"/>
      <c r="CT120" s="701" t="s">
        <v>140</v>
      </c>
      <c r="CU120" s="702"/>
      <c r="CV120" s="547" t="s">
        <v>63</v>
      </c>
      <c r="CW120" s="548"/>
      <c r="CX120" s="547" t="s">
        <v>8</v>
      </c>
      <c r="CY120" s="548"/>
      <c r="CZ120" s="579" t="s">
        <v>213</v>
      </c>
      <c r="DA120" s="580"/>
      <c r="DB120" s="579" t="s">
        <v>214</v>
      </c>
      <c r="DC120" s="580"/>
      <c r="DD120" s="579" t="s">
        <v>215</v>
      </c>
      <c r="DE120" s="580"/>
      <c r="DF120" s="579" t="s">
        <v>216</v>
      </c>
      <c r="DG120" s="580"/>
      <c r="DH120" s="579" t="s">
        <v>217</v>
      </c>
      <c r="DI120" s="580"/>
      <c r="DJ120" s="579" t="s">
        <v>218</v>
      </c>
      <c r="DK120" s="580"/>
      <c r="DL120" s="579" t="s">
        <v>219</v>
      </c>
      <c r="DM120" s="580"/>
      <c r="DN120" s="579" t="s">
        <v>220</v>
      </c>
      <c r="DO120" s="580"/>
      <c r="DP120" s="579" t="s">
        <v>221</v>
      </c>
      <c r="DQ120" s="580"/>
      <c r="DR120" s="579" t="s">
        <v>222</v>
      </c>
      <c r="DS120" s="580"/>
      <c r="DT120" s="579" t="s">
        <v>223</v>
      </c>
      <c r="DU120" s="580"/>
      <c r="DV120" s="579" t="s">
        <v>224</v>
      </c>
      <c r="DW120" s="580"/>
      <c r="DX120" s="227"/>
      <c r="DY120" s="227"/>
      <c r="DZ120" s="227"/>
    </row>
    <row r="121" spans="1:130" s="76" customFormat="1" ht="21" x14ac:dyDescent="0.15">
      <c r="A121" s="543"/>
      <c r="B121" s="543"/>
      <c r="C121" s="543"/>
      <c r="D121" s="332" t="s">
        <v>100</v>
      </c>
      <c r="E121" s="246" t="s">
        <v>37</v>
      </c>
      <c r="F121" s="246" t="s">
        <v>58</v>
      </c>
      <c r="G121" s="335" t="s">
        <v>37</v>
      </c>
      <c r="H121" s="335" t="s">
        <v>58</v>
      </c>
      <c r="I121" s="335" t="s">
        <v>37</v>
      </c>
      <c r="J121" s="335" t="s">
        <v>58</v>
      </c>
      <c r="K121" s="335" t="s">
        <v>37</v>
      </c>
      <c r="L121" s="335" t="s">
        <v>58</v>
      </c>
      <c r="M121" s="335" t="s">
        <v>37</v>
      </c>
      <c r="N121" s="335" t="s">
        <v>58</v>
      </c>
      <c r="O121" s="335" t="s">
        <v>37</v>
      </c>
      <c r="P121" s="335" t="s">
        <v>58</v>
      </c>
      <c r="Q121" s="335" t="s">
        <v>37</v>
      </c>
      <c r="R121" s="335" t="s">
        <v>58</v>
      </c>
      <c r="S121" s="335" t="s">
        <v>37</v>
      </c>
      <c r="T121" s="335" t="s">
        <v>58</v>
      </c>
      <c r="U121" s="335" t="s">
        <v>37</v>
      </c>
      <c r="V121" s="335" t="s">
        <v>58</v>
      </c>
      <c r="W121" s="335" t="s">
        <v>37</v>
      </c>
      <c r="X121" s="335" t="s">
        <v>58</v>
      </c>
      <c r="Y121" s="335" t="s">
        <v>37</v>
      </c>
      <c r="Z121" s="335" t="s">
        <v>58</v>
      </c>
      <c r="AA121" s="335" t="s">
        <v>37</v>
      </c>
      <c r="AB121" s="335" t="s">
        <v>58</v>
      </c>
      <c r="AC121" s="335" t="s">
        <v>37</v>
      </c>
      <c r="AD121" s="335" t="s">
        <v>58</v>
      </c>
      <c r="AE121" s="335" t="s">
        <v>37</v>
      </c>
      <c r="AF121" s="335" t="s">
        <v>58</v>
      </c>
      <c r="AG121" s="335" t="s">
        <v>37</v>
      </c>
      <c r="AH121" s="335" t="s">
        <v>58</v>
      </c>
      <c r="AI121" s="335" t="s">
        <v>37</v>
      </c>
      <c r="AJ121" s="335" t="s">
        <v>58</v>
      </c>
      <c r="AK121" s="335" t="s">
        <v>37</v>
      </c>
      <c r="AL121" s="335" t="s">
        <v>58</v>
      </c>
      <c r="AM121" s="335" t="s">
        <v>37</v>
      </c>
      <c r="AN121" s="342" t="s">
        <v>58</v>
      </c>
      <c r="AO121" s="697"/>
      <c r="AP121" s="699"/>
      <c r="AQ121" s="248" t="s">
        <v>37</v>
      </c>
      <c r="AR121" s="248" t="s">
        <v>58</v>
      </c>
      <c r="AY121" s="27"/>
      <c r="AZ121" s="335" t="s">
        <v>37</v>
      </c>
      <c r="BA121" s="335" t="s">
        <v>58</v>
      </c>
      <c r="BB121" s="335" t="s">
        <v>37</v>
      </c>
      <c r="BC121" s="335" t="s">
        <v>58</v>
      </c>
      <c r="BD121" s="335" t="s">
        <v>37</v>
      </c>
      <c r="BE121" s="335" t="s">
        <v>58</v>
      </c>
      <c r="BF121" s="335" t="s">
        <v>37</v>
      </c>
      <c r="BG121" s="335" t="s">
        <v>58</v>
      </c>
      <c r="BH121" s="335" t="s">
        <v>37</v>
      </c>
      <c r="BI121" s="335" t="s">
        <v>58</v>
      </c>
      <c r="BJ121" s="335" t="s">
        <v>37</v>
      </c>
      <c r="BK121" s="335" t="s">
        <v>58</v>
      </c>
      <c r="BL121" s="335" t="s">
        <v>37</v>
      </c>
      <c r="BM121" s="335" t="s">
        <v>58</v>
      </c>
      <c r="BN121" s="335" t="s">
        <v>37</v>
      </c>
      <c r="BO121" s="335" t="s">
        <v>58</v>
      </c>
      <c r="BP121" s="335" t="s">
        <v>37</v>
      </c>
      <c r="BQ121" s="335" t="s">
        <v>58</v>
      </c>
      <c r="BR121" s="335" t="s">
        <v>37</v>
      </c>
      <c r="BS121" s="335" t="s">
        <v>58</v>
      </c>
      <c r="BT121" s="335" t="s">
        <v>37</v>
      </c>
      <c r="BU121" s="335" t="s">
        <v>58</v>
      </c>
      <c r="BV121" s="335" t="s">
        <v>37</v>
      </c>
      <c r="BW121" s="335" t="s">
        <v>58</v>
      </c>
      <c r="BX121" s="335" t="s">
        <v>37</v>
      </c>
      <c r="BY121" s="335" t="s">
        <v>58</v>
      </c>
      <c r="BZ121" s="335" t="s">
        <v>37</v>
      </c>
      <c r="CA121" s="335" t="s">
        <v>58</v>
      </c>
      <c r="CB121" s="335" t="s">
        <v>37</v>
      </c>
      <c r="CC121" s="335" t="s">
        <v>58</v>
      </c>
      <c r="CD121" s="335" t="s">
        <v>37</v>
      </c>
      <c r="CE121" s="335" t="s">
        <v>58</v>
      </c>
      <c r="CF121" s="335" t="s">
        <v>37</v>
      </c>
      <c r="CG121" s="342" t="s">
        <v>58</v>
      </c>
      <c r="CH121" s="227"/>
      <c r="CI121" s="227"/>
      <c r="CJ121" s="227"/>
      <c r="CK121" s="227"/>
      <c r="CL121" s="227"/>
      <c r="CM121" s="226"/>
      <c r="CN121" s="227"/>
      <c r="CO121" s="227"/>
      <c r="CP121" s="335" t="s">
        <v>37</v>
      </c>
      <c r="CQ121" s="335" t="s">
        <v>58</v>
      </c>
      <c r="CR121" s="335" t="s">
        <v>37</v>
      </c>
      <c r="CS121" s="335" t="s">
        <v>58</v>
      </c>
      <c r="CT121" s="335" t="s">
        <v>37</v>
      </c>
      <c r="CU121" s="335" t="s">
        <v>58</v>
      </c>
      <c r="CV121" s="335" t="s">
        <v>37</v>
      </c>
      <c r="CW121" s="335" t="s">
        <v>58</v>
      </c>
      <c r="CX121" s="335" t="s">
        <v>37</v>
      </c>
      <c r="CY121" s="335" t="s">
        <v>58</v>
      </c>
      <c r="CZ121" s="335" t="s">
        <v>37</v>
      </c>
      <c r="DA121" s="335" t="s">
        <v>58</v>
      </c>
      <c r="DB121" s="335" t="s">
        <v>37</v>
      </c>
      <c r="DC121" s="335" t="s">
        <v>58</v>
      </c>
      <c r="DD121" s="335" t="s">
        <v>37</v>
      </c>
      <c r="DE121" s="335" t="s">
        <v>58</v>
      </c>
      <c r="DF121" s="335" t="s">
        <v>37</v>
      </c>
      <c r="DG121" s="335" t="s">
        <v>58</v>
      </c>
      <c r="DH121" s="335" t="s">
        <v>37</v>
      </c>
      <c r="DI121" s="335" t="s">
        <v>58</v>
      </c>
      <c r="DJ121" s="335" t="s">
        <v>37</v>
      </c>
      <c r="DK121" s="335" t="s">
        <v>58</v>
      </c>
      <c r="DL121" s="335" t="s">
        <v>37</v>
      </c>
      <c r="DM121" s="335" t="s">
        <v>58</v>
      </c>
      <c r="DN121" s="335" t="s">
        <v>37</v>
      </c>
      <c r="DO121" s="335" t="s">
        <v>58</v>
      </c>
      <c r="DP121" s="335" t="s">
        <v>37</v>
      </c>
      <c r="DQ121" s="335" t="s">
        <v>58</v>
      </c>
      <c r="DR121" s="335" t="s">
        <v>37</v>
      </c>
      <c r="DS121" s="335" t="s">
        <v>58</v>
      </c>
      <c r="DT121" s="335" t="s">
        <v>37</v>
      </c>
      <c r="DU121" s="335" t="s">
        <v>58</v>
      </c>
      <c r="DV121" s="335" t="s">
        <v>37</v>
      </c>
      <c r="DW121" s="342" t="s">
        <v>58</v>
      </c>
      <c r="DX121" s="227"/>
      <c r="DY121" s="227"/>
      <c r="DZ121" s="227"/>
    </row>
    <row r="122" spans="1:130" s="76" customFormat="1" ht="15.75" customHeight="1" x14ac:dyDescent="0.15">
      <c r="A122" s="249" t="s">
        <v>101</v>
      </c>
      <c r="B122" s="250"/>
      <c r="C122" s="251"/>
      <c r="D122" s="252">
        <f>SUM(E122:F122)</f>
        <v>51</v>
      </c>
      <c r="E122" s="252">
        <f>+G122+I122+K122+M122+O122+Q122+S122+U122+W122+Y122+AA122+AC122+AE122+AG122+AI122+AK122+AM122</f>
        <v>25</v>
      </c>
      <c r="F122" s="252">
        <f>+H122+J122+L122+N122+P122+R122+T122+V122+X122+Z122+AB122+AD122+AF122+AH122+AJ122+AL122+AN122</f>
        <v>26</v>
      </c>
      <c r="G122" s="197">
        <v>4</v>
      </c>
      <c r="H122" s="197">
        <v>1</v>
      </c>
      <c r="I122" s="197">
        <v>10</v>
      </c>
      <c r="J122" s="197">
        <v>10</v>
      </c>
      <c r="K122" s="197">
        <v>3</v>
      </c>
      <c r="L122" s="197">
        <v>3</v>
      </c>
      <c r="M122" s="197">
        <v>1</v>
      </c>
      <c r="N122" s="197">
        <v>3</v>
      </c>
      <c r="O122" s="197">
        <v>1</v>
      </c>
      <c r="P122" s="197">
        <v>2</v>
      </c>
      <c r="Q122" s="197">
        <v>1</v>
      </c>
      <c r="R122" s="197">
        <v>1</v>
      </c>
      <c r="S122" s="197">
        <v>1</v>
      </c>
      <c r="T122" s="197"/>
      <c r="U122" s="197"/>
      <c r="V122" s="197"/>
      <c r="W122" s="197">
        <v>2</v>
      </c>
      <c r="X122" s="197"/>
      <c r="Y122" s="197">
        <v>2</v>
      </c>
      <c r="Z122" s="197"/>
      <c r="AA122" s="197"/>
      <c r="AB122" s="197">
        <v>1</v>
      </c>
      <c r="AC122" s="197"/>
      <c r="AD122" s="197">
        <v>2</v>
      </c>
      <c r="AE122" s="197"/>
      <c r="AF122" s="197">
        <v>3</v>
      </c>
      <c r="AG122" s="197"/>
      <c r="AH122" s="197"/>
      <c r="AI122" s="197"/>
      <c r="AJ122" s="197"/>
      <c r="AK122" s="197"/>
      <c r="AL122" s="197">
        <v>0</v>
      </c>
      <c r="AM122" s="197"/>
      <c r="AN122" s="253"/>
      <c r="AO122" s="254"/>
      <c r="AP122" s="197"/>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606" t="s">
        <v>102</v>
      </c>
      <c r="B123" s="607"/>
      <c r="C123" s="608"/>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703" t="s">
        <v>103</v>
      </c>
      <c r="B124" s="639" t="s">
        <v>104</v>
      </c>
      <c r="C124" s="637"/>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656"/>
      <c r="B125" s="647" t="s">
        <v>105</v>
      </c>
      <c r="C125" s="626"/>
      <c r="D125" s="112">
        <f t="shared" si="22"/>
        <v>0</v>
      </c>
      <c r="E125" s="112">
        <f t="shared" si="23"/>
        <v>0</v>
      </c>
      <c r="F125" s="112">
        <f t="shared" si="23"/>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629" t="s">
        <v>106</v>
      </c>
      <c r="B126" s="629"/>
      <c r="C126" s="630"/>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631" t="s">
        <v>282</v>
      </c>
      <c r="B127" s="631"/>
      <c r="C127" s="623"/>
      <c r="D127" s="111">
        <f t="shared" si="22"/>
        <v>1</v>
      </c>
      <c r="E127" s="111">
        <f>+G127+I127+K127</f>
        <v>0</v>
      </c>
      <c r="F127" s="111">
        <f>+H127+J127+L127</f>
        <v>1</v>
      </c>
      <c r="G127" s="85"/>
      <c r="H127" s="85"/>
      <c r="I127" s="85"/>
      <c r="J127" s="85">
        <v>1</v>
      </c>
      <c r="K127" s="85"/>
      <c r="L127" s="85"/>
      <c r="M127" s="87"/>
      <c r="N127" s="87"/>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624" t="s">
        <v>107</v>
      </c>
      <c r="B128" s="624"/>
      <c r="C128" s="625"/>
      <c r="D128" s="144">
        <f t="shared" si="22"/>
        <v>0</v>
      </c>
      <c r="E128" s="144">
        <f t="shared" si="23"/>
        <v>0</v>
      </c>
      <c r="F128" s="144">
        <f t="shared" si="23"/>
        <v>0</v>
      </c>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632" t="s">
        <v>108</v>
      </c>
      <c r="B129" s="634" t="s">
        <v>238</v>
      </c>
      <c r="C129" s="635"/>
      <c r="D129" s="143">
        <f t="shared" si="22"/>
        <v>0</v>
      </c>
      <c r="E129" s="143">
        <f t="shared" si="23"/>
        <v>0</v>
      </c>
      <c r="F129" s="143">
        <f t="shared" si="23"/>
        <v>0</v>
      </c>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633"/>
      <c r="B130" s="538" t="s">
        <v>109</v>
      </c>
      <c r="C130" s="626"/>
      <c r="D130" s="112">
        <f t="shared" si="22"/>
        <v>0</v>
      </c>
      <c r="E130" s="112">
        <f t="shared" si="23"/>
        <v>0</v>
      </c>
      <c r="F130" s="112">
        <f t="shared" si="23"/>
        <v>0</v>
      </c>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627" t="s">
        <v>111</v>
      </c>
      <c r="C131" s="628"/>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617" t="s">
        <v>112</v>
      </c>
      <c r="B132" s="617"/>
      <c r="C132" s="61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619" t="s">
        <v>113</v>
      </c>
      <c r="B133" s="620"/>
      <c r="C133" s="621"/>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638" t="s">
        <v>114</v>
      </c>
      <c r="B134" s="648" t="s">
        <v>115</v>
      </c>
      <c r="C134" s="630"/>
      <c r="D134" s="142">
        <f t="shared" ref="D134:D155" si="33">SUM(E134:F134)</f>
        <v>0</v>
      </c>
      <c r="E134" s="142">
        <f t="shared" ref="E134:F155" si="34">+G134+I134+K134+M134+O134+Q134+S134+U134+W134+Y134+AA134+AC134+AE134+AG134+AI134+AK134+AM134</f>
        <v>0</v>
      </c>
      <c r="F134" s="142">
        <f t="shared" si="34"/>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638"/>
      <c r="B135" s="622" t="s">
        <v>116</v>
      </c>
      <c r="C135" s="623"/>
      <c r="D135" s="111">
        <f t="shared" si="33"/>
        <v>2</v>
      </c>
      <c r="E135" s="111">
        <f t="shared" si="34"/>
        <v>0</v>
      </c>
      <c r="F135" s="111">
        <f t="shared" si="34"/>
        <v>2</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v>2</v>
      </c>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638"/>
      <c r="B136" s="622" t="s">
        <v>117</v>
      </c>
      <c r="C136" s="623"/>
      <c r="D136" s="111">
        <f t="shared" si="33"/>
        <v>6</v>
      </c>
      <c r="E136" s="111">
        <f t="shared" si="34"/>
        <v>1</v>
      </c>
      <c r="F136" s="111">
        <f t="shared" si="34"/>
        <v>5</v>
      </c>
      <c r="G136" s="85"/>
      <c r="H136" s="85"/>
      <c r="I136" s="85"/>
      <c r="J136" s="85"/>
      <c r="K136" s="85"/>
      <c r="L136" s="85"/>
      <c r="M136" s="85"/>
      <c r="N136" s="85"/>
      <c r="O136" s="85">
        <v>1</v>
      </c>
      <c r="P136" s="85"/>
      <c r="Q136" s="85"/>
      <c r="R136" s="85">
        <v>1</v>
      </c>
      <c r="S136" s="85"/>
      <c r="T136" s="85"/>
      <c r="U136" s="85"/>
      <c r="V136" s="85"/>
      <c r="W136" s="85"/>
      <c r="X136" s="85"/>
      <c r="Y136" s="85"/>
      <c r="Z136" s="85">
        <v>1</v>
      </c>
      <c r="AA136" s="85"/>
      <c r="AB136" s="85">
        <v>1</v>
      </c>
      <c r="AC136" s="85"/>
      <c r="AD136" s="85">
        <v>1</v>
      </c>
      <c r="AE136" s="85"/>
      <c r="AF136" s="85">
        <v>1</v>
      </c>
      <c r="AG136" s="85"/>
      <c r="AH136" s="85"/>
      <c r="AI136" s="85"/>
      <c r="AJ136" s="85"/>
      <c r="AK136" s="85"/>
      <c r="AL136" s="85"/>
      <c r="AM136" s="85"/>
      <c r="AN136" s="129"/>
      <c r="AO136" s="133"/>
      <c r="AP136" s="85"/>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638"/>
      <c r="B137" s="622" t="s">
        <v>118</v>
      </c>
      <c r="C137" s="623"/>
      <c r="D137" s="111">
        <f>SUM(F137:F137)</f>
        <v>0</v>
      </c>
      <c r="E137" s="268"/>
      <c r="F137" s="111">
        <f>+J137+L137+N137+P137+R137+T137+V137+X137+Z137+AB137+AD137+AF137+AH137+AJ137+AL137+AN137</f>
        <v>0</v>
      </c>
      <c r="G137" s="102"/>
      <c r="H137" s="102"/>
      <c r="I137" s="102"/>
      <c r="J137" s="85"/>
      <c r="K137" s="102"/>
      <c r="L137" s="85"/>
      <c r="M137" s="102"/>
      <c r="N137" s="85"/>
      <c r="O137" s="102"/>
      <c r="P137" s="85"/>
      <c r="Q137" s="102"/>
      <c r="R137" s="85"/>
      <c r="S137" s="102"/>
      <c r="T137" s="85"/>
      <c r="U137" s="102"/>
      <c r="V137" s="85"/>
      <c r="W137" s="102"/>
      <c r="X137" s="85"/>
      <c r="Y137" s="102"/>
      <c r="Z137" s="85"/>
      <c r="AA137" s="102"/>
      <c r="AB137" s="85"/>
      <c r="AC137" s="102"/>
      <c r="AD137" s="85"/>
      <c r="AE137" s="102"/>
      <c r="AF137" s="85"/>
      <c r="AG137" s="102"/>
      <c r="AH137" s="102"/>
      <c r="AI137" s="102"/>
      <c r="AJ137" s="102"/>
      <c r="AK137" s="102"/>
      <c r="AL137" s="102"/>
      <c r="AM137" s="102"/>
      <c r="AN137" s="102"/>
      <c r="AO137" s="262"/>
      <c r="AP137" s="85"/>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638"/>
      <c r="B138" s="622" t="s">
        <v>119</v>
      </c>
      <c r="C138" s="623"/>
      <c r="D138" s="111">
        <f t="shared" si="33"/>
        <v>1</v>
      </c>
      <c r="E138" s="111">
        <f t="shared" si="34"/>
        <v>1</v>
      </c>
      <c r="F138" s="111">
        <f t="shared" si="34"/>
        <v>0</v>
      </c>
      <c r="G138" s="85"/>
      <c r="H138" s="85"/>
      <c r="I138" s="85"/>
      <c r="J138" s="85"/>
      <c r="K138" s="85"/>
      <c r="L138" s="85"/>
      <c r="M138" s="85"/>
      <c r="N138" s="85"/>
      <c r="O138" s="85"/>
      <c r="P138" s="85"/>
      <c r="Q138" s="85"/>
      <c r="R138" s="85"/>
      <c r="S138" s="85"/>
      <c r="T138" s="85"/>
      <c r="U138" s="85"/>
      <c r="V138" s="85"/>
      <c r="W138" s="85">
        <v>1</v>
      </c>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638"/>
      <c r="B139" s="649" t="s">
        <v>239</v>
      </c>
      <c r="C139" s="650"/>
      <c r="D139" s="111">
        <f t="shared" si="33"/>
        <v>0</v>
      </c>
      <c r="E139" s="111">
        <f t="shared" si="34"/>
        <v>0</v>
      </c>
      <c r="F139" s="111">
        <f t="shared" si="34"/>
        <v>0</v>
      </c>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638"/>
      <c r="B140" s="641" t="s">
        <v>240</v>
      </c>
      <c r="C140" s="642"/>
      <c r="D140" s="111">
        <f t="shared" si="33"/>
        <v>0</v>
      </c>
      <c r="E140" s="111">
        <f t="shared" si="34"/>
        <v>0</v>
      </c>
      <c r="F140" s="111">
        <f t="shared" si="34"/>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638"/>
      <c r="B141" s="643" t="s">
        <v>241</v>
      </c>
      <c r="C141" s="644"/>
      <c r="D141" s="144">
        <f t="shared" si="33"/>
        <v>0</v>
      </c>
      <c r="E141" s="144">
        <f t="shared" si="34"/>
        <v>0</v>
      </c>
      <c r="F141" s="144">
        <f t="shared" si="34"/>
        <v>0</v>
      </c>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632" t="s">
        <v>120</v>
      </c>
      <c r="B142" s="645" t="s">
        <v>283</v>
      </c>
      <c r="C142" s="646"/>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258"/>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638"/>
      <c r="B143" s="622" t="s">
        <v>284</v>
      </c>
      <c r="C143" s="623"/>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102"/>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633"/>
      <c r="B144" s="647" t="s">
        <v>121</v>
      </c>
      <c r="C144" s="626"/>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103"/>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632" t="s">
        <v>242</v>
      </c>
      <c r="B145" s="639" t="s">
        <v>243</v>
      </c>
      <c r="C145" s="637"/>
      <c r="D145" s="143">
        <f t="shared" si="33"/>
        <v>9</v>
      </c>
      <c r="E145" s="143">
        <f t="shared" ref="E145:F148" si="35">+G145+I145+K145+M145+O145</f>
        <v>5</v>
      </c>
      <c r="F145" s="143">
        <f t="shared" si="35"/>
        <v>4</v>
      </c>
      <c r="G145" s="84">
        <v>1</v>
      </c>
      <c r="H145" s="84"/>
      <c r="I145" s="84">
        <v>3</v>
      </c>
      <c r="J145" s="84">
        <v>2</v>
      </c>
      <c r="K145" s="84">
        <v>1</v>
      </c>
      <c r="L145" s="84"/>
      <c r="M145" s="84"/>
      <c r="N145" s="84"/>
      <c r="O145" s="84"/>
      <c r="P145" s="84">
        <v>2</v>
      </c>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638"/>
      <c r="B146" s="622" t="s">
        <v>244</v>
      </c>
      <c r="C146" s="623"/>
      <c r="D146" s="111">
        <f t="shared" si="33"/>
        <v>0</v>
      </c>
      <c r="E146" s="111">
        <f t="shared" si="35"/>
        <v>0</v>
      </c>
      <c r="F146" s="111">
        <f t="shared" si="35"/>
        <v>0</v>
      </c>
      <c r="G146" s="85"/>
      <c r="H146" s="85"/>
      <c r="I146" s="85"/>
      <c r="J146" s="85"/>
      <c r="K146" s="85"/>
      <c r="L146" s="85"/>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638"/>
      <c r="B147" s="622" t="s">
        <v>245</v>
      </c>
      <c r="C147" s="623"/>
      <c r="D147" s="111">
        <f t="shared" si="33"/>
        <v>0</v>
      </c>
      <c r="E147" s="111">
        <f t="shared" si="35"/>
        <v>0</v>
      </c>
      <c r="F147" s="111">
        <f t="shared" si="35"/>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638"/>
      <c r="B148" s="640" t="s">
        <v>246</v>
      </c>
      <c r="C148" s="625"/>
      <c r="D148" s="144">
        <f t="shared" si="33"/>
        <v>23</v>
      </c>
      <c r="E148" s="144">
        <f t="shared" si="35"/>
        <v>12</v>
      </c>
      <c r="F148" s="144">
        <f t="shared" si="35"/>
        <v>11</v>
      </c>
      <c r="G148" s="86">
        <v>3</v>
      </c>
      <c r="H148" s="86">
        <v>1</v>
      </c>
      <c r="I148" s="86">
        <v>6</v>
      </c>
      <c r="J148" s="86">
        <v>5</v>
      </c>
      <c r="K148" s="86">
        <v>2</v>
      </c>
      <c r="L148" s="86">
        <v>3</v>
      </c>
      <c r="M148" s="86">
        <v>1</v>
      </c>
      <c r="N148" s="86">
        <v>2</v>
      </c>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636" t="s">
        <v>122</v>
      </c>
      <c r="B149" s="636"/>
      <c r="C149" s="637"/>
      <c r="D149" s="143">
        <f t="shared" si="33"/>
        <v>6</v>
      </c>
      <c r="E149" s="143">
        <f t="shared" si="34"/>
        <v>3</v>
      </c>
      <c r="F149" s="143">
        <f t="shared" si="34"/>
        <v>3</v>
      </c>
      <c r="G149" s="84"/>
      <c r="H149" s="84"/>
      <c r="I149" s="84"/>
      <c r="J149" s="84"/>
      <c r="K149" s="84"/>
      <c r="L149" s="84"/>
      <c r="M149" s="84"/>
      <c r="N149" s="84">
        <v>1</v>
      </c>
      <c r="O149" s="84"/>
      <c r="P149" s="84"/>
      <c r="Q149" s="84">
        <v>1</v>
      </c>
      <c r="R149" s="84"/>
      <c r="S149" s="84">
        <v>1</v>
      </c>
      <c r="T149" s="84"/>
      <c r="U149" s="84"/>
      <c r="V149" s="84"/>
      <c r="W149" s="84">
        <v>1</v>
      </c>
      <c r="X149" s="84"/>
      <c r="Y149" s="84"/>
      <c r="Z149" s="84">
        <v>1</v>
      </c>
      <c r="AA149" s="84"/>
      <c r="AB149" s="84"/>
      <c r="AC149" s="84"/>
      <c r="AD149" s="84">
        <v>1</v>
      </c>
      <c r="AE149" s="84"/>
      <c r="AF149" s="84"/>
      <c r="AG149" s="84"/>
      <c r="AH149" s="84"/>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631" t="s">
        <v>123</v>
      </c>
      <c r="B150" s="631"/>
      <c r="C150" s="623"/>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652" t="s">
        <v>124</v>
      </c>
      <c r="B151" s="653"/>
      <c r="C151" s="654"/>
      <c r="D151" s="111">
        <f t="shared" si="33"/>
        <v>0</v>
      </c>
      <c r="E151" s="111">
        <f t="shared" si="34"/>
        <v>0</v>
      </c>
      <c r="F151" s="111">
        <f t="shared" si="34"/>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562" t="s">
        <v>125</v>
      </c>
      <c r="B152" s="655"/>
      <c r="C152" s="563"/>
      <c r="D152" s="111">
        <f t="shared" si="33"/>
        <v>0</v>
      </c>
      <c r="E152" s="111">
        <f t="shared" si="34"/>
        <v>0</v>
      </c>
      <c r="F152" s="111">
        <f t="shared" si="34"/>
        <v>0</v>
      </c>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562" t="s">
        <v>126</v>
      </c>
      <c r="B153" s="655"/>
      <c r="C153" s="563"/>
      <c r="D153" s="111">
        <f t="shared" si="33"/>
        <v>0</v>
      </c>
      <c r="E153" s="111">
        <f t="shared" si="34"/>
        <v>0</v>
      </c>
      <c r="F153" s="111">
        <f t="shared" si="34"/>
        <v>0</v>
      </c>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562" t="s">
        <v>127</v>
      </c>
      <c r="B154" s="655"/>
      <c r="C154" s="563"/>
      <c r="D154" s="111">
        <f t="shared" si="33"/>
        <v>0</v>
      </c>
      <c r="E154" s="111">
        <f t="shared" si="34"/>
        <v>0</v>
      </c>
      <c r="F154" s="111">
        <f t="shared" si="34"/>
        <v>0</v>
      </c>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562" t="s">
        <v>128</v>
      </c>
      <c r="B155" s="655"/>
      <c r="C155" s="563"/>
      <c r="D155" s="111">
        <f t="shared" si="33"/>
        <v>0</v>
      </c>
      <c r="E155" s="111">
        <f t="shared" si="34"/>
        <v>0</v>
      </c>
      <c r="F155" s="111">
        <f t="shared" si="34"/>
        <v>0</v>
      </c>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656" t="s">
        <v>129</v>
      </c>
      <c r="B156" s="657"/>
      <c r="C156" s="658"/>
      <c r="D156" s="123">
        <f>SUM(E156:F156)</f>
        <v>3</v>
      </c>
      <c r="E156" s="123">
        <f>+G156+I156+K156+M156+O156+Q156+S156+U156+W156+Y156+AA156+AC156+AE156+AG156+AI156+AK156+AM156</f>
        <v>1</v>
      </c>
      <c r="F156" s="123">
        <f>+H156+J156+L156+N156+P156+R156+T156+V156+X156+Z156+AB156+AD156+AF156+AH156+AJ156+AL156+AN156</f>
        <v>2</v>
      </c>
      <c r="G156" s="87"/>
      <c r="H156" s="87"/>
      <c r="I156" s="87">
        <v>1</v>
      </c>
      <c r="J156" s="87">
        <v>2</v>
      </c>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664" t="s">
        <v>130</v>
      </c>
      <c r="B158" s="664"/>
      <c r="C158" s="664"/>
      <c r="D158" s="543" t="s">
        <v>40</v>
      </c>
      <c r="E158" s="543"/>
      <c r="F158" s="543"/>
      <c r="G158" s="610" t="s">
        <v>236</v>
      </c>
      <c r="H158" s="610"/>
      <c r="I158" s="611" t="s">
        <v>237</v>
      </c>
      <c r="J158" s="611"/>
      <c r="K158" s="611" t="s">
        <v>140</v>
      </c>
      <c r="L158" s="611"/>
      <c r="M158" s="610" t="s">
        <v>63</v>
      </c>
      <c r="N158" s="610"/>
      <c r="O158" s="610" t="s">
        <v>8</v>
      </c>
      <c r="P158" s="610"/>
      <c r="Q158" s="651" t="s">
        <v>213</v>
      </c>
      <c r="R158" s="651"/>
      <c r="S158" s="651" t="s">
        <v>214</v>
      </c>
      <c r="T158" s="651"/>
      <c r="U158" s="651" t="s">
        <v>215</v>
      </c>
      <c r="V158" s="651"/>
      <c r="W158" s="651" t="s">
        <v>216</v>
      </c>
      <c r="X158" s="651"/>
      <c r="Y158" s="651" t="s">
        <v>217</v>
      </c>
      <c r="Z158" s="651"/>
      <c r="AA158" s="651" t="s">
        <v>218</v>
      </c>
      <c r="AB158" s="651"/>
      <c r="AC158" s="651" t="s">
        <v>219</v>
      </c>
      <c r="AD158" s="651"/>
      <c r="AE158" s="651" t="s">
        <v>220</v>
      </c>
      <c r="AF158" s="651"/>
      <c r="AG158" s="651" t="s">
        <v>221</v>
      </c>
      <c r="AH158" s="651"/>
      <c r="AI158" s="651" t="s">
        <v>222</v>
      </c>
      <c r="AJ158" s="651"/>
      <c r="AK158" s="651" t="s">
        <v>223</v>
      </c>
      <c r="AL158" s="651"/>
      <c r="AM158" s="651" t="s">
        <v>224</v>
      </c>
      <c r="AN158" s="579"/>
      <c r="AO158" s="704" t="s">
        <v>131</v>
      </c>
      <c r="AP158" s="706" t="s">
        <v>97</v>
      </c>
      <c r="AQ158" s="698" t="s">
        <v>98</v>
      </c>
      <c r="AR158" s="708" t="s">
        <v>99</v>
      </c>
      <c r="AS158" s="708"/>
      <c r="AZ158" s="547" t="s">
        <v>236</v>
      </c>
      <c r="BA158" s="548"/>
      <c r="BB158" s="701" t="s">
        <v>237</v>
      </c>
      <c r="BC158" s="702"/>
      <c r="BD158" s="701" t="s">
        <v>140</v>
      </c>
      <c r="BE158" s="702"/>
      <c r="BF158" s="547" t="s">
        <v>63</v>
      </c>
      <c r="BG158" s="548"/>
      <c r="BH158" s="547" t="s">
        <v>8</v>
      </c>
      <c r="BI158" s="548"/>
      <c r="BJ158" s="579" t="s">
        <v>213</v>
      </c>
      <c r="BK158" s="580"/>
      <c r="BL158" s="579" t="s">
        <v>214</v>
      </c>
      <c r="BM158" s="580"/>
      <c r="BN158" s="579" t="s">
        <v>215</v>
      </c>
      <c r="BO158" s="580"/>
      <c r="BP158" s="579" t="s">
        <v>216</v>
      </c>
      <c r="BQ158" s="580"/>
      <c r="BR158" s="579" t="s">
        <v>217</v>
      </c>
      <c r="BS158" s="580"/>
      <c r="BT158" s="579" t="s">
        <v>218</v>
      </c>
      <c r="BU158" s="580"/>
      <c r="BV158" s="579" t="s">
        <v>219</v>
      </c>
      <c r="BW158" s="580"/>
      <c r="BX158" s="579" t="s">
        <v>220</v>
      </c>
      <c r="BY158" s="580"/>
      <c r="BZ158" s="579" t="s">
        <v>221</v>
      </c>
      <c r="CA158" s="580"/>
      <c r="CB158" s="579" t="s">
        <v>222</v>
      </c>
      <c r="CC158" s="580"/>
      <c r="CD158" s="579" t="s">
        <v>223</v>
      </c>
      <c r="CE158" s="580"/>
      <c r="CF158" s="579" t="s">
        <v>224</v>
      </c>
      <c r="CG158" s="580"/>
      <c r="CH158" s="5"/>
      <c r="CI158" s="5"/>
      <c r="CJ158" s="5"/>
      <c r="CK158" s="5"/>
      <c r="CL158" s="5"/>
      <c r="CM158" s="5"/>
      <c r="CN158" s="269"/>
      <c r="CO158" s="269"/>
      <c r="CP158" s="547" t="s">
        <v>236</v>
      </c>
      <c r="CQ158" s="548"/>
      <c r="CR158" s="701" t="s">
        <v>237</v>
      </c>
      <c r="CS158" s="702"/>
      <c r="CT158" s="701" t="s">
        <v>140</v>
      </c>
      <c r="CU158" s="702"/>
      <c r="CV158" s="547" t="s">
        <v>63</v>
      </c>
      <c r="CW158" s="548"/>
      <c r="CX158" s="547" t="s">
        <v>8</v>
      </c>
      <c r="CY158" s="548"/>
      <c r="CZ158" s="579" t="s">
        <v>213</v>
      </c>
      <c r="DA158" s="580"/>
      <c r="DB158" s="579" t="s">
        <v>214</v>
      </c>
      <c r="DC158" s="580"/>
      <c r="DD158" s="579" t="s">
        <v>215</v>
      </c>
      <c r="DE158" s="580"/>
      <c r="DF158" s="579" t="s">
        <v>216</v>
      </c>
      <c r="DG158" s="580"/>
      <c r="DH158" s="579" t="s">
        <v>217</v>
      </c>
      <c r="DI158" s="580"/>
      <c r="DJ158" s="579" t="s">
        <v>218</v>
      </c>
      <c r="DK158" s="580"/>
      <c r="DL158" s="579" t="s">
        <v>219</v>
      </c>
      <c r="DM158" s="580"/>
      <c r="DN158" s="579" t="s">
        <v>220</v>
      </c>
      <c r="DO158" s="580"/>
      <c r="DP158" s="579" t="s">
        <v>221</v>
      </c>
      <c r="DQ158" s="580"/>
      <c r="DR158" s="579" t="s">
        <v>222</v>
      </c>
      <c r="DS158" s="580"/>
      <c r="DT158" s="579" t="s">
        <v>223</v>
      </c>
      <c r="DU158" s="580"/>
      <c r="DV158" s="579" t="s">
        <v>224</v>
      </c>
      <c r="DW158" s="580"/>
      <c r="DX158" s="5"/>
      <c r="DY158" s="5"/>
      <c r="DZ158" s="5"/>
      <c r="EA158" s="5"/>
      <c r="EB158" s="5"/>
      <c r="EC158" s="5"/>
      <c r="ED158" s="5"/>
    </row>
    <row r="159" spans="1:143" s="76" customFormat="1" ht="26.25" customHeight="1" x14ac:dyDescent="0.25">
      <c r="A159" s="665"/>
      <c r="B159" s="665"/>
      <c r="C159" s="665"/>
      <c r="D159" s="332" t="s">
        <v>100</v>
      </c>
      <c r="E159" s="246" t="s">
        <v>37</v>
      </c>
      <c r="F159" s="246" t="s">
        <v>58</v>
      </c>
      <c r="G159" s="335" t="s">
        <v>37</v>
      </c>
      <c r="H159" s="335" t="s">
        <v>58</v>
      </c>
      <c r="I159" s="335" t="s">
        <v>37</v>
      </c>
      <c r="J159" s="335" t="s">
        <v>58</v>
      </c>
      <c r="K159" s="335" t="s">
        <v>37</v>
      </c>
      <c r="L159" s="335" t="s">
        <v>58</v>
      </c>
      <c r="M159" s="335" t="s">
        <v>37</v>
      </c>
      <c r="N159" s="335" t="s">
        <v>58</v>
      </c>
      <c r="O159" s="335" t="s">
        <v>37</v>
      </c>
      <c r="P159" s="335" t="s">
        <v>58</v>
      </c>
      <c r="Q159" s="335" t="s">
        <v>37</v>
      </c>
      <c r="R159" s="335" t="s">
        <v>58</v>
      </c>
      <c r="S159" s="335" t="s">
        <v>37</v>
      </c>
      <c r="T159" s="335" t="s">
        <v>58</v>
      </c>
      <c r="U159" s="335" t="s">
        <v>37</v>
      </c>
      <c r="V159" s="335" t="s">
        <v>58</v>
      </c>
      <c r="W159" s="335" t="s">
        <v>37</v>
      </c>
      <c r="X159" s="335" t="s">
        <v>58</v>
      </c>
      <c r="Y159" s="335" t="s">
        <v>37</v>
      </c>
      <c r="Z159" s="335" t="s">
        <v>58</v>
      </c>
      <c r="AA159" s="335" t="s">
        <v>37</v>
      </c>
      <c r="AB159" s="335" t="s">
        <v>58</v>
      </c>
      <c r="AC159" s="335" t="s">
        <v>37</v>
      </c>
      <c r="AD159" s="335" t="s">
        <v>58</v>
      </c>
      <c r="AE159" s="335" t="s">
        <v>37</v>
      </c>
      <c r="AF159" s="335" t="s">
        <v>58</v>
      </c>
      <c r="AG159" s="335" t="s">
        <v>37</v>
      </c>
      <c r="AH159" s="335" t="s">
        <v>58</v>
      </c>
      <c r="AI159" s="335" t="s">
        <v>37</v>
      </c>
      <c r="AJ159" s="335" t="s">
        <v>58</v>
      </c>
      <c r="AK159" s="335" t="s">
        <v>37</v>
      </c>
      <c r="AL159" s="335" t="s">
        <v>58</v>
      </c>
      <c r="AM159" s="335" t="s">
        <v>37</v>
      </c>
      <c r="AN159" s="342" t="s">
        <v>58</v>
      </c>
      <c r="AO159" s="705"/>
      <c r="AP159" s="707"/>
      <c r="AQ159" s="699"/>
      <c r="AR159" s="270" t="s">
        <v>37</v>
      </c>
      <c r="AS159" s="270" t="s">
        <v>58</v>
      </c>
      <c r="AZ159" s="335" t="s">
        <v>37</v>
      </c>
      <c r="BA159" s="335" t="s">
        <v>58</v>
      </c>
      <c r="BB159" s="335" t="s">
        <v>37</v>
      </c>
      <c r="BC159" s="335" t="s">
        <v>58</v>
      </c>
      <c r="BD159" s="335" t="s">
        <v>37</v>
      </c>
      <c r="BE159" s="335" t="s">
        <v>58</v>
      </c>
      <c r="BF159" s="335" t="s">
        <v>37</v>
      </c>
      <c r="BG159" s="335" t="s">
        <v>58</v>
      </c>
      <c r="BH159" s="335" t="s">
        <v>37</v>
      </c>
      <c r="BI159" s="335" t="s">
        <v>58</v>
      </c>
      <c r="BJ159" s="335" t="s">
        <v>37</v>
      </c>
      <c r="BK159" s="335" t="s">
        <v>58</v>
      </c>
      <c r="BL159" s="335" t="s">
        <v>37</v>
      </c>
      <c r="BM159" s="335" t="s">
        <v>58</v>
      </c>
      <c r="BN159" s="335" t="s">
        <v>37</v>
      </c>
      <c r="BO159" s="335" t="s">
        <v>58</v>
      </c>
      <c r="BP159" s="335" t="s">
        <v>37</v>
      </c>
      <c r="BQ159" s="335" t="s">
        <v>58</v>
      </c>
      <c r="BR159" s="335" t="s">
        <v>37</v>
      </c>
      <c r="BS159" s="335" t="s">
        <v>58</v>
      </c>
      <c r="BT159" s="335" t="s">
        <v>37</v>
      </c>
      <c r="BU159" s="335" t="s">
        <v>58</v>
      </c>
      <c r="BV159" s="335" t="s">
        <v>37</v>
      </c>
      <c r="BW159" s="335" t="s">
        <v>58</v>
      </c>
      <c r="BX159" s="335" t="s">
        <v>37</v>
      </c>
      <c r="BY159" s="335" t="s">
        <v>58</v>
      </c>
      <c r="BZ159" s="335" t="s">
        <v>37</v>
      </c>
      <c r="CA159" s="335" t="s">
        <v>58</v>
      </c>
      <c r="CB159" s="335" t="s">
        <v>37</v>
      </c>
      <c r="CC159" s="335" t="s">
        <v>58</v>
      </c>
      <c r="CD159" s="335" t="s">
        <v>37</v>
      </c>
      <c r="CE159" s="335" t="s">
        <v>58</v>
      </c>
      <c r="CF159" s="335" t="s">
        <v>37</v>
      </c>
      <c r="CG159" s="342" t="s">
        <v>58</v>
      </c>
      <c r="CH159" s="269"/>
      <c r="CI159" s="269"/>
      <c r="CJ159" s="269"/>
      <c r="CK159" s="269"/>
      <c r="CL159" s="269"/>
      <c r="CM159" s="269"/>
      <c r="CN159" s="269"/>
      <c r="CO159" s="269"/>
      <c r="CP159" s="335" t="s">
        <v>37</v>
      </c>
      <c r="CQ159" s="335" t="s">
        <v>58</v>
      </c>
      <c r="CR159" s="335" t="s">
        <v>37</v>
      </c>
      <c r="CS159" s="335" t="s">
        <v>58</v>
      </c>
      <c r="CT159" s="335" t="s">
        <v>37</v>
      </c>
      <c r="CU159" s="335" t="s">
        <v>58</v>
      </c>
      <c r="CV159" s="335" t="s">
        <v>37</v>
      </c>
      <c r="CW159" s="335" t="s">
        <v>58</v>
      </c>
      <c r="CX159" s="335" t="s">
        <v>37</v>
      </c>
      <c r="CY159" s="335" t="s">
        <v>58</v>
      </c>
      <c r="CZ159" s="335" t="s">
        <v>37</v>
      </c>
      <c r="DA159" s="335" t="s">
        <v>58</v>
      </c>
      <c r="DB159" s="335" t="s">
        <v>37</v>
      </c>
      <c r="DC159" s="335" t="s">
        <v>58</v>
      </c>
      <c r="DD159" s="335" t="s">
        <v>37</v>
      </c>
      <c r="DE159" s="335" t="s">
        <v>58</v>
      </c>
      <c r="DF159" s="335" t="s">
        <v>37</v>
      </c>
      <c r="DG159" s="335" t="s">
        <v>58</v>
      </c>
      <c r="DH159" s="335" t="s">
        <v>37</v>
      </c>
      <c r="DI159" s="335" t="s">
        <v>58</v>
      </c>
      <c r="DJ159" s="335" t="s">
        <v>37</v>
      </c>
      <c r="DK159" s="335" t="s">
        <v>58</v>
      </c>
      <c r="DL159" s="335" t="s">
        <v>37</v>
      </c>
      <c r="DM159" s="335" t="s">
        <v>58</v>
      </c>
      <c r="DN159" s="335" t="s">
        <v>37</v>
      </c>
      <c r="DO159" s="335" t="s">
        <v>58</v>
      </c>
      <c r="DP159" s="335" t="s">
        <v>37</v>
      </c>
      <c r="DQ159" s="335" t="s">
        <v>58</v>
      </c>
      <c r="DR159" s="335" t="s">
        <v>37</v>
      </c>
      <c r="DS159" s="335" t="s">
        <v>58</v>
      </c>
      <c r="DT159" s="335" t="s">
        <v>37</v>
      </c>
      <c r="DU159" s="335" t="s">
        <v>58</v>
      </c>
      <c r="DV159" s="335" t="s">
        <v>37</v>
      </c>
      <c r="DW159" s="342" t="s">
        <v>58</v>
      </c>
      <c r="DX159" s="5"/>
      <c r="DY159" s="5"/>
      <c r="DZ159" s="5"/>
      <c r="EA159" s="5"/>
      <c r="EB159" s="5"/>
      <c r="EC159" s="5"/>
      <c r="ED159" s="5"/>
    </row>
    <row r="160" spans="1:143" s="13" customFormat="1" ht="15.75" customHeight="1" x14ac:dyDescent="0.25">
      <c r="A160" s="709" t="s">
        <v>132</v>
      </c>
      <c r="B160" s="709"/>
      <c r="C160" s="709"/>
      <c r="D160" s="252">
        <f>SUM(E160:F160)</f>
        <v>5</v>
      </c>
      <c r="E160" s="252">
        <f>+G160+I160+K160+M160+O160+Q160+S160+U160+W160+Y160+AA160+AC160+AE160+AG160+AI160+AK160+AM160</f>
        <v>3</v>
      </c>
      <c r="F160" s="252">
        <f>+H160+J160+L160+N160+P160+R160+T160+V160+X160+Z160+AB160+AD160+AF160+AH160+AJ160+AL160+AN160</f>
        <v>2</v>
      </c>
      <c r="G160" s="117">
        <v>1</v>
      </c>
      <c r="H160" s="117"/>
      <c r="I160" s="117">
        <v>2</v>
      </c>
      <c r="J160" s="117">
        <v>1</v>
      </c>
      <c r="K160" s="117"/>
      <c r="L160" s="117"/>
      <c r="M160" s="117"/>
      <c r="N160" s="117"/>
      <c r="O160" s="117"/>
      <c r="P160" s="117"/>
      <c r="Q160" s="117"/>
      <c r="R160" s="117"/>
      <c r="S160" s="117"/>
      <c r="T160" s="117"/>
      <c r="U160" s="117"/>
      <c r="V160" s="117"/>
      <c r="W160" s="117"/>
      <c r="X160" s="117"/>
      <c r="Y160" s="117"/>
      <c r="Z160" s="117"/>
      <c r="AA160" s="117"/>
      <c r="AB160" s="117">
        <v>1</v>
      </c>
      <c r="AC160" s="117"/>
      <c r="AD160" s="117"/>
      <c r="AE160" s="117"/>
      <c r="AF160" s="117"/>
      <c r="AG160" s="117"/>
      <c r="AH160" s="117"/>
      <c r="AI160" s="117"/>
      <c r="AJ160" s="117"/>
      <c r="AK160" s="117"/>
      <c r="AL160" s="117"/>
      <c r="AM160" s="117"/>
      <c r="AN160" s="271"/>
      <c r="AO160" s="137"/>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710" t="s">
        <v>102</v>
      </c>
      <c r="B161" s="711"/>
      <c r="C161" s="711"/>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227">
        <f>IF($AP160&lt;=$F160,0,1)</f>
        <v>0</v>
      </c>
      <c r="CQ161" s="227">
        <f>IF($AQ160&lt;=$F160,0,1)</f>
        <v>0</v>
      </c>
      <c r="CR161" s="227">
        <f>IF(($AR160)&lt;=$E160,0,1)</f>
        <v>0</v>
      </c>
      <c r="CS161" s="22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659" t="s">
        <v>103</v>
      </c>
      <c r="B162" s="636" t="s">
        <v>104</v>
      </c>
      <c r="C162" s="637"/>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227">
        <f t="shared" ref="CP162:CP194" si="40">IF($AP162&lt;=$F162,0,1)</f>
        <v>0</v>
      </c>
      <c r="CQ162" s="227">
        <f t="shared" ref="CQ162:CQ194" si="41">IF($AQ162&lt;=$F162,0,1)</f>
        <v>0</v>
      </c>
      <c r="CR162" s="227">
        <f t="shared" ref="CR162:CR194" si="42">IF(($AR162)&lt;=$E162,0,1)</f>
        <v>0</v>
      </c>
      <c r="CS162" s="22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661"/>
      <c r="B163" s="662" t="s">
        <v>105</v>
      </c>
      <c r="C163" s="626"/>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227">
        <f t="shared" si="40"/>
        <v>0</v>
      </c>
      <c r="CQ163" s="227">
        <f t="shared" si="41"/>
        <v>0</v>
      </c>
      <c r="CR163" s="227">
        <f t="shared" si="42"/>
        <v>0</v>
      </c>
      <c r="CS163" s="22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629" t="s">
        <v>106</v>
      </c>
      <c r="B164" s="629"/>
      <c r="C164" s="630"/>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227">
        <f t="shared" si="40"/>
        <v>0</v>
      </c>
      <c r="CQ164" s="227">
        <f t="shared" si="41"/>
        <v>0</v>
      </c>
      <c r="CR164" s="227">
        <f t="shared" si="42"/>
        <v>0</v>
      </c>
      <c r="CS164" s="225">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631" t="s">
        <v>282</v>
      </c>
      <c r="B165" s="631"/>
      <c r="C165" s="623"/>
      <c r="D165" s="111">
        <f t="shared" si="36"/>
        <v>0</v>
      </c>
      <c r="E165" s="111">
        <f>+G165+I165+K165</f>
        <v>0</v>
      </c>
      <c r="F165" s="111">
        <f>+H165+J165+L165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227">
        <f t="shared" si="40"/>
        <v>0</v>
      </c>
      <c r="CQ165" s="227">
        <f t="shared" si="41"/>
        <v>0</v>
      </c>
      <c r="CR165" s="227">
        <f t="shared" si="42"/>
        <v>0</v>
      </c>
      <c r="CS165" s="22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624" t="s">
        <v>107</v>
      </c>
      <c r="B166" s="624"/>
      <c r="C166" s="625"/>
      <c r="D166" s="144">
        <f t="shared" si="36"/>
        <v>0</v>
      </c>
      <c r="E166" s="144">
        <f t="shared" ref="E166:F170" si="46">+G166+I166+K166+M166+O166+Q166+S166+U166+W166+Y166+AA166+AC166+AE166+AG166+AI166+AK166+AM166</f>
        <v>0</v>
      </c>
      <c r="F166" s="144">
        <f t="shared" si="46"/>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227">
        <f t="shared" si="40"/>
        <v>0</v>
      </c>
      <c r="CQ166" s="227">
        <f t="shared" si="41"/>
        <v>0</v>
      </c>
      <c r="CR166" s="227">
        <f t="shared" si="42"/>
        <v>0</v>
      </c>
      <c r="CS166" s="22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659" t="s">
        <v>108</v>
      </c>
      <c r="B167" s="636" t="s">
        <v>238</v>
      </c>
      <c r="C167" s="637"/>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227">
        <f t="shared" si="40"/>
        <v>0</v>
      </c>
      <c r="CQ167" s="227">
        <f t="shared" si="41"/>
        <v>0</v>
      </c>
      <c r="CR167" s="227">
        <f t="shared" si="42"/>
        <v>0</v>
      </c>
      <c r="CS167" s="22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661"/>
      <c r="B168" s="662" t="s">
        <v>109</v>
      </c>
      <c r="C168" s="626"/>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227">
        <f t="shared" si="40"/>
        <v>0</v>
      </c>
      <c r="CQ168" s="227">
        <f t="shared" si="41"/>
        <v>0</v>
      </c>
      <c r="CR168" s="227">
        <f t="shared" si="42"/>
        <v>0</v>
      </c>
      <c r="CS168" s="22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712" t="s">
        <v>111</v>
      </c>
      <c r="C169" s="712"/>
      <c r="D169" s="265">
        <f t="shared" si="36"/>
        <v>0</v>
      </c>
      <c r="E169" s="265">
        <f t="shared" si="46"/>
        <v>0</v>
      </c>
      <c r="F169" s="265">
        <f t="shared" si="46"/>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227">
        <f t="shared" si="40"/>
        <v>0</v>
      </c>
      <c r="CQ169" s="227">
        <f t="shared" si="41"/>
        <v>0</v>
      </c>
      <c r="CR169" s="227">
        <f t="shared" si="42"/>
        <v>0</v>
      </c>
      <c r="CS169" s="22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617" t="s">
        <v>112</v>
      </c>
      <c r="B170" s="617"/>
      <c r="C170" s="61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227">
        <f t="shared" si="40"/>
        <v>0</v>
      </c>
      <c r="CQ170" s="227">
        <f t="shared" si="41"/>
        <v>0</v>
      </c>
      <c r="CR170" s="227">
        <f t="shared" si="42"/>
        <v>0</v>
      </c>
      <c r="CS170" s="225">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709" t="s">
        <v>113</v>
      </c>
      <c r="B171" s="709"/>
      <c r="C171" s="70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227"/>
      <c r="CQ171" s="227"/>
      <c r="CR171" s="227"/>
      <c r="CS171" s="22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666" t="s">
        <v>114</v>
      </c>
      <c r="B172" s="666" t="s">
        <v>115</v>
      </c>
      <c r="C172" s="667"/>
      <c r="D172" s="142">
        <f t="shared" ref="D172:D194" si="47">SUM(E172:F172)</f>
        <v>0</v>
      </c>
      <c r="E172" s="142">
        <f t="shared" ref="E172:F174" si="48">+G172+I172+K172+M172+O172+Q172+S172+U172+W172+Y172+AA172+AC172+AE172+AG172+AI172+AK172+AM172</f>
        <v>0</v>
      </c>
      <c r="F172" s="142">
        <f t="shared" si="48"/>
        <v>0</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227">
        <f t="shared" si="40"/>
        <v>0</v>
      </c>
      <c r="CQ172" s="227">
        <f t="shared" si="41"/>
        <v>0</v>
      </c>
      <c r="CR172" s="227">
        <f t="shared" si="42"/>
        <v>0</v>
      </c>
      <c r="CS172" s="22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660"/>
      <c r="B173" s="660" t="s">
        <v>116</v>
      </c>
      <c r="C173" s="668"/>
      <c r="D173" s="111">
        <f t="shared" si="47"/>
        <v>1</v>
      </c>
      <c r="E173" s="111">
        <f t="shared" si="48"/>
        <v>0</v>
      </c>
      <c r="F173" s="111">
        <f t="shared" si="48"/>
        <v>1</v>
      </c>
      <c r="G173" s="85"/>
      <c r="H173" s="85"/>
      <c r="I173" s="85"/>
      <c r="J173" s="85"/>
      <c r="K173" s="85"/>
      <c r="L173" s="85"/>
      <c r="M173" s="85"/>
      <c r="N173" s="85"/>
      <c r="O173" s="85"/>
      <c r="P173" s="85"/>
      <c r="Q173" s="85"/>
      <c r="R173" s="85"/>
      <c r="S173" s="85"/>
      <c r="T173" s="85"/>
      <c r="U173" s="85"/>
      <c r="V173" s="85"/>
      <c r="W173" s="85"/>
      <c r="X173" s="85"/>
      <c r="Y173" s="85"/>
      <c r="Z173" s="85"/>
      <c r="AA173" s="85"/>
      <c r="AB173" s="85">
        <v>1</v>
      </c>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227">
        <f t="shared" si="40"/>
        <v>0</v>
      </c>
      <c r="CQ173" s="227">
        <f t="shared" si="41"/>
        <v>0</v>
      </c>
      <c r="CR173" s="227">
        <f t="shared" si="42"/>
        <v>0</v>
      </c>
      <c r="CS173" s="22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660"/>
      <c r="B174" s="660" t="s">
        <v>117</v>
      </c>
      <c r="C174" s="660"/>
      <c r="D174" s="111">
        <f t="shared" si="47"/>
        <v>0</v>
      </c>
      <c r="E174" s="111">
        <f t="shared" si="48"/>
        <v>0</v>
      </c>
      <c r="F174" s="111">
        <f t="shared" si="48"/>
        <v>0</v>
      </c>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129"/>
      <c r="AO174" s="135"/>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227">
        <f t="shared" si="40"/>
        <v>0</v>
      </c>
      <c r="CQ174" s="227">
        <f t="shared" si="41"/>
        <v>0</v>
      </c>
      <c r="CR174" s="227">
        <f t="shared" si="42"/>
        <v>0</v>
      </c>
      <c r="CS174" s="22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660"/>
      <c r="B175" s="660" t="s">
        <v>118</v>
      </c>
      <c r="C175" s="660"/>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227">
        <f t="shared" si="40"/>
        <v>0</v>
      </c>
      <c r="CQ175" s="227">
        <f t="shared" si="41"/>
        <v>0</v>
      </c>
      <c r="CR175" s="227">
        <f t="shared" si="42"/>
        <v>0</v>
      </c>
      <c r="CS175" s="22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660"/>
      <c r="B176" s="660" t="s">
        <v>119</v>
      </c>
      <c r="C176" s="660"/>
      <c r="D176" s="111">
        <f t="shared" si="47"/>
        <v>0</v>
      </c>
      <c r="E176" s="111">
        <f t="shared" ref="E176:F194" si="50">+G176+I176+K176+M176+O176+Q176+S176+U176+W176+Y176+AA176+AC176+AE176+AG176+AI176+AK176+AM176</f>
        <v>0</v>
      </c>
      <c r="F176" s="111">
        <f t="shared" si="50"/>
        <v>0</v>
      </c>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227">
        <f t="shared" si="40"/>
        <v>0</v>
      </c>
      <c r="CQ176" s="227">
        <f t="shared" si="41"/>
        <v>0</v>
      </c>
      <c r="CR176" s="227">
        <f t="shared" si="42"/>
        <v>0</v>
      </c>
      <c r="CS176" s="22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660"/>
      <c r="B177" s="669" t="s">
        <v>239</v>
      </c>
      <c r="C177" s="669"/>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227">
        <f t="shared" si="40"/>
        <v>0</v>
      </c>
      <c r="CQ177" s="227">
        <f t="shared" si="41"/>
        <v>0</v>
      </c>
      <c r="CR177" s="227">
        <f t="shared" si="42"/>
        <v>0</v>
      </c>
      <c r="CS177" s="225">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660"/>
      <c r="B178" s="669" t="s">
        <v>240</v>
      </c>
      <c r="C178" s="669"/>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227">
        <f t="shared" si="40"/>
        <v>0</v>
      </c>
      <c r="CQ178" s="227">
        <f t="shared" si="41"/>
        <v>0</v>
      </c>
      <c r="CR178" s="227">
        <f t="shared" si="42"/>
        <v>0</v>
      </c>
      <c r="CS178" s="22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663"/>
      <c r="B179" s="670" t="s">
        <v>241</v>
      </c>
      <c r="C179" s="670"/>
      <c r="D179" s="144">
        <f t="shared" si="47"/>
        <v>0</v>
      </c>
      <c r="E179" s="144">
        <f t="shared" si="50"/>
        <v>0</v>
      </c>
      <c r="F179" s="144">
        <f t="shared" si="50"/>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227">
        <f t="shared" si="40"/>
        <v>0</v>
      </c>
      <c r="CQ179" s="227">
        <f t="shared" si="41"/>
        <v>0</v>
      </c>
      <c r="CR179" s="227">
        <f t="shared" si="42"/>
        <v>0</v>
      </c>
      <c r="CS179" s="22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659" t="s">
        <v>120</v>
      </c>
      <c r="B180" s="645" t="s">
        <v>283</v>
      </c>
      <c r="C180" s="646"/>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227">
        <f t="shared" si="40"/>
        <v>0</v>
      </c>
      <c r="CQ180" s="227">
        <f t="shared" si="41"/>
        <v>0</v>
      </c>
      <c r="CR180" s="227">
        <f t="shared" si="42"/>
        <v>0</v>
      </c>
      <c r="CS180" s="22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660"/>
      <c r="B181" s="622" t="s">
        <v>284</v>
      </c>
      <c r="C181" s="623"/>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227">
        <f t="shared" si="40"/>
        <v>0</v>
      </c>
      <c r="CQ181" s="227">
        <f t="shared" si="41"/>
        <v>0</v>
      </c>
      <c r="CR181" s="227">
        <f t="shared" si="42"/>
        <v>0</v>
      </c>
      <c r="CS181" s="22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661"/>
      <c r="B182" s="662" t="s">
        <v>121</v>
      </c>
      <c r="C182" s="626"/>
      <c r="D182" s="112">
        <f t="shared" si="47"/>
        <v>0</v>
      </c>
      <c r="E182" s="112">
        <f t="shared" si="50"/>
        <v>0</v>
      </c>
      <c r="F182" s="112">
        <f t="shared" si="50"/>
        <v>0</v>
      </c>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227">
        <f t="shared" si="40"/>
        <v>0</v>
      </c>
      <c r="CQ182" s="227">
        <f t="shared" si="41"/>
        <v>0</v>
      </c>
      <c r="CR182" s="227">
        <f t="shared" si="42"/>
        <v>0</v>
      </c>
      <c r="CS182" s="22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659" t="s">
        <v>242</v>
      </c>
      <c r="B183" s="636" t="s">
        <v>243</v>
      </c>
      <c r="C183" s="637"/>
      <c r="D183" s="143">
        <f t="shared" si="47"/>
        <v>3</v>
      </c>
      <c r="E183" s="143">
        <f t="shared" ref="E183:F186" si="51">+G183+I183+K183+M183+O183</f>
        <v>2</v>
      </c>
      <c r="F183" s="143">
        <f t="shared" si="51"/>
        <v>1</v>
      </c>
      <c r="G183" s="84"/>
      <c r="H183" s="84"/>
      <c r="I183" s="84">
        <v>2</v>
      </c>
      <c r="J183" s="84">
        <v>1</v>
      </c>
      <c r="K183" s="84"/>
      <c r="L183" s="84"/>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227">
        <f t="shared" si="40"/>
        <v>0</v>
      </c>
      <c r="CQ183" s="227">
        <f t="shared" si="41"/>
        <v>0</v>
      </c>
      <c r="CR183" s="227">
        <f t="shared" si="42"/>
        <v>0</v>
      </c>
      <c r="CS183" s="22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660"/>
      <c r="B184" s="631" t="s">
        <v>244</v>
      </c>
      <c r="C184" s="623"/>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227">
        <f t="shared" si="40"/>
        <v>0</v>
      </c>
      <c r="CQ184" s="227">
        <f t="shared" si="41"/>
        <v>0</v>
      </c>
      <c r="CR184" s="227">
        <f t="shared" si="42"/>
        <v>0</v>
      </c>
      <c r="CS184" s="22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660"/>
      <c r="B185" s="631" t="s">
        <v>245</v>
      </c>
      <c r="C185" s="623"/>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227">
        <f t="shared" si="40"/>
        <v>0</v>
      </c>
      <c r="CQ185" s="227">
        <f t="shared" si="41"/>
        <v>0</v>
      </c>
      <c r="CR185" s="227">
        <f t="shared" si="42"/>
        <v>0</v>
      </c>
      <c r="CS185" s="22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663"/>
      <c r="B186" s="624" t="s">
        <v>246</v>
      </c>
      <c r="C186" s="625"/>
      <c r="D186" s="144">
        <f t="shared" si="47"/>
        <v>1</v>
      </c>
      <c r="E186" s="144">
        <f t="shared" si="51"/>
        <v>1</v>
      </c>
      <c r="F186" s="144">
        <f t="shared" si="51"/>
        <v>0</v>
      </c>
      <c r="G186" s="86"/>
      <c r="H186" s="86"/>
      <c r="I186" s="86"/>
      <c r="J186" s="86"/>
      <c r="K186" s="86"/>
      <c r="L186" s="86"/>
      <c r="M186" s="86">
        <v>1</v>
      </c>
      <c r="N186" s="86"/>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227">
        <f t="shared" si="40"/>
        <v>0</v>
      </c>
      <c r="CQ186" s="227">
        <f t="shared" si="41"/>
        <v>0</v>
      </c>
      <c r="CR186" s="227">
        <f t="shared" si="42"/>
        <v>0</v>
      </c>
      <c r="CS186" s="22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636" t="s">
        <v>122</v>
      </c>
      <c r="B187" s="636"/>
      <c r="C187" s="637"/>
      <c r="D187" s="143">
        <f t="shared" si="47"/>
        <v>0</v>
      </c>
      <c r="E187" s="143">
        <f t="shared" si="50"/>
        <v>0</v>
      </c>
      <c r="F187" s="143">
        <f t="shared" si="50"/>
        <v>0</v>
      </c>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227">
        <f t="shared" si="40"/>
        <v>0</v>
      </c>
      <c r="CQ187" s="227">
        <f t="shared" si="41"/>
        <v>0</v>
      </c>
      <c r="CR187" s="227">
        <f t="shared" si="42"/>
        <v>0</v>
      </c>
      <c r="CS187" s="22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631" t="s">
        <v>123</v>
      </c>
      <c r="B188" s="631"/>
      <c r="C188" s="623"/>
      <c r="D188" s="111">
        <f t="shared" si="47"/>
        <v>0</v>
      </c>
      <c r="E188" s="111">
        <f t="shared" si="50"/>
        <v>0</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227">
        <f t="shared" si="40"/>
        <v>0</v>
      </c>
      <c r="CQ188" s="227">
        <f t="shared" si="41"/>
        <v>0</v>
      </c>
      <c r="CR188" s="227">
        <f t="shared" si="42"/>
        <v>0</v>
      </c>
      <c r="CS188" s="22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660" t="s">
        <v>124</v>
      </c>
      <c r="B189" s="660"/>
      <c r="C189" s="660"/>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227">
        <f t="shared" si="40"/>
        <v>0</v>
      </c>
      <c r="CQ189" s="227">
        <f t="shared" si="41"/>
        <v>0</v>
      </c>
      <c r="CR189" s="227">
        <f t="shared" si="42"/>
        <v>0</v>
      </c>
      <c r="CS189" s="22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631" t="s">
        <v>125</v>
      </c>
      <c r="B190" s="631"/>
      <c r="C190" s="631"/>
      <c r="D190" s="111">
        <f t="shared" si="47"/>
        <v>0</v>
      </c>
      <c r="E190" s="111">
        <f t="shared" si="50"/>
        <v>0</v>
      </c>
      <c r="F190" s="111">
        <f t="shared" si="50"/>
        <v>0</v>
      </c>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227">
        <f t="shared" si="40"/>
        <v>0</v>
      </c>
      <c r="CQ190" s="227">
        <f t="shared" si="41"/>
        <v>0</v>
      </c>
      <c r="CR190" s="227">
        <f t="shared" si="42"/>
        <v>0</v>
      </c>
      <c r="CS190" s="22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631" t="s">
        <v>126</v>
      </c>
      <c r="B191" s="631"/>
      <c r="C191" s="631"/>
      <c r="D191" s="111">
        <f t="shared" si="47"/>
        <v>0</v>
      </c>
      <c r="E191" s="111">
        <f t="shared" si="50"/>
        <v>0</v>
      </c>
      <c r="F191" s="111">
        <f t="shared" si="50"/>
        <v>0</v>
      </c>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227">
        <f t="shared" si="40"/>
        <v>0</v>
      </c>
      <c r="CQ191" s="227">
        <f t="shared" si="41"/>
        <v>0</v>
      </c>
      <c r="CR191" s="227">
        <f t="shared" si="42"/>
        <v>0</v>
      </c>
      <c r="CS191" s="22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2">
      <c r="A192" s="631" t="s">
        <v>127</v>
      </c>
      <c r="B192" s="631"/>
      <c r="C192" s="631"/>
      <c r="D192" s="111">
        <f t="shared" si="47"/>
        <v>0</v>
      </c>
      <c r="E192" s="111">
        <f t="shared" si="50"/>
        <v>0</v>
      </c>
      <c r="F192" s="111">
        <f t="shared" si="50"/>
        <v>0</v>
      </c>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129"/>
      <c r="AO192" s="135"/>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227">
        <f t="shared" si="40"/>
        <v>0</v>
      </c>
      <c r="CQ192" s="227">
        <f t="shared" si="41"/>
        <v>0</v>
      </c>
      <c r="CR192" s="227">
        <f t="shared" si="42"/>
        <v>0</v>
      </c>
      <c r="CS192" s="225">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631" t="s">
        <v>128</v>
      </c>
      <c r="B193" s="631"/>
      <c r="C193" s="631"/>
      <c r="D193" s="111">
        <f t="shared" si="47"/>
        <v>0</v>
      </c>
      <c r="E193" s="111">
        <f t="shared" si="50"/>
        <v>0</v>
      </c>
      <c r="F193" s="111">
        <f t="shared" si="50"/>
        <v>0</v>
      </c>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227">
        <f t="shared" si="40"/>
        <v>0</v>
      </c>
      <c r="CQ193" s="227">
        <f t="shared" si="41"/>
        <v>0</v>
      </c>
      <c r="CR193" s="227">
        <f t="shared" si="42"/>
        <v>0</v>
      </c>
      <c r="CS193" s="22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661" t="s">
        <v>129</v>
      </c>
      <c r="B194" s="661"/>
      <c r="C194" s="661"/>
      <c r="D194" s="123">
        <f t="shared" si="47"/>
        <v>1</v>
      </c>
      <c r="E194" s="123">
        <f t="shared" si="50"/>
        <v>1</v>
      </c>
      <c r="F194" s="123">
        <f t="shared" si="50"/>
        <v>0</v>
      </c>
      <c r="G194" s="87">
        <v>1</v>
      </c>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227">
        <f t="shared" si="40"/>
        <v>0</v>
      </c>
      <c r="CQ194" s="227">
        <f t="shared" si="41"/>
        <v>0</v>
      </c>
      <c r="CR194" s="227">
        <f t="shared" si="42"/>
        <v>0</v>
      </c>
      <c r="CS194" s="22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27"/>
      <c r="CQ195" s="227"/>
      <c r="CR195" s="2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533" t="s">
        <v>39</v>
      </c>
      <c r="B196" s="534"/>
      <c r="C196" s="676" t="s">
        <v>40</v>
      </c>
      <c r="D196" s="676"/>
      <c r="E196" s="676"/>
      <c r="F196" s="547" t="s">
        <v>248</v>
      </c>
      <c r="G196" s="548"/>
      <c r="H196" s="547" t="s">
        <v>94</v>
      </c>
      <c r="I196" s="548"/>
      <c r="J196" s="547" t="s">
        <v>95</v>
      </c>
      <c r="K196" s="548"/>
      <c r="L196" s="547" t="s">
        <v>96</v>
      </c>
      <c r="M196" s="548"/>
      <c r="N196" s="547" t="s">
        <v>249</v>
      </c>
      <c r="O196" s="548"/>
      <c r="P196" s="547" t="s">
        <v>250</v>
      </c>
      <c r="Q196" s="548"/>
      <c r="R196" s="547" t="s">
        <v>251</v>
      </c>
      <c r="S196" s="548"/>
      <c r="T196" s="547" t="s">
        <v>252</v>
      </c>
      <c r="U196" s="548"/>
      <c r="V196" s="547" t="s">
        <v>253</v>
      </c>
      <c r="W196" s="548"/>
      <c r="X196" s="547" t="s">
        <v>254</v>
      </c>
      <c r="Y196" s="548"/>
      <c r="Z196" s="547" t="s">
        <v>255</v>
      </c>
      <c r="AA196" s="548"/>
      <c r="AB196" s="547" t="s">
        <v>256</v>
      </c>
      <c r="AC196" s="548"/>
      <c r="AD196" s="547" t="s">
        <v>257</v>
      </c>
      <c r="AE196" s="548"/>
      <c r="AF196" s="547" t="s">
        <v>258</v>
      </c>
      <c r="AG196" s="548"/>
      <c r="AH196" s="547" t="s">
        <v>259</v>
      </c>
      <c r="AI196" s="548"/>
      <c r="AJ196" s="547" t="s">
        <v>260</v>
      </c>
      <c r="AK196" s="548"/>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P196" s="276"/>
      <c r="CQ196" s="276"/>
      <c r="CR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535"/>
      <c r="B197" s="536"/>
      <c r="C197" s="337" t="s">
        <v>133</v>
      </c>
      <c r="D197" s="337" t="s">
        <v>37</v>
      </c>
      <c r="E197" s="336" t="s">
        <v>58</v>
      </c>
      <c r="F197" s="338" t="s">
        <v>37</v>
      </c>
      <c r="G197" s="338" t="s">
        <v>58</v>
      </c>
      <c r="H197" s="338" t="s">
        <v>37</v>
      </c>
      <c r="I197" s="338" t="s">
        <v>58</v>
      </c>
      <c r="J197" s="338" t="s">
        <v>37</v>
      </c>
      <c r="K197" s="338" t="s">
        <v>58</v>
      </c>
      <c r="L197" s="338" t="s">
        <v>37</v>
      </c>
      <c r="M197" s="338" t="s">
        <v>58</v>
      </c>
      <c r="N197" s="338" t="s">
        <v>37</v>
      </c>
      <c r="O197" s="338" t="s">
        <v>58</v>
      </c>
      <c r="P197" s="338" t="s">
        <v>37</v>
      </c>
      <c r="Q197" s="338" t="s">
        <v>58</v>
      </c>
      <c r="R197" s="338" t="s">
        <v>37</v>
      </c>
      <c r="S197" s="338" t="s">
        <v>58</v>
      </c>
      <c r="T197" s="338" t="s">
        <v>37</v>
      </c>
      <c r="U197" s="338" t="s">
        <v>58</v>
      </c>
      <c r="V197" s="338" t="s">
        <v>37</v>
      </c>
      <c r="W197" s="338" t="s">
        <v>58</v>
      </c>
      <c r="X197" s="338" t="s">
        <v>37</v>
      </c>
      <c r="Y197" s="338" t="s">
        <v>58</v>
      </c>
      <c r="Z197" s="338" t="s">
        <v>37</v>
      </c>
      <c r="AA197" s="338" t="s">
        <v>58</v>
      </c>
      <c r="AB197" s="338" t="s">
        <v>37</v>
      </c>
      <c r="AC197" s="338" t="s">
        <v>58</v>
      </c>
      <c r="AD197" s="338" t="s">
        <v>37</v>
      </c>
      <c r="AE197" s="338" t="s">
        <v>58</v>
      </c>
      <c r="AF197" s="338" t="s">
        <v>37</v>
      </c>
      <c r="AG197" s="338" t="s">
        <v>58</v>
      </c>
      <c r="AH197" s="338" t="s">
        <v>37</v>
      </c>
      <c r="AI197" s="338" t="s">
        <v>58</v>
      </c>
      <c r="AJ197" s="338" t="s">
        <v>37</v>
      </c>
      <c r="AK197" s="338"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P197" s="276"/>
      <c r="CQ197" s="276"/>
      <c r="CR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674" t="s">
        <v>134</v>
      </c>
      <c r="B198" s="67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227">
        <f>IF($C198&lt;&gt;SUM($F198:$AK198),1,0)</f>
        <v>0</v>
      </c>
      <c r="CQ198" s="227">
        <f>IF($D198&lt;&gt;$F198+$H198+$J198+$L198+$N198+$P198+R198+T198+V198+X198+Z198+AB198+AD198+AF198+AH198+AJ198,1,0)</f>
        <v>0</v>
      </c>
      <c r="CR198" s="22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528" t="s">
        <v>135</v>
      </c>
      <c r="B199" s="528"/>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227">
        <f>IF($C199&lt;&gt;SUM($F199:$AK199),1,0)</f>
        <v>0</v>
      </c>
      <c r="CQ199" s="227">
        <f>IF($D199&lt;&gt;$F199+$H199+$J199+$L199+$N199+$P199+R199+T199+V199+X199+Z199+AB199+AD199+AF199+AH199+AJ199,1,0)</f>
        <v>0</v>
      </c>
      <c r="CR199" s="22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675" t="s">
        <v>136</v>
      </c>
      <c r="B200" s="675"/>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227">
        <f>IF($C200&lt;&gt;SUM($F200:$AK200),1,0)</f>
        <v>0</v>
      </c>
      <c r="CQ200" s="227">
        <f>IF($D200&lt;&gt;$F200+$H200+$J200+$L200+$N200+$P200+R200+T200+V200+X200+Z200+AB200+AD200+AF200+AH200+AJ200,1,0)</f>
        <v>0</v>
      </c>
      <c r="CR200" s="22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25"/>
      <c r="CQ201" s="225"/>
      <c r="CR201" s="225"/>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533" t="s">
        <v>39</v>
      </c>
      <c r="B202" s="534"/>
      <c r="C202" s="676" t="s">
        <v>40</v>
      </c>
      <c r="D202" s="676"/>
      <c r="E202" s="676"/>
      <c r="F202" s="547" t="s">
        <v>248</v>
      </c>
      <c r="G202" s="548"/>
      <c r="H202" s="547" t="s">
        <v>94</v>
      </c>
      <c r="I202" s="548"/>
      <c r="J202" s="547" t="s">
        <v>95</v>
      </c>
      <c r="K202" s="548"/>
      <c r="L202" s="547" t="s">
        <v>96</v>
      </c>
      <c r="M202" s="548"/>
      <c r="N202" s="547" t="s">
        <v>249</v>
      </c>
      <c r="O202" s="548"/>
      <c r="P202" s="547" t="s">
        <v>250</v>
      </c>
      <c r="Q202" s="548"/>
      <c r="R202" s="547" t="s">
        <v>251</v>
      </c>
      <c r="S202" s="548"/>
      <c r="T202" s="547" t="s">
        <v>252</v>
      </c>
      <c r="U202" s="548"/>
      <c r="V202" s="547" t="s">
        <v>253</v>
      </c>
      <c r="W202" s="548"/>
      <c r="X202" s="547" t="s">
        <v>254</v>
      </c>
      <c r="Y202" s="548"/>
      <c r="Z202" s="547" t="s">
        <v>255</v>
      </c>
      <c r="AA202" s="548"/>
      <c r="AB202" s="547" t="s">
        <v>256</v>
      </c>
      <c r="AC202" s="548"/>
      <c r="AD202" s="547" t="s">
        <v>257</v>
      </c>
      <c r="AE202" s="548"/>
      <c r="AF202" s="547" t="s">
        <v>258</v>
      </c>
      <c r="AG202" s="548"/>
      <c r="AH202" s="547" t="s">
        <v>259</v>
      </c>
      <c r="AI202" s="548"/>
      <c r="AJ202" s="547" t="s">
        <v>260</v>
      </c>
      <c r="AK202" s="548"/>
      <c r="AL202" s="71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P202" s="225"/>
      <c r="CQ202" s="225"/>
      <c r="CR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535"/>
      <c r="B203" s="536"/>
      <c r="C203" s="337" t="s">
        <v>133</v>
      </c>
      <c r="D203" s="337" t="s">
        <v>37</v>
      </c>
      <c r="E203" s="336"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714"/>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27"/>
      <c r="CQ203" s="227"/>
      <c r="CR203" s="227"/>
      <c r="CS203" s="227"/>
      <c r="CT203" s="227"/>
      <c r="CU203" s="2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674" t="s">
        <v>134</v>
      </c>
      <c r="B204" s="67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M204" s="158" t="str">
        <f>IF($C204&lt;$AL204,"Egresos abandonos no puede ser mayor que total egresos","")</f>
        <v/>
      </c>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158">
        <f>IF($C204&lt;$AL204,1,0)</f>
        <v>0</v>
      </c>
      <c r="CQ204" s="227">
        <f>IF($D204&lt;&gt;$F204+$H204+$J204+$L204+$N204+$P204+R204+T204+W204+Y204+AA204+AC204+AE204+AG204+AI204+AK204,1,0)</f>
        <v>0</v>
      </c>
      <c r="CR204" s="227">
        <f>IF($E204&lt;&gt;$G204+$I204+$K204+$M204+$O204+$Q204+S204+U204+W204+Y204+AA204+AC204+AE204+AG204+AI204+AK204,1,0)</f>
        <v>0</v>
      </c>
      <c r="CS204" s="227"/>
      <c r="CT204" s="227"/>
      <c r="CU204" s="2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528" t="s">
        <v>135</v>
      </c>
      <c r="B205" s="528"/>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158"/>
      <c r="AY205" s="27"/>
      <c r="AZ205" s="27"/>
      <c r="BA205" s="80"/>
      <c r="BB205" s="158" t="str">
        <f>IF($C205&lt;$AL205,"Egresos abandonos no puede ser mayor que total egresos","")</f>
        <v/>
      </c>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158">
        <f>IF($C205&lt;$AL205,1,0)</f>
        <v>0</v>
      </c>
      <c r="CQ205" s="227">
        <f>IF($D205&lt;&gt;$F205+$H205+$J205+$L205+$N205+$P205+R205+T205+W205+Y205+AA205+AC205+AE205+AG205+AI205+AK205,1,0)</f>
        <v>0</v>
      </c>
      <c r="CR205" s="227">
        <f>IF($E205&lt;&gt;$G205+$I205+$K205+$M205+$O205+$Q205+S205+U205+W205+Y205+AA205+AC205+AE205+AG205+AI205+AK205,1,0)</f>
        <v>0</v>
      </c>
      <c r="CS205" s="227"/>
      <c r="CT205" s="227"/>
      <c r="CU205" s="2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675" t="s">
        <v>136</v>
      </c>
      <c r="B206" s="675"/>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158"/>
      <c r="AY206" s="27"/>
      <c r="AZ206" s="27"/>
      <c r="BA206" s="80"/>
      <c r="BB206" s="158" t="str">
        <f>IF($C206&lt;$AL206,"Egresos abandonos no puede ser mayor que total egresos","")</f>
        <v/>
      </c>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158">
        <f>IF($C206&lt;$AL206,1,0)</f>
        <v>0</v>
      </c>
      <c r="CQ206" s="227">
        <f>IF($D206&lt;&gt;$F206+$H206+$J206+$L206+$N206+$P206+R206+T206+W206+Y206+AA206+AC206+AE206+AG206+AI206+AK206,1,0)</f>
        <v>0</v>
      </c>
      <c r="CR206" s="227">
        <f>IF($E206&lt;&gt;$G206+$I206+$K206+$M206+$O206+$Q206+S206+U206+W206+Y206+AA206+AC206+AE206+AG206+AI206+AK206,1,0)</f>
        <v>0</v>
      </c>
      <c r="CS206" s="227"/>
      <c r="CT206" s="227"/>
      <c r="CU206" s="2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11"/>
      <c r="CQ207" s="11"/>
      <c r="CR207" s="11"/>
      <c r="CS207" s="11"/>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715" t="s">
        <v>137</v>
      </c>
      <c r="B208" s="716" t="s">
        <v>138</v>
      </c>
      <c r="C208" s="509" t="s">
        <v>4</v>
      </c>
      <c r="D208" s="719" t="s">
        <v>139</v>
      </c>
      <c r="E208" s="720"/>
      <c r="F208" s="720"/>
      <c r="G208" s="720"/>
      <c r="H208" s="720"/>
      <c r="I208" s="720"/>
      <c r="J208" s="720"/>
      <c r="K208" s="720"/>
      <c r="L208" s="720"/>
      <c r="M208" s="720"/>
      <c r="N208" s="720"/>
      <c r="O208" s="720"/>
      <c r="P208" s="720"/>
      <c r="Q208" s="720"/>
      <c r="R208" s="720"/>
      <c r="S208" s="721"/>
      <c r="T208" s="719" t="s">
        <v>51</v>
      </c>
      <c r="U208" s="721"/>
      <c r="V208" s="555"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11"/>
      <c r="CQ208" s="11"/>
      <c r="CR208" s="11"/>
      <c r="CS208" s="11"/>
      <c r="CT208" s="27"/>
      <c r="CU208" s="27"/>
      <c r="CV208" s="27"/>
      <c r="CW208" s="11"/>
      <c r="CX208" s="11"/>
      <c r="CY208" s="11"/>
      <c r="CZ208" s="27"/>
      <c r="DA208" s="27"/>
      <c r="DG208" s="27"/>
      <c r="DH208" s="27"/>
      <c r="DI208" s="27"/>
      <c r="DJ208" s="27"/>
    </row>
    <row r="209" spans="1:118" s="76" customFormat="1" ht="24.75" customHeight="1" x14ac:dyDescent="0.15">
      <c r="A209" s="717"/>
      <c r="B209" s="718"/>
      <c r="C209" s="510"/>
      <c r="D209" s="279" t="s">
        <v>237</v>
      </c>
      <c r="E209" s="280" t="s">
        <v>140</v>
      </c>
      <c r="F209" s="280" t="s">
        <v>63</v>
      </c>
      <c r="G209" s="280" t="s">
        <v>8</v>
      </c>
      <c r="H209" s="338" t="s">
        <v>165</v>
      </c>
      <c r="I209" s="338" t="s">
        <v>166</v>
      </c>
      <c r="J209" s="338" t="s">
        <v>167</v>
      </c>
      <c r="K209" s="338" t="s">
        <v>168</v>
      </c>
      <c r="L209" s="338" t="s">
        <v>169</v>
      </c>
      <c r="M209" s="338" t="s">
        <v>170</v>
      </c>
      <c r="N209" s="338" t="s">
        <v>264</v>
      </c>
      <c r="O209" s="338" t="s">
        <v>265</v>
      </c>
      <c r="P209" s="338" t="s">
        <v>266</v>
      </c>
      <c r="Q209" s="338" t="s">
        <v>267</v>
      </c>
      <c r="R209" s="338" t="s">
        <v>268</v>
      </c>
      <c r="S209" s="338" t="s">
        <v>269</v>
      </c>
      <c r="T209" s="280" t="s">
        <v>141</v>
      </c>
      <c r="U209" s="280" t="s">
        <v>58</v>
      </c>
      <c r="V209" s="722"/>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11"/>
      <c r="CQ209" s="11"/>
      <c r="CR209" s="11"/>
      <c r="CS209" s="11"/>
      <c r="CT209" s="27"/>
      <c r="CU209" s="27"/>
      <c r="CV209" s="27"/>
      <c r="CW209" s="11"/>
      <c r="CX209" s="11"/>
      <c r="CY209" s="11"/>
      <c r="CZ209" s="27"/>
      <c r="DA209" s="27"/>
      <c r="DG209" s="27"/>
      <c r="DH209" s="27"/>
      <c r="DI209" s="27"/>
      <c r="DJ209" s="27"/>
    </row>
    <row r="210" spans="1:118" s="76" customFormat="1" ht="15.75" customHeight="1" x14ac:dyDescent="0.15">
      <c r="A210" s="671"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283" t="str">
        <f>IF($C210=0,"",IF($V210="",IF($C210=0,"",1),0))</f>
        <v/>
      </c>
      <c r="CR210" s="39">
        <f>IF($C210&lt;$V210,1,0)</f>
        <v>0</v>
      </c>
      <c r="CS210" s="77"/>
      <c r="CT210" s="284"/>
      <c r="CU210" s="284"/>
      <c r="CV210" s="284"/>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672"/>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283" t="str">
        <f>IF($C211=0,"",IF($V211="",IF($C211=0,"",1),0))</f>
        <v/>
      </c>
      <c r="CR211" s="39">
        <f>IF($C211&lt;$V211,1,0)</f>
        <v>0</v>
      </c>
      <c r="CS211" s="77"/>
      <c r="CT211" s="284"/>
      <c r="CU211" s="284"/>
      <c r="CV211" s="284"/>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673"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283" t="str">
        <f>IF($C212=0,"",IF($V212="",IF($C212=0,"",1),0))</f>
        <v/>
      </c>
      <c r="CR212" s="39">
        <f>IF($C212&lt;$V212,1,0)</f>
        <v>0</v>
      </c>
      <c r="CS212" s="77"/>
      <c r="CT212" s="284"/>
      <c r="CU212" s="284"/>
      <c r="CV212" s="284"/>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672"/>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283" t="str">
        <f>IF($C213=0,"",IF($V213="",IF($C213=0,"",1),0))</f>
        <v/>
      </c>
      <c r="CR213" s="39">
        <f>IF($C213&lt;$V213,1,0)</f>
        <v>0</v>
      </c>
      <c r="CS213" s="77"/>
      <c r="CT213" s="284"/>
      <c r="CU213" s="284"/>
      <c r="CV213" s="284"/>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533" t="s">
        <v>146</v>
      </c>
      <c r="B215" s="534"/>
      <c r="C215" s="543" t="s">
        <v>147</v>
      </c>
      <c r="D215" s="543"/>
      <c r="E215" s="543"/>
      <c r="F215" s="557" t="s">
        <v>148</v>
      </c>
      <c r="G215" s="558"/>
      <c r="H215" s="558"/>
      <c r="I215" s="558"/>
      <c r="J215" s="558"/>
      <c r="K215" s="558"/>
      <c r="L215" s="558"/>
      <c r="M215" s="558"/>
      <c r="N215" s="558"/>
      <c r="O215" s="558"/>
      <c r="P215" s="558"/>
      <c r="Q215" s="558"/>
      <c r="R215" s="558"/>
      <c r="S215" s="558"/>
      <c r="T215" s="558"/>
      <c r="U215" s="558"/>
      <c r="V215" s="558"/>
      <c r="W215" s="558"/>
      <c r="X215" s="558"/>
      <c r="Y215" s="558"/>
      <c r="Z215" s="558"/>
      <c r="AA215" s="558"/>
      <c r="AB215" s="558"/>
      <c r="AC215" s="558"/>
      <c r="AD215" s="558"/>
      <c r="AE215" s="558"/>
      <c r="AF215" s="558"/>
      <c r="AG215" s="558"/>
      <c r="AH215" s="558"/>
      <c r="AI215" s="558"/>
      <c r="AJ215" s="558"/>
      <c r="AK215" s="558"/>
      <c r="AL215" s="558"/>
      <c r="AM215" s="558"/>
      <c r="AN215" s="723" t="s">
        <v>149</v>
      </c>
      <c r="AO215" s="509" t="s">
        <v>84</v>
      </c>
      <c r="AP215" s="713" t="s">
        <v>150</v>
      </c>
      <c r="AQ215" s="509"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81"/>
      <c r="B216" s="582"/>
      <c r="C216" s="543"/>
      <c r="D216" s="543"/>
      <c r="E216" s="543"/>
      <c r="F216" s="560" t="s">
        <v>271</v>
      </c>
      <c r="G216" s="726"/>
      <c r="H216" s="727" t="s">
        <v>237</v>
      </c>
      <c r="I216" s="728"/>
      <c r="J216" s="560" t="s">
        <v>140</v>
      </c>
      <c r="K216" s="726"/>
      <c r="L216" s="560" t="s">
        <v>63</v>
      </c>
      <c r="M216" s="726"/>
      <c r="N216" s="560" t="s">
        <v>8</v>
      </c>
      <c r="O216" s="726"/>
      <c r="P216" s="579" t="s">
        <v>213</v>
      </c>
      <c r="Q216" s="580"/>
      <c r="R216" s="579" t="s">
        <v>214</v>
      </c>
      <c r="S216" s="580"/>
      <c r="T216" s="579" t="s">
        <v>215</v>
      </c>
      <c r="U216" s="580"/>
      <c r="V216" s="579" t="s">
        <v>216</v>
      </c>
      <c r="W216" s="580"/>
      <c r="X216" s="579" t="s">
        <v>217</v>
      </c>
      <c r="Y216" s="580"/>
      <c r="Z216" s="579" t="s">
        <v>218</v>
      </c>
      <c r="AA216" s="580"/>
      <c r="AB216" s="579" t="s">
        <v>219</v>
      </c>
      <c r="AC216" s="580"/>
      <c r="AD216" s="579" t="s">
        <v>220</v>
      </c>
      <c r="AE216" s="580"/>
      <c r="AF216" s="579" t="s">
        <v>221</v>
      </c>
      <c r="AG216" s="580"/>
      <c r="AH216" s="579" t="s">
        <v>222</v>
      </c>
      <c r="AI216" s="580"/>
      <c r="AJ216" s="579" t="s">
        <v>223</v>
      </c>
      <c r="AK216" s="580"/>
      <c r="AL216" s="579" t="s">
        <v>224</v>
      </c>
      <c r="AM216" s="612"/>
      <c r="AN216" s="724"/>
      <c r="AO216" s="684"/>
      <c r="AP216" s="584"/>
      <c r="AQ216" s="684"/>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535"/>
      <c r="B217" s="536"/>
      <c r="C217" s="337" t="s">
        <v>133</v>
      </c>
      <c r="D217" s="337" t="s">
        <v>37</v>
      </c>
      <c r="E217" s="326" t="s">
        <v>58</v>
      </c>
      <c r="F217" s="341" t="s">
        <v>141</v>
      </c>
      <c r="G217" s="341" t="s">
        <v>58</v>
      </c>
      <c r="H217" s="341" t="s">
        <v>141</v>
      </c>
      <c r="I217" s="341" t="s">
        <v>58</v>
      </c>
      <c r="J217" s="341" t="s">
        <v>141</v>
      </c>
      <c r="K217" s="341" t="s">
        <v>58</v>
      </c>
      <c r="L217" s="341" t="s">
        <v>141</v>
      </c>
      <c r="M217" s="341" t="s">
        <v>58</v>
      </c>
      <c r="N217" s="341" t="s">
        <v>141</v>
      </c>
      <c r="O217" s="341" t="s">
        <v>58</v>
      </c>
      <c r="P217" s="341" t="s">
        <v>141</v>
      </c>
      <c r="Q217" s="341" t="s">
        <v>58</v>
      </c>
      <c r="R217" s="341" t="s">
        <v>141</v>
      </c>
      <c r="S217" s="341" t="s">
        <v>58</v>
      </c>
      <c r="T217" s="341" t="s">
        <v>141</v>
      </c>
      <c r="U217" s="341" t="s">
        <v>58</v>
      </c>
      <c r="V217" s="341" t="s">
        <v>141</v>
      </c>
      <c r="W217" s="341" t="s">
        <v>58</v>
      </c>
      <c r="X217" s="341" t="s">
        <v>141</v>
      </c>
      <c r="Y217" s="341" t="s">
        <v>58</v>
      </c>
      <c r="Z217" s="341" t="s">
        <v>141</v>
      </c>
      <c r="AA217" s="341" t="s">
        <v>58</v>
      </c>
      <c r="AB217" s="341" t="s">
        <v>141</v>
      </c>
      <c r="AC217" s="341" t="s">
        <v>58</v>
      </c>
      <c r="AD217" s="341" t="s">
        <v>141</v>
      </c>
      <c r="AE217" s="341" t="s">
        <v>58</v>
      </c>
      <c r="AF217" s="341" t="s">
        <v>141</v>
      </c>
      <c r="AG217" s="341" t="s">
        <v>58</v>
      </c>
      <c r="AH217" s="341" t="s">
        <v>141</v>
      </c>
      <c r="AI217" s="341" t="s">
        <v>58</v>
      </c>
      <c r="AJ217" s="341" t="s">
        <v>141</v>
      </c>
      <c r="AK217" s="341" t="s">
        <v>58</v>
      </c>
      <c r="AL217" s="341" t="s">
        <v>141</v>
      </c>
      <c r="AM217" s="327" t="s">
        <v>58</v>
      </c>
      <c r="AN217" s="725"/>
      <c r="AO217" s="510"/>
      <c r="AP217" s="714"/>
      <c r="AQ217" s="510"/>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11"/>
      <c r="CQ217" s="11"/>
      <c r="CR217" s="11"/>
      <c r="CS217" s="11"/>
      <c r="CT217" s="27"/>
      <c r="CU217" s="27"/>
      <c r="CV217" s="27"/>
      <c r="CW217" s="11"/>
      <c r="CX217" s="11"/>
      <c r="CY217" s="11"/>
      <c r="CZ217" s="11"/>
      <c r="DA217" s="11"/>
      <c r="DB217" s="11"/>
      <c r="DC217" s="11"/>
      <c r="DD217" s="11"/>
      <c r="DE217" s="11"/>
    </row>
    <row r="218" spans="1:118" s="76" customFormat="1" ht="18" customHeight="1" x14ac:dyDescent="0.15">
      <c r="A218" s="752" t="s">
        <v>151</v>
      </c>
      <c r="B218" s="753"/>
      <c r="C218" s="287">
        <f>SUM(D218:E218)</f>
        <v>49</v>
      </c>
      <c r="D218" s="287">
        <f>+F218+H218+J218+L218+N218+P218+R218+T218+V218++X218+Z218+AB218+AD218+AF218+AH218+AJ218+AL218</f>
        <v>2</v>
      </c>
      <c r="E218" s="287">
        <f>+G218+I218+K218+M218+O218+Q218+S218+U218+W218++Y218+AA218+AC218+AE218+AG218+AI218+AK218+AM218</f>
        <v>47</v>
      </c>
      <c r="F218" s="287">
        <f>SUM(F220:F228)</f>
        <v>0</v>
      </c>
      <c r="G218" s="287">
        <f t="shared" ref="G218:AM218" si="52">SUM(G220:G228)</f>
        <v>0</v>
      </c>
      <c r="H218" s="287">
        <f t="shared" si="52"/>
        <v>0</v>
      </c>
      <c r="I218" s="287">
        <f t="shared" si="52"/>
        <v>0</v>
      </c>
      <c r="J218" s="287">
        <f t="shared" si="52"/>
        <v>0</v>
      </c>
      <c r="K218" s="287">
        <f>SUM(K219:K228)</f>
        <v>3</v>
      </c>
      <c r="L218" s="287">
        <f t="shared" si="52"/>
        <v>1</v>
      </c>
      <c r="M218" s="287">
        <f>SUM(M219:M228)</f>
        <v>11</v>
      </c>
      <c r="N218" s="287">
        <f t="shared" si="52"/>
        <v>0</v>
      </c>
      <c r="O218" s="287">
        <f>SUM(O219:O228)</f>
        <v>4</v>
      </c>
      <c r="P218" s="287">
        <f t="shared" si="52"/>
        <v>1</v>
      </c>
      <c r="Q218" s="287">
        <f>SUM(Q219:Q228)</f>
        <v>21</v>
      </c>
      <c r="R218" s="287">
        <f t="shared" si="52"/>
        <v>0</v>
      </c>
      <c r="S218" s="287">
        <f>SUM(S219:S228)</f>
        <v>1</v>
      </c>
      <c r="T218" s="287">
        <f t="shared" si="52"/>
        <v>0</v>
      </c>
      <c r="U218" s="287">
        <f>SUM(U219:U228)</f>
        <v>4</v>
      </c>
      <c r="V218" s="287">
        <f t="shared" si="52"/>
        <v>0</v>
      </c>
      <c r="W218" s="287">
        <f>SUM(W219:W228)</f>
        <v>0</v>
      </c>
      <c r="X218" s="287">
        <f t="shared" si="52"/>
        <v>0</v>
      </c>
      <c r="Y218" s="287">
        <f>SUM(Y219:Y228)</f>
        <v>1</v>
      </c>
      <c r="Z218" s="287">
        <f t="shared" si="52"/>
        <v>0</v>
      </c>
      <c r="AA218" s="287">
        <f>SUM(AA219:AA228)</f>
        <v>0</v>
      </c>
      <c r="AB218" s="287">
        <f t="shared" si="52"/>
        <v>0</v>
      </c>
      <c r="AC218" s="287">
        <f>SUM(AC219:AC228)</f>
        <v>0</v>
      </c>
      <c r="AD218" s="287">
        <f t="shared" si="52"/>
        <v>0</v>
      </c>
      <c r="AE218" s="287">
        <f t="shared" si="52"/>
        <v>1</v>
      </c>
      <c r="AF218" s="287">
        <f t="shared" si="52"/>
        <v>0</v>
      </c>
      <c r="AG218" s="287">
        <f t="shared" si="52"/>
        <v>1</v>
      </c>
      <c r="AH218" s="287">
        <f t="shared" si="52"/>
        <v>0</v>
      </c>
      <c r="AI218" s="287">
        <f t="shared" si="52"/>
        <v>0</v>
      </c>
      <c r="AJ218" s="287">
        <f t="shared" si="52"/>
        <v>0</v>
      </c>
      <c r="AK218" s="287">
        <f t="shared" si="52"/>
        <v>0</v>
      </c>
      <c r="AL218" s="288">
        <f t="shared" si="52"/>
        <v>0</v>
      </c>
      <c r="AM218" s="289">
        <f t="shared" si="52"/>
        <v>0</v>
      </c>
      <c r="AN218" s="152">
        <f>SUM(AN219:AN228)</f>
        <v>0</v>
      </c>
      <c r="AO218" s="153">
        <f>SUM(AO219:AO228)</f>
        <v>0</v>
      </c>
      <c r="AP218" s="290">
        <f>SUM(AP219:AP228)</f>
        <v>0</v>
      </c>
      <c r="AQ218" s="290">
        <f>SUM(AQ219:AQ228)</f>
        <v>0</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6">
        <f>IF($AO218&lt;$AP218+$AQ218,1,0)</f>
        <v>0</v>
      </c>
      <c r="CQ218" s="11"/>
      <c r="CR218" s="11"/>
      <c r="CS218" s="11"/>
      <c r="CT218" s="27"/>
      <c r="CU218" s="27"/>
      <c r="CV218" s="27"/>
      <c r="CW218" s="11"/>
      <c r="CX218" s="11"/>
      <c r="CY218" s="11"/>
      <c r="CZ218" s="11"/>
      <c r="DA218" s="11"/>
      <c r="DB218" s="11"/>
      <c r="DC218" s="11"/>
      <c r="DD218" s="11"/>
      <c r="DE218" s="11"/>
    </row>
    <row r="219" spans="1:118" s="76" customFormat="1" ht="18" customHeight="1" x14ac:dyDescent="0.15">
      <c r="A219" s="664" t="s">
        <v>152</v>
      </c>
      <c r="B219" s="275" t="s">
        <v>97</v>
      </c>
      <c r="C219" s="291">
        <f>+E219</f>
        <v>0</v>
      </c>
      <c r="D219" s="292"/>
      <c r="E219" s="291">
        <f>+K219+M219+O219+Q219+S219+U219+W219++Y219+AA219+AC219</f>
        <v>0</v>
      </c>
      <c r="F219" s="258"/>
      <c r="G219" s="258"/>
      <c r="H219" s="258"/>
      <c r="I219" s="258"/>
      <c r="J219" s="258"/>
      <c r="K219" s="84"/>
      <c r="L219" s="258"/>
      <c r="M219" s="84"/>
      <c r="N219" s="258"/>
      <c r="O219" s="84"/>
      <c r="P219" s="258"/>
      <c r="Q219" s="84"/>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6">
        <f t="shared" ref="CP219:CP228" si="55">IF($AO219&lt;$AP219+$AQ219,1,0)</f>
        <v>0</v>
      </c>
      <c r="CQ219" s="11"/>
      <c r="CR219" s="11"/>
      <c r="CS219" s="11"/>
      <c r="CT219" s="27"/>
      <c r="CU219" s="27"/>
      <c r="CV219" s="27"/>
      <c r="CW219" s="11"/>
      <c r="CX219" s="11"/>
      <c r="CY219" s="11"/>
      <c r="CZ219" s="11"/>
      <c r="DA219" s="11"/>
      <c r="DB219" s="11"/>
      <c r="DC219" s="11"/>
      <c r="DD219" s="11"/>
      <c r="DE219" s="11"/>
    </row>
    <row r="220" spans="1:118" s="13" customFormat="1" ht="18.75" customHeight="1" x14ac:dyDescent="0.2">
      <c r="A220" s="665"/>
      <c r="B220" s="331" t="s">
        <v>153</v>
      </c>
      <c r="C220" s="95">
        <f t="shared" ref="C220:C228" si="56">SUM(D220:E220)</f>
        <v>0</v>
      </c>
      <c r="D220" s="95">
        <f t="shared" ref="D220:E228" si="57">+F220+H220+J220+L220+N220+P220+R220+T220+V220++X220+Z220+AB220+AD220+AF220+AH220+AJ220+AL220</f>
        <v>0</v>
      </c>
      <c r="E220" s="123">
        <f>+G220+I220+K220+M220+O220+Q220+S220+U220+W220++Y220+AA220+AC220+AE220+AG220+AI220+AK220+AM220</f>
        <v>0</v>
      </c>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6">
        <f t="shared" si="55"/>
        <v>0</v>
      </c>
      <c r="CQ220" s="11"/>
      <c r="CR220" s="11"/>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754" t="s">
        <v>154</v>
      </c>
      <c r="B221" s="754"/>
      <c r="C221" s="125">
        <f t="shared" si="56"/>
        <v>1</v>
      </c>
      <c r="D221" s="125">
        <f t="shared" si="57"/>
        <v>1</v>
      </c>
      <c r="E221" s="145">
        <f t="shared" si="57"/>
        <v>0</v>
      </c>
      <c r="F221" s="89"/>
      <c r="G221" s="89"/>
      <c r="H221" s="89"/>
      <c r="I221" s="89"/>
      <c r="J221" s="89"/>
      <c r="K221" s="89"/>
      <c r="L221" s="89">
        <v>1</v>
      </c>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6">
        <f t="shared" si="55"/>
        <v>0</v>
      </c>
      <c r="CQ221" s="11"/>
      <c r="CR221" s="11"/>
      <c r="CS221" s="11"/>
      <c r="CT221" s="27"/>
      <c r="CU221" s="27"/>
      <c r="CV221" s="27"/>
      <c r="CW221" s="11"/>
      <c r="CX221" s="11"/>
      <c r="CY221" s="11"/>
      <c r="CZ221" s="11"/>
      <c r="DA221" s="11"/>
      <c r="DB221" s="11"/>
      <c r="DC221" s="11"/>
      <c r="DD221" s="11"/>
      <c r="DE221" s="11"/>
    </row>
    <row r="222" spans="1:118" s="76" customFormat="1" ht="15" customHeight="1" x14ac:dyDescent="0.15">
      <c r="A222" s="755" t="s">
        <v>155</v>
      </c>
      <c r="B222" s="755"/>
      <c r="C222" s="94">
        <f t="shared" si="56"/>
        <v>17</v>
      </c>
      <c r="D222" s="94">
        <f t="shared" si="57"/>
        <v>1</v>
      </c>
      <c r="E222" s="122">
        <f t="shared" si="57"/>
        <v>16</v>
      </c>
      <c r="F222" s="85"/>
      <c r="G222" s="85"/>
      <c r="H222" s="85"/>
      <c r="I222" s="85"/>
      <c r="J222" s="85"/>
      <c r="K222" s="85"/>
      <c r="L222" s="85"/>
      <c r="M222" s="85">
        <v>7</v>
      </c>
      <c r="N222" s="85"/>
      <c r="O222" s="85">
        <v>1</v>
      </c>
      <c r="P222" s="85">
        <v>1</v>
      </c>
      <c r="Q222" s="85">
        <v>3</v>
      </c>
      <c r="R222" s="85"/>
      <c r="S222" s="85">
        <v>1</v>
      </c>
      <c r="T222" s="85"/>
      <c r="U222" s="85">
        <v>2</v>
      </c>
      <c r="V222" s="85"/>
      <c r="W222" s="85"/>
      <c r="X222" s="85"/>
      <c r="Y222" s="85">
        <v>1</v>
      </c>
      <c r="Z222" s="85"/>
      <c r="AA222" s="85"/>
      <c r="AB222" s="85"/>
      <c r="AC222" s="85"/>
      <c r="AD222" s="85"/>
      <c r="AE222" s="85">
        <v>1</v>
      </c>
      <c r="AF222" s="85"/>
      <c r="AG222" s="85"/>
      <c r="AH222" s="85"/>
      <c r="AI222" s="85"/>
      <c r="AJ222" s="85"/>
      <c r="AK222" s="85"/>
      <c r="AL222" s="85"/>
      <c r="AM222" s="129"/>
      <c r="AN222" s="135"/>
      <c r="AO222" s="97"/>
      <c r="AP222" s="85"/>
      <c r="AQ222" s="85"/>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6">
        <f t="shared" si="55"/>
        <v>0</v>
      </c>
      <c r="CQ222" s="11"/>
      <c r="CR222" s="11"/>
      <c r="CS222" s="11"/>
      <c r="CT222" s="27"/>
      <c r="CU222" s="27"/>
      <c r="CV222" s="27"/>
      <c r="CW222" s="11"/>
      <c r="CX222" s="11"/>
      <c r="CY222" s="11"/>
      <c r="CZ222" s="11"/>
      <c r="DA222" s="11"/>
      <c r="DB222" s="11"/>
      <c r="DC222" s="11"/>
      <c r="DD222" s="11"/>
      <c r="DE222" s="11"/>
    </row>
    <row r="223" spans="1:118" s="76" customFormat="1" ht="15" customHeight="1" x14ac:dyDescent="0.15">
      <c r="A223" s="755" t="s">
        <v>156</v>
      </c>
      <c r="B223" s="755"/>
      <c r="C223" s="94">
        <f t="shared" si="56"/>
        <v>0</v>
      </c>
      <c r="D223" s="94">
        <f t="shared" si="57"/>
        <v>0</v>
      </c>
      <c r="E223" s="122">
        <f t="shared" si="57"/>
        <v>0</v>
      </c>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6">
        <f t="shared" si="55"/>
        <v>0</v>
      </c>
      <c r="CQ223" s="11"/>
      <c r="CR223" s="11"/>
      <c r="CS223" s="11"/>
      <c r="CT223" s="27"/>
      <c r="CU223" s="27"/>
      <c r="CV223" s="27"/>
      <c r="CW223" s="11"/>
      <c r="CX223" s="11"/>
      <c r="CY223" s="11"/>
      <c r="CZ223" s="11"/>
      <c r="DA223" s="11"/>
      <c r="DB223" s="11"/>
      <c r="DC223" s="11"/>
      <c r="DD223" s="11"/>
      <c r="DE223" s="11"/>
    </row>
    <row r="224" spans="1:118" s="76" customFormat="1" ht="15" customHeight="1" x14ac:dyDescent="0.15">
      <c r="A224" s="755" t="s">
        <v>157</v>
      </c>
      <c r="B224" s="755"/>
      <c r="C224" s="94">
        <f t="shared" si="56"/>
        <v>0</v>
      </c>
      <c r="D224" s="94">
        <f t="shared" si="57"/>
        <v>0</v>
      </c>
      <c r="E224" s="122">
        <f t="shared" si="57"/>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6">
        <f t="shared" si="55"/>
        <v>0</v>
      </c>
      <c r="CQ224" s="11"/>
      <c r="CR224" s="11"/>
      <c r="CS224" s="11"/>
      <c r="CT224" s="27"/>
      <c r="CU224" s="27"/>
      <c r="CV224" s="27"/>
      <c r="CW224" s="11"/>
      <c r="CX224" s="11"/>
      <c r="CY224" s="11"/>
      <c r="CZ224" s="11"/>
      <c r="DA224" s="11"/>
      <c r="DB224" s="11"/>
      <c r="DC224" s="11"/>
      <c r="DD224" s="11"/>
      <c r="DE224" s="11"/>
    </row>
    <row r="225" spans="1:127" s="76" customFormat="1" ht="15" customHeight="1" x14ac:dyDescent="0.15">
      <c r="A225" s="755" t="s">
        <v>158</v>
      </c>
      <c r="B225" s="755"/>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6">
        <f t="shared" si="55"/>
        <v>0</v>
      </c>
      <c r="CQ225" s="11"/>
      <c r="CR225" s="11"/>
      <c r="CS225" s="11"/>
      <c r="CT225" s="27"/>
      <c r="CU225" s="27"/>
      <c r="CV225" s="27"/>
      <c r="CW225" s="11"/>
      <c r="CX225" s="11"/>
      <c r="CY225" s="11"/>
      <c r="CZ225" s="11"/>
      <c r="DA225" s="11"/>
      <c r="DB225" s="11"/>
      <c r="DC225" s="11"/>
      <c r="DD225" s="11"/>
      <c r="DE225" s="11"/>
    </row>
    <row r="226" spans="1:127" s="76" customFormat="1" ht="15" customHeight="1" x14ac:dyDescent="0.15">
      <c r="A226" s="755" t="s">
        <v>159</v>
      </c>
      <c r="B226" s="755"/>
      <c r="C226" s="94">
        <f t="shared" si="56"/>
        <v>0</v>
      </c>
      <c r="D226" s="94">
        <f t="shared" si="57"/>
        <v>0</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6">
        <f t="shared" si="55"/>
        <v>0</v>
      </c>
      <c r="CQ226" s="11"/>
      <c r="CR226" s="11"/>
      <c r="CS226" s="11"/>
      <c r="CT226" s="27"/>
      <c r="CU226" s="27"/>
      <c r="CV226" s="27"/>
      <c r="CW226" s="11"/>
      <c r="CX226" s="11"/>
      <c r="CY226" s="11"/>
      <c r="CZ226" s="11"/>
      <c r="DA226" s="11"/>
      <c r="DB226" s="11"/>
      <c r="DC226" s="11"/>
      <c r="DD226" s="11"/>
      <c r="DE226" s="11"/>
    </row>
    <row r="227" spans="1:127" s="76" customFormat="1" ht="15" customHeight="1" x14ac:dyDescent="0.15">
      <c r="A227" s="755" t="s">
        <v>160</v>
      </c>
      <c r="B227" s="755"/>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6">
        <f t="shared" si="55"/>
        <v>0</v>
      </c>
      <c r="CQ227" s="11"/>
      <c r="CR227" s="11"/>
      <c r="CS227" s="11"/>
      <c r="CT227" s="27"/>
      <c r="CU227" s="27"/>
      <c r="CV227" s="27"/>
      <c r="CW227" s="11"/>
      <c r="CX227" s="11"/>
      <c r="CY227" s="11"/>
      <c r="CZ227" s="11"/>
      <c r="DA227" s="11"/>
      <c r="DB227" s="11"/>
      <c r="DC227" s="11"/>
      <c r="DD227" s="11"/>
      <c r="DE227" s="11"/>
    </row>
    <row r="228" spans="1:127" s="76" customFormat="1" ht="15" customHeight="1" x14ac:dyDescent="0.15">
      <c r="A228" s="745" t="s">
        <v>161</v>
      </c>
      <c r="B228" s="745"/>
      <c r="C228" s="95">
        <f t="shared" si="56"/>
        <v>31</v>
      </c>
      <c r="D228" s="95">
        <f t="shared" si="57"/>
        <v>0</v>
      </c>
      <c r="E228" s="123">
        <f t="shared" si="57"/>
        <v>31</v>
      </c>
      <c r="F228" s="87"/>
      <c r="G228" s="87"/>
      <c r="H228" s="87"/>
      <c r="I228" s="87"/>
      <c r="J228" s="87"/>
      <c r="K228" s="87">
        <v>3</v>
      </c>
      <c r="L228" s="87"/>
      <c r="M228" s="87">
        <v>4</v>
      </c>
      <c r="N228" s="87"/>
      <c r="O228" s="87">
        <v>3</v>
      </c>
      <c r="P228" s="87"/>
      <c r="Q228" s="87">
        <v>18</v>
      </c>
      <c r="R228" s="87"/>
      <c r="S228" s="87"/>
      <c r="T228" s="87"/>
      <c r="U228" s="87">
        <v>2</v>
      </c>
      <c r="V228" s="87"/>
      <c r="W228" s="87"/>
      <c r="X228" s="87"/>
      <c r="Y228" s="87"/>
      <c r="Z228" s="87"/>
      <c r="AA228" s="87"/>
      <c r="AB228" s="87"/>
      <c r="AC228" s="87"/>
      <c r="AD228" s="87"/>
      <c r="AE228" s="87"/>
      <c r="AF228" s="87"/>
      <c r="AG228" s="87">
        <v>1</v>
      </c>
      <c r="AH228" s="87"/>
      <c r="AI228" s="87"/>
      <c r="AJ228" s="87"/>
      <c r="AK228" s="87"/>
      <c r="AL228" s="87"/>
      <c r="AM228" s="113"/>
      <c r="AN228" s="137"/>
      <c r="AO228" s="110"/>
      <c r="AP228" s="87"/>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6">
        <f t="shared" si="55"/>
        <v>0</v>
      </c>
      <c r="CQ228" s="11"/>
      <c r="CR228" s="11"/>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11"/>
      <c r="CQ229" s="11"/>
      <c r="CR229" s="11"/>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533" t="s">
        <v>39</v>
      </c>
      <c r="B230" s="534"/>
      <c r="C230" s="746" t="s">
        <v>147</v>
      </c>
      <c r="D230" s="747"/>
      <c r="E230" s="748"/>
      <c r="F230" s="543" t="s">
        <v>162</v>
      </c>
      <c r="G230" s="543"/>
      <c r="H230" s="543"/>
      <c r="I230" s="543"/>
      <c r="J230" s="543"/>
      <c r="K230" s="543"/>
      <c r="L230" s="543"/>
      <c r="M230" s="543"/>
      <c r="N230" s="543"/>
      <c r="O230" s="543"/>
      <c r="P230" s="543"/>
      <c r="Q230" s="543"/>
      <c r="R230" s="543"/>
      <c r="S230" s="543"/>
      <c r="T230" s="543"/>
      <c r="U230" s="543"/>
      <c r="V230" s="543"/>
      <c r="W230" s="543"/>
      <c r="X230" s="543"/>
      <c r="Y230" s="543"/>
      <c r="Z230" s="543"/>
      <c r="AA230" s="543"/>
      <c r="AB230" s="543"/>
      <c r="AC230" s="543"/>
      <c r="AD230" s="543"/>
      <c r="AE230" s="543"/>
      <c r="AF230" s="543"/>
      <c r="AG230" s="543"/>
      <c r="AH230" s="543"/>
      <c r="AI230" s="543"/>
      <c r="AJ230" s="543"/>
      <c r="AK230" s="543"/>
      <c r="AL230" s="543"/>
      <c r="AM230" s="543"/>
      <c r="AN230" s="543"/>
      <c r="AO230" s="557"/>
      <c r="AP230" s="729" t="s">
        <v>97</v>
      </c>
      <c r="AQ230" s="73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11"/>
      <c r="CQ230" s="11"/>
      <c r="CR230" s="11"/>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81"/>
      <c r="B231" s="582"/>
      <c r="C231" s="749"/>
      <c r="D231" s="750"/>
      <c r="E231" s="751"/>
      <c r="F231" s="560" t="s">
        <v>163</v>
      </c>
      <c r="G231" s="726"/>
      <c r="H231" s="560" t="s">
        <v>164</v>
      </c>
      <c r="I231" s="726"/>
      <c r="J231" s="727" t="s">
        <v>273</v>
      </c>
      <c r="K231" s="728"/>
      <c r="L231" s="560" t="s">
        <v>140</v>
      </c>
      <c r="M231" s="726"/>
      <c r="N231" s="560" t="s">
        <v>63</v>
      </c>
      <c r="O231" s="726"/>
      <c r="P231" s="560" t="s">
        <v>8</v>
      </c>
      <c r="Q231" s="726"/>
      <c r="R231" s="579" t="s">
        <v>213</v>
      </c>
      <c r="S231" s="580"/>
      <c r="T231" s="579" t="s">
        <v>214</v>
      </c>
      <c r="U231" s="580"/>
      <c r="V231" s="579" t="s">
        <v>215</v>
      </c>
      <c r="W231" s="580"/>
      <c r="X231" s="579" t="s">
        <v>216</v>
      </c>
      <c r="Y231" s="580"/>
      <c r="Z231" s="579" t="s">
        <v>217</v>
      </c>
      <c r="AA231" s="580"/>
      <c r="AB231" s="579" t="s">
        <v>218</v>
      </c>
      <c r="AC231" s="580"/>
      <c r="AD231" s="579" t="s">
        <v>219</v>
      </c>
      <c r="AE231" s="580"/>
      <c r="AF231" s="579" t="s">
        <v>220</v>
      </c>
      <c r="AG231" s="580"/>
      <c r="AH231" s="579" t="s">
        <v>221</v>
      </c>
      <c r="AI231" s="580"/>
      <c r="AJ231" s="579" t="s">
        <v>222</v>
      </c>
      <c r="AK231" s="580"/>
      <c r="AL231" s="579" t="s">
        <v>223</v>
      </c>
      <c r="AM231" s="580"/>
      <c r="AN231" s="579" t="s">
        <v>224</v>
      </c>
      <c r="AO231" s="612"/>
      <c r="AP231" s="730"/>
      <c r="AQ231" s="73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11"/>
      <c r="CQ231" s="11"/>
      <c r="CR231" s="11"/>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535"/>
      <c r="B232" s="536"/>
      <c r="C232" s="337" t="s">
        <v>133</v>
      </c>
      <c r="D232" s="337" t="s">
        <v>37</v>
      </c>
      <c r="E232" s="326"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731"/>
      <c r="AQ232" s="73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11"/>
      <c r="CQ232" s="11"/>
      <c r="CR232" s="11"/>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674" t="s">
        <v>101</v>
      </c>
      <c r="B233" s="674"/>
      <c r="C233" s="93">
        <f t="shared" ref="C233:C239" si="58">SUM(D233:E233)</f>
        <v>0</v>
      </c>
      <c r="D233" s="93">
        <f t="shared" ref="D233:E239" si="59">+F233+H233+J233+L233+N233+P233+R233+T233+V233++X233+Z233+AB233+AD233+AF233+AH233+AJ233+AL233+AN233</f>
        <v>0</v>
      </c>
      <c r="E233" s="93">
        <f t="shared" si="59"/>
        <v>0</v>
      </c>
      <c r="F233" s="96"/>
      <c r="G233" s="96"/>
      <c r="H233" s="96"/>
      <c r="I233" s="96"/>
      <c r="J233" s="96"/>
      <c r="K233" s="96"/>
      <c r="L233" s="96"/>
      <c r="M233" s="96"/>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138"/>
      <c r="AP233" s="234"/>
      <c r="AQ233" s="84"/>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6">
        <f>IF($C233&lt;$AP233+$AQ233,1,0)</f>
        <v>0</v>
      </c>
      <c r="CQ233" s="11">
        <f>IF($E233&lt;$AP233,1,0)</f>
        <v>0</v>
      </c>
      <c r="CR233" s="11"/>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615" t="s">
        <v>84</v>
      </c>
      <c r="B234" s="615"/>
      <c r="C234" s="99">
        <f t="shared" si="58"/>
        <v>0</v>
      </c>
      <c r="D234" s="99">
        <f t="shared" si="59"/>
        <v>0</v>
      </c>
      <c r="E234" s="99">
        <f t="shared" si="59"/>
        <v>0</v>
      </c>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6">
        <f t="shared" ref="CP234:CP239" si="63">IF($C234&lt;$AP234+$AQ234,1,0)</f>
        <v>0</v>
      </c>
      <c r="CQ234" s="11">
        <f t="shared" ref="CQ234:CQ239" si="64">IF($E234&lt;$AP234,1,0)</f>
        <v>0</v>
      </c>
      <c r="CR234" s="11"/>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739" t="s">
        <v>274</v>
      </c>
      <c r="B235" s="740"/>
      <c r="C235" s="147">
        <f t="shared" si="58"/>
        <v>0</v>
      </c>
      <c r="D235" s="147">
        <f t="shared" si="59"/>
        <v>0</v>
      </c>
      <c r="E235" s="147">
        <f t="shared" si="59"/>
        <v>0</v>
      </c>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6">
        <f t="shared" si="63"/>
        <v>0</v>
      </c>
      <c r="CQ235" s="11">
        <f t="shared" si="64"/>
        <v>0</v>
      </c>
      <c r="CR235" s="11"/>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741" t="s">
        <v>275</v>
      </c>
      <c r="B236" s="742"/>
      <c r="C236" s="304">
        <f t="shared" si="58"/>
        <v>0</v>
      </c>
      <c r="D236" s="304">
        <f>+F236+H236</f>
        <v>0</v>
      </c>
      <c r="E236" s="304">
        <f>+G236+I236</f>
        <v>0</v>
      </c>
      <c r="F236" s="305"/>
      <c r="G236" s="305"/>
      <c r="H236" s="305"/>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6">
        <f t="shared" si="63"/>
        <v>0</v>
      </c>
      <c r="CQ236" s="11">
        <f t="shared" si="64"/>
        <v>0</v>
      </c>
      <c r="CR236" s="11"/>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743" t="s">
        <v>276</v>
      </c>
      <c r="B237" s="125" t="s">
        <v>277</v>
      </c>
      <c r="C237" s="125">
        <f t="shared" si="58"/>
        <v>0</v>
      </c>
      <c r="D237" s="125">
        <f t="shared" si="59"/>
        <v>0</v>
      </c>
      <c r="E237" s="125">
        <f t="shared" si="59"/>
        <v>0</v>
      </c>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6">
        <f t="shared" si="63"/>
        <v>0</v>
      </c>
      <c r="CQ237" s="11">
        <f t="shared" si="64"/>
        <v>0</v>
      </c>
      <c r="CR237" s="11"/>
      <c r="CW237" s="11"/>
      <c r="CX237" s="11"/>
      <c r="CY237" s="11"/>
      <c r="CZ237" s="11"/>
      <c r="DA237" s="11"/>
      <c r="DB237" s="11"/>
      <c r="DC237" s="11"/>
      <c r="DD237" s="11"/>
      <c r="DE237" s="11"/>
      <c r="DF237" s="11"/>
      <c r="DG237" s="11"/>
      <c r="DH237" s="11"/>
    </row>
    <row r="238" spans="1:127" s="27" customFormat="1" ht="15.75" customHeight="1" x14ac:dyDescent="0.15">
      <c r="A238" s="743"/>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6">
        <f t="shared" si="63"/>
        <v>0</v>
      </c>
      <c r="CQ238" s="11">
        <f t="shared" si="64"/>
        <v>0</v>
      </c>
      <c r="CR238" s="11"/>
      <c r="CW238" s="11"/>
      <c r="CX238" s="11"/>
      <c r="CY238" s="11"/>
      <c r="CZ238" s="11"/>
      <c r="DA238" s="11"/>
      <c r="DB238" s="11"/>
      <c r="DC238" s="11"/>
      <c r="DD238" s="11"/>
      <c r="DE238" s="11"/>
      <c r="DF238" s="11"/>
      <c r="DG238" s="11"/>
      <c r="DH238" s="11"/>
    </row>
    <row r="239" spans="1:127" s="27" customFormat="1" ht="15.75" customHeight="1" x14ac:dyDescent="0.15">
      <c r="A239" s="744"/>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6">
        <f t="shared" si="63"/>
        <v>0</v>
      </c>
      <c r="CQ239" s="11">
        <f t="shared" si="64"/>
        <v>0</v>
      </c>
      <c r="CR239" s="11"/>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P240" s="11"/>
      <c r="CQ240" s="11"/>
      <c r="CR240" s="11"/>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533" t="s">
        <v>39</v>
      </c>
      <c r="B241" s="534"/>
      <c r="C241" s="543" t="s">
        <v>147</v>
      </c>
      <c r="D241" s="543"/>
      <c r="E241" s="543"/>
      <c r="F241" s="557" t="s">
        <v>162</v>
      </c>
      <c r="G241" s="558"/>
      <c r="H241" s="558"/>
      <c r="I241" s="558"/>
      <c r="J241" s="558"/>
      <c r="K241" s="558"/>
      <c r="L241" s="558"/>
      <c r="M241" s="558"/>
      <c r="N241" s="558"/>
      <c r="O241" s="558"/>
      <c r="P241" s="558"/>
      <c r="Q241" s="558"/>
      <c r="R241" s="558"/>
      <c r="S241" s="558"/>
      <c r="T241" s="558"/>
      <c r="U241" s="558"/>
      <c r="V241" s="558"/>
      <c r="W241" s="558"/>
      <c r="X241" s="558"/>
      <c r="Y241" s="558"/>
      <c r="Z241" s="558"/>
      <c r="AA241" s="558"/>
      <c r="AB241" s="558"/>
      <c r="AC241" s="558"/>
      <c r="AD241" s="558"/>
      <c r="AE241" s="558"/>
      <c r="AF241" s="558"/>
      <c r="AG241" s="558"/>
      <c r="AH241" s="729"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11"/>
      <c r="CQ241" s="11"/>
      <c r="CR241" s="11"/>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81"/>
      <c r="B242" s="582"/>
      <c r="C242" s="543"/>
      <c r="D242" s="543"/>
      <c r="E242" s="543"/>
      <c r="F242" s="560" t="s">
        <v>63</v>
      </c>
      <c r="G242" s="726"/>
      <c r="H242" s="560" t="s">
        <v>8</v>
      </c>
      <c r="I242" s="726"/>
      <c r="J242" s="579" t="s">
        <v>213</v>
      </c>
      <c r="K242" s="580"/>
      <c r="L242" s="579" t="s">
        <v>214</v>
      </c>
      <c r="M242" s="580"/>
      <c r="N242" s="579" t="s">
        <v>215</v>
      </c>
      <c r="O242" s="580"/>
      <c r="P242" s="579" t="s">
        <v>216</v>
      </c>
      <c r="Q242" s="580"/>
      <c r="R242" s="579" t="s">
        <v>217</v>
      </c>
      <c r="S242" s="580"/>
      <c r="T242" s="579" t="s">
        <v>218</v>
      </c>
      <c r="U242" s="580"/>
      <c r="V242" s="579" t="s">
        <v>219</v>
      </c>
      <c r="W242" s="580"/>
      <c r="X242" s="579" t="s">
        <v>220</v>
      </c>
      <c r="Y242" s="580"/>
      <c r="Z242" s="579" t="s">
        <v>221</v>
      </c>
      <c r="AA242" s="580"/>
      <c r="AB242" s="579" t="s">
        <v>222</v>
      </c>
      <c r="AC242" s="580"/>
      <c r="AD242" s="579" t="s">
        <v>223</v>
      </c>
      <c r="AE242" s="580"/>
      <c r="AF242" s="579" t="s">
        <v>224</v>
      </c>
      <c r="AG242" s="612"/>
      <c r="AH242" s="730"/>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11"/>
      <c r="CQ242" s="11"/>
      <c r="CR242" s="11"/>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535"/>
      <c r="B243" s="536"/>
      <c r="C243" s="337" t="s">
        <v>133</v>
      </c>
      <c r="D243" s="337" t="s">
        <v>37</v>
      </c>
      <c r="E243" s="326"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731"/>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11"/>
      <c r="CQ243" s="11"/>
      <c r="CR243" s="11"/>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735" t="s">
        <v>101</v>
      </c>
      <c r="B244" s="735"/>
      <c r="C244" s="107">
        <f>SUM(D244:E244)</f>
        <v>5</v>
      </c>
      <c r="D244" s="107">
        <f t="shared" ref="D244:E247" si="65">+F244+H244+J244+L244+N244+P244+R244+T244+V244++X244+Z244+AB244+AD244+AF244</f>
        <v>0</v>
      </c>
      <c r="E244" s="141">
        <f t="shared" si="65"/>
        <v>5</v>
      </c>
      <c r="F244" s="124"/>
      <c r="G244" s="124"/>
      <c r="H244" s="124"/>
      <c r="I244" s="124"/>
      <c r="J244" s="124"/>
      <c r="K244" s="124"/>
      <c r="L244" s="124"/>
      <c r="M244" s="124"/>
      <c r="N244" s="124"/>
      <c r="O244" s="124"/>
      <c r="P244" s="124"/>
      <c r="Q244" s="124"/>
      <c r="R244" s="124"/>
      <c r="S244" s="124">
        <v>3</v>
      </c>
      <c r="T244" s="124"/>
      <c r="U244" s="124">
        <v>2</v>
      </c>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11">
        <f>IF($E244&lt;$AP244,1,0)</f>
        <v>0</v>
      </c>
      <c r="CR244" s="11"/>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736" t="s">
        <v>84</v>
      </c>
      <c r="B245" s="736"/>
      <c r="C245" s="311">
        <f>SUM(D245:E245)</f>
        <v>0</v>
      </c>
      <c r="D245" s="311">
        <f t="shared" si="65"/>
        <v>0</v>
      </c>
      <c r="E245" s="312">
        <f t="shared" si="65"/>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11">
        <f>IF($E245&lt;$AP245,1,0)</f>
        <v>0</v>
      </c>
      <c r="CR245" s="11"/>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737" t="s">
        <v>180</v>
      </c>
      <c r="B246" s="737"/>
      <c r="C246" s="224">
        <f>SUM(D246:E246)</f>
        <v>9</v>
      </c>
      <c r="D246" s="224">
        <f t="shared" si="65"/>
        <v>0</v>
      </c>
      <c r="E246" s="265">
        <f t="shared" si="65"/>
        <v>9</v>
      </c>
      <c r="F246" s="108"/>
      <c r="G246" s="108">
        <v>1</v>
      </c>
      <c r="H246" s="108"/>
      <c r="I246" s="108">
        <v>3</v>
      </c>
      <c r="J246" s="108"/>
      <c r="K246" s="108">
        <v>1</v>
      </c>
      <c r="L246" s="108"/>
      <c r="M246" s="108"/>
      <c r="N246" s="108"/>
      <c r="O246" s="108">
        <v>1</v>
      </c>
      <c r="P246" s="108"/>
      <c r="Q246" s="108"/>
      <c r="R246" s="108"/>
      <c r="S246" s="108">
        <v>2</v>
      </c>
      <c r="T246" s="108"/>
      <c r="U246" s="108">
        <v>1</v>
      </c>
      <c r="V246" s="108"/>
      <c r="W246" s="108"/>
      <c r="X246" s="108"/>
      <c r="Y246" s="108"/>
      <c r="Z246" s="108"/>
      <c r="AA246" s="108"/>
      <c r="AB246" s="108"/>
      <c r="AC246" s="108"/>
      <c r="AD246" s="108"/>
      <c r="AE246" s="108"/>
      <c r="AF246" s="108"/>
      <c r="AG246" s="260"/>
      <c r="AH246" s="242">
        <v>2</v>
      </c>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11">
        <f>IF($E246&lt;$AP246,1,0)</f>
        <v>0</v>
      </c>
      <c r="CR246" s="11"/>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738" t="s">
        <v>281</v>
      </c>
      <c r="B247" s="738"/>
      <c r="C247" s="95">
        <f>SUM(D247:E247)</f>
        <v>49</v>
      </c>
      <c r="D247" s="95">
        <f t="shared" si="65"/>
        <v>0</v>
      </c>
      <c r="E247" s="112">
        <f t="shared" si="65"/>
        <v>49</v>
      </c>
      <c r="F247" s="116"/>
      <c r="G247" s="116">
        <v>2</v>
      </c>
      <c r="H247" s="116"/>
      <c r="I247" s="116">
        <v>18</v>
      </c>
      <c r="J247" s="116"/>
      <c r="K247" s="116">
        <v>8</v>
      </c>
      <c r="L247" s="116"/>
      <c r="M247" s="116">
        <v>9</v>
      </c>
      <c r="N247" s="116"/>
      <c r="O247" s="116">
        <v>4</v>
      </c>
      <c r="P247" s="116"/>
      <c r="Q247" s="116">
        <v>1</v>
      </c>
      <c r="R247" s="116"/>
      <c r="S247" s="116">
        <v>5</v>
      </c>
      <c r="T247" s="116"/>
      <c r="U247" s="116">
        <v>2</v>
      </c>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11">
        <f>IF($E247&lt;$AP247,1,0)</f>
        <v>0</v>
      </c>
      <c r="CR247" s="11"/>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1198</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1172</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04">
    <mergeCell ref="A244:B244"/>
    <mergeCell ref="A245:B245"/>
    <mergeCell ref="A246:B246"/>
    <mergeCell ref="A247:B247"/>
    <mergeCell ref="A233:B233"/>
    <mergeCell ref="A234:B234"/>
    <mergeCell ref="A235:B235"/>
    <mergeCell ref="A236:B236"/>
    <mergeCell ref="A237:A239"/>
    <mergeCell ref="A241:B243"/>
    <mergeCell ref="C241:E242"/>
    <mergeCell ref="F241:AG24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228:B228"/>
    <mergeCell ref="A230:B232"/>
    <mergeCell ref="C230:E231"/>
    <mergeCell ref="F230:AO230"/>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A218:B218"/>
    <mergeCell ref="A219:A220"/>
    <mergeCell ref="A221:B221"/>
    <mergeCell ref="A222:B222"/>
    <mergeCell ref="A223:B223"/>
    <mergeCell ref="A224:B224"/>
    <mergeCell ref="A225:B225"/>
    <mergeCell ref="A226:B226"/>
    <mergeCell ref="A227:B227"/>
    <mergeCell ref="F215:AM215"/>
    <mergeCell ref="AN215:AN217"/>
    <mergeCell ref="AO215:AO217"/>
    <mergeCell ref="AP215:AP217"/>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L202:AL203"/>
    <mergeCell ref="A204:B204"/>
    <mergeCell ref="A205:B205"/>
    <mergeCell ref="A208:B209"/>
    <mergeCell ref="C208:C209"/>
    <mergeCell ref="D208:S208"/>
    <mergeCell ref="T208:U208"/>
    <mergeCell ref="V208:V209"/>
    <mergeCell ref="A210:A211"/>
    <mergeCell ref="A206:B206"/>
    <mergeCell ref="AH196:AI196"/>
    <mergeCell ref="AJ196:AK196"/>
    <mergeCell ref="A199:B199"/>
    <mergeCell ref="A202:B203"/>
    <mergeCell ref="C202:E202"/>
    <mergeCell ref="F202:G202"/>
    <mergeCell ref="H202:I202"/>
    <mergeCell ref="J202:K202"/>
    <mergeCell ref="L202:M202"/>
    <mergeCell ref="N202:O202"/>
    <mergeCell ref="P202:Q202"/>
    <mergeCell ref="R202:S202"/>
    <mergeCell ref="T202:U202"/>
    <mergeCell ref="V202:W202"/>
    <mergeCell ref="X202:Y202"/>
    <mergeCell ref="Z202:AA202"/>
    <mergeCell ref="AB202:AC202"/>
    <mergeCell ref="AD202:AE202"/>
    <mergeCell ref="AF202:AG202"/>
    <mergeCell ref="AH202:AI202"/>
    <mergeCell ref="AJ202:AK202"/>
    <mergeCell ref="P196:Q196"/>
    <mergeCell ref="R196:S196"/>
    <mergeCell ref="T196:U196"/>
    <mergeCell ref="V196:W196"/>
    <mergeCell ref="X196:Y196"/>
    <mergeCell ref="Z196:AA196"/>
    <mergeCell ref="AB196:AC196"/>
    <mergeCell ref="AD196:AE196"/>
    <mergeCell ref="AF196:AG196"/>
    <mergeCell ref="A192:C192"/>
    <mergeCell ref="A193:C193"/>
    <mergeCell ref="A194:C194"/>
    <mergeCell ref="A196:B197"/>
    <mergeCell ref="C196:E196"/>
    <mergeCell ref="F196:G196"/>
    <mergeCell ref="H196:I196"/>
    <mergeCell ref="J196:K196"/>
    <mergeCell ref="L196:M196"/>
    <mergeCell ref="B177:C177"/>
    <mergeCell ref="B178:C178"/>
    <mergeCell ref="B179:C179"/>
    <mergeCell ref="A180:A182"/>
    <mergeCell ref="B180:C180"/>
    <mergeCell ref="B181:C181"/>
    <mergeCell ref="B182:C182"/>
    <mergeCell ref="A183:A186"/>
    <mergeCell ref="B183:C183"/>
    <mergeCell ref="B184:C184"/>
    <mergeCell ref="B185:C185"/>
    <mergeCell ref="B186:C186"/>
    <mergeCell ref="DN158:DO158"/>
    <mergeCell ref="DP158:DQ158"/>
    <mergeCell ref="DR158:DS158"/>
    <mergeCell ref="DT158:DU158"/>
    <mergeCell ref="DV158:DW158"/>
    <mergeCell ref="A160:C160"/>
    <mergeCell ref="A161:C161"/>
    <mergeCell ref="A162:A163"/>
    <mergeCell ref="B162:C162"/>
    <mergeCell ref="B163:C163"/>
    <mergeCell ref="CV158:CW158"/>
    <mergeCell ref="CX158:CY158"/>
    <mergeCell ref="CZ158:DA158"/>
    <mergeCell ref="DB158:DC158"/>
    <mergeCell ref="DD158:DE158"/>
    <mergeCell ref="DF158:DG158"/>
    <mergeCell ref="DH158:DI158"/>
    <mergeCell ref="DJ158:DK158"/>
    <mergeCell ref="DL158:DM158"/>
    <mergeCell ref="BV158:BW158"/>
    <mergeCell ref="BX158:BY158"/>
    <mergeCell ref="BZ158:CA158"/>
    <mergeCell ref="CB158:CC158"/>
    <mergeCell ref="CD158:CE158"/>
    <mergeCell ref="CF158:CG158"/>
    <mergeCell ref="CP158:CQ158"/>
    <mergeCell ref="CR158:CS158"/>
    <mergeCell ref="CT158:CU158"/>
    <mergeCell ref="BD158:BE158"/>
    <mergeCell ref="BF158:BG158"/>
    <mergeCell ref="BH158:BI158"/>
    <mergeCell ref="BJ158:BK158"/>
    <mergeCell ref="BL158:BM158"/>
    <mergeCell ref="BN158:BO158"/>
    <mergeCell ref="BP158:BQ158"/>
    <mergeCell ref="BR158:BS158"/>
    <mergeCell ref="BT158:BU158"/>
    <mergeCell ref="AI158:AJ158"/>
    <mergeCell ref="AK158:AL158"/>
    <mergeCell ref="AM158:AN158"/>
    <mergeCell ref="AO158:AO159"/>
    <mergeCell ref="AP158:AP159"/>
    <mergeCell ref="AQ158:AQ159"/>
    <mergeCell ref="AR158:AS158"/>
    <mergeCell ref="AZ158:BA158"/>
    <mergeCell ref="BB158:BC158"/>
    <mergeCell ref="Q158:R158"/>
    <mergeCell ref="S158:T158"/>
    <mergeCell ref="U158:V158"/>
    <mergeCell ref="W158:X158"/>
    <mergeCell ref="Y158:Z158"/>
    <mergeCell ref="AA158:AB158"/>
    <mergeCell ref="AC158:AD158"/>
    <mergeCell ref="AE158:AF158"/>
    <mergeCell ref="AG158:AH158"/>
    <mergeCell ref="DV120:DW120"/>
    <mergeCell ref="A124:A125"/>
    <mergeCell ref="B124:C124"/>
    <mergeCell ref="B125:C125"/>
    <mergeCell ref="A126:C126"/>
    <mergeCell ref="A127:C127"/>
    <mergeCell ref="A129:A130"/>
    <mergeCell ref="B129:C129"/>
    <mergeCell ref="A134:A141"/>
    <mergeCell ref="B134:C134"/>
    <mergeCell ref="B138:C138"/>
    <mergeCell ref="B139:C139"/>
    <mergeCell ref="DD120:DE120"/>
    <mergeCell ref="DF120:DG120"/>
    <mergeCell ref="DH120:DI120"/>
    <mergeCell ref="DJ120:DK120"/>
    <mergeCell ref="DL120:DM120"/>
    <mergeCell ref="DN120:DO120"/>
    <mergeCell ref="DP120:DQ120"/>
    <mergeCell ref="DR120:DS120"/>
    <mergeCell ref="DT120:DU120"/>
    <mergeCell ref="CD120:CE120"/>
    <mergeCell ref="CF120:CG120"/>
    <mergeCell ref="CP120:CQ120"/>
    <mergeCell ref="DB120:DC120"/>
    <mergeCell ref="BL120:BM120"/>
    <mergeCell ref="BN120:BO120"/>
    <mergeCell ref="BP120:BQ120"/>
    <mergeCell ref="BR120:BS120"/>
    <mergeCell ref="BT120:BU120"/>
    <mergeCell ref="BV120:BW120"/>
    <mergeCell ref="BX120:BY120"/>
    <mergeCell ref="BZ120:CA120"/>
    <mergeCell ref="CB120:CC120"/>
    <mergeCell ref="BD120:BE120"/>
    <mergeCell ref="BF120:BG120"/>
    <mergeCell ref="BH120:BI120"/>
    <mergeCell ref="BJ120:BK120"/>
    <mergeCell ref="CR120:CS120"/>
    <mergeCell ref="CT120:CU120"/>
    <mergeCell ref="CV120:CW120"/>
    <mergeCell ref="CX120:CY120"/>
    <mergeCell ref="CZ120:DA120"/>
    <mergeCell ref="AG120:AH120"/>
    <mergeCell ref="AI120:AJ120"/>
    <mergeCell ref="AK120:AL120"/>
    <mergeCell ref="AM120:AN120"/>
    <mergeCell ref="AO120:AO121"/>
    <mergeCell ref="AP120:AP121"/>
    <mergeCell ref="AQ120:AR120"/>
    <mergeCell ref="AZ120:BA120"/>
    <mergeCell ref="BB120:BC120"/>
    <mergeCell ref="O120:P120"/>
    <mergeCell ref="Q120:R120"/>
    <mergeCell ref="S120:T120"/>
    <mergeCell ref="U120:V120"/>
    <mergeCell ref="W120:X120"/>
    <mergeCell ref="Y120:Z120"/>
    <mergeCell ref="AA120:AB120"/>
    <mergeCell ref="AC120:AD120"/>
    <mergeCell ref="AE120:AF120"/>
    <mergeCell ref="A112:B112"/>
    <mergeCell ref="A113:B113"/>
    <mergeCell ref="A114:B114"/>
    <mergeCell ref="A115:B115"/>
    <mergeCell ref="A116:B116"/>
    <mergeCell ref="G120:H120"/>
    <mergeCell ref="I120:J120"/>
    <mergeCell ref="K120:L120"/>
    <mergeCell ref="M120:N120"/>
    <mergeCell ref="AH85:AH87"/>
    <mergeCell ref="A90:A91"/>
    <mergeCell ref="A92:B92"/>
    <mergeCell ref="A94:B95"/>
    <mergeCell ref="C94:E94"/>
    <mergeCell ref="F94:G94"/>
    <mergeCell ref="A96:B96"/>
    <mergeCell ref="A97:B97"/>
    <mergeCell ref="N107:N108"/>
    <mergeCell ref="AH73:AH74"/>
    <mergeCell ref="AI73:AI74"/>
    <mergeCell ref="AJ73:AJ74"/>
    <mergeCell ref="A76:A78"/>
    <mergeCell ref="A80:B82"/>
    <mergeCell ref="C80:D80"/>
    <mergeCell ref="E80:E82"/>
    <mergeCell ref="C81:C82"/>
    <mergeCell ref="D81:D82"/>
    <mergeCell ref="DJ65:DK65"/>
    <mergeCell ref="DL65:DM65"/>
    <mergeCell ref="DN65:DO65"/>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CR65:CS65"/>
    <mergeCell ref="CT65:CU65"/>
    <mergeCell ref="CV65:CW65"/>
    <mergeCell ref="CX65:CY65"/>
    <mergeCell ref="CZ65:DA65"/>
    <mergeCell ref="DB65:DC65"/>
    <mergeCell ref="DD65:DE65"/>
    <mergeCell ref="DF65:DG65"/>
    <mergeCell ref="DH65:DI65"/>
    <mergeCell ref="BL65:BM65"/>
    <mergeCell ref="BN65:BO65"/>
    <mergeCell ref="BP65:BQ65"/>
    <mergeCell ref="BR65:BS65"/>
    <mergeCell ref="BT65:BU65"/>
    <mergeCell ref="BV65:BW65"/>
    <mergeCell ref="BX65:BY65"/>
    <mergeCell ref="BZ65:CA65"/>
    <mergeCell ref="CP65:CQ65"/>
    <mergeCell ref="AB65:AC65"/>
    <mergeCell ref="AD65:AE65"/>
    <mergeCell ref="AF65:AG65"/>
    <mergeCell ref="AZ65:BA65"/>
    <mergeCell ref="BB65:BC65"/>
    <mergeCell ref="BD65:BE65"/>
    <mergeCell ref="BF65:BG65"/>
    <mergeCell ref="BH65:BI65"/>
    <mergeCell ref="BJ65:BK65"/>
    <mergeCell ref="A54:B54"/>
    <mergeCell ref="A55:B55"/>
    <mergeCell ref="A57:B58"/>
    <mergeCell ref="C57:C58"/>
    <mergeCell ref="D57:F57"/>
    <mergeCell ref="G57:H57"/>
    <mergeCell ref="A59:B59"/>
    <mergeCell ref="A60:B60"/>
    <mergeCell ref="A61:B61"/>
    <mergeCell ref="A31:B32"/>
    <mergeCell ref="C31:C32"/>
    <mergeCell ref="D31:L31"/>
    <mergeCell ref="A33:B33"/>
    <mergeCell ref="M34:S34"/>
    <mergeCell ref="A35:A39"/>
    <mergeCell ref="M35:S35"/>
    <mergeCell ref="M36:S36"/>
    <mergeCell ref="M37:S37"/>
    <mergeCell ref="M38:S38"/>
    <mergeCell ref="M39:S39"/>
    <mergeCell ref="A10:B10"/>
    <mergeCell ref="A14:B14"/>
    <mergeCell ref="A6:P6"/>
    <mergeCell ref="A8:B9"/>
    <mergeCell ref="C8:C9"/>
    <mergeCell ref="D8:L8"/>
    <mergeCell ref="A15:B15"/>
    <mergeCell ref="A17:B18"/>
    <mergeCell ref="C17:C18"/>
    <mergeCell ref="M41:S41"/>
    <mergeCell ref="A42:B42"/>
    <mergeCell ref="M42:S42"/>
    <mergeCell ref="A47:B47"/>
    <mergeCell ref="A48:B48"/>
    <mergeCell ref="A50:B51"/>
    <mergeCell ref="C50:C51"/>
    <mergeCell ref="D50:I50"/>
    <mergeCell ref="J50:K50"/>
    <mergeCell ref="A150:C150"/>
    <mergeCell ref="A151:C151"/>
    <mergeCell ref="A152:C152"/>
    <mergeCell ref="A62:B62"/>
    <mergeCell ref="A64:B66"/>
    <mergeCell ref="C64:E65"/>
    <mergeCell ref="A85:B87"/>
    <mergeCell ref="C85:E86"/>
    <mergeCell ref="A98:B98"/>
    <mergeCell ref="A99:B99"/>
    <mergeCell ref="A100:B100"/>
    <mergeCell ref="A101:B101"/>
    <mergeCell ref="A102:B102"/>
    <mergeCell ref="A103:B103"/>
    <mergeCell ref="A104:B104"/>
    <mergeCell ref="D120:F120"/>
    <mergeCell ref="A105:B105"/>
    <mergeCell ref="A107:B108"/>
    <mergeCell ref="C107:E107"/>
    <mergeCell ref="A117:B117"/>
    <mergeCell ref="F85:AG85"/>
    <mergeCell ref="A109:B109"/>
    <mergeCell ref="A110:B110"/>
    <mergeCell ref="A111:B111"/>
    <mergeCell ref="B140:C140"/>
    <mergeCell ref="B141:C141"/>
    <mergeCell ref="B142:C142"/>
    <mergeCell ref="B143:C143"/>
    <mergeCell ref="B144:C144"/>
    <mergeCell ref="A142:A144"/>
    <mergeCell ref="B146:C146"/>
    <mergeCell ref="B147:C147"/>
    <mergeCell ref="A149:C149"/>
    <mergeCell ref="A212:A213"/>
    <mergeCell ref="A215:B217"/>
    <mergeCell ref="C215:E216"/>
    <mergeCell ref="A19:B19"/>
    <mergeCell ref="A20:B20"/>
    <mergeCell ref="A21:B21"/>
    <mergeCell ref="A22:B22"/>
    <mergeCell ref="A23:B23"/>
    <mergeCell ref="A11:B11"/>
    <mergeCell ref="A12:B12"/>
    <mergeCell ref="A13:B13"/>
    <mergeCell ref="A27:B27"/>
    <mergeCell ref="A28:B28"/>
    <mergeCell ref="A24:B24"/>
    <mergeCell ref="A25:B25"/>
    <mergeCell ref="A26:B26"/>
    <mergeCell ref="D19:J19"/>
    <mergeCell ref="D20:J20"/>
    <mergeCell ref="D21:J21"/>
    <mergeCell ref="D22:J22"/>
    <mergeCell ref="D23:J23"/>
    <mergeCell ref="D24:J24"/>
    <mergeCell ref="D25:J25"/>
    <mergeCell ref="D26:J26"/>
    <mergeCell ref="D27:J27"/>
    <mergeCell ref="D28:J28"/>
    <mergeCell ref="A29:B29"/>
    <mergeCell ref="D29:J29"/>
    <mergeCell ref="A52:B52"/>
    <mergeCell ref="A53:B53"/>
    <mergeCell ref="A75:B75"/>
    <mergeCell ref="A89:B89"/>
    <mergeCell ref="A88:B88"/>
    <mergeCell ref="A83:B83"/>
    <mergeCell ref="F64:AG64"/>
    <mergeCell ref="F65:G65"/>
    <mergeCell ref="H65:I65"/>
    <mergeCell ref="J65:K65"/>
    <mergeCell ref="L65:M65"/>
    <mergeCell ref="N65:O65"/>
    <mergeCell ref="P65:Q65"/>
    <mergeCell ref="R65:S65"/>
    <mergeCell ref="T65:U65"/>
    <mergeCell ref="V65:W65"/>
    <mergeCell ref="X65:Y65"/>
    <mergeCell ref="Z65:AA65"/>
    <mergeCell ref="A40:A41"/>
    <mergeCell ref="M40:S40"/>
    <mergeCell ref="A123:C123"/>
    <mergeCell ref="A132:C132"/>
    <mergeCell ref="A133:C133"/>
    <mergeCell ref="A118:B118"/>
    <mergeCell ref="A120:C121"/>
    <mergeCell ref="A187:C187"/>
    <mergeCell ref="A188:C188"/>
    <mergeCell ref="A189:C189"/>
    <mergeCell ref="A190:C190"/>
    <mergeCell ref="A164:C164"/>
    <mergeCell ref="A165:C165"/>
    <mergeCell ref="A166:C166"/>
    <mergeCell ref="A167:A168"/>
    <mergeCell ref="A128:C128"/>
    <mergeCell ref="B130:C130"/>
    <mergeCell ref="B131:C131"/>
    <mergeCell ref="A153:C153"/>
    <mergeCell ref="A154:C154"/>
    <mergeCell ref="A155:C155"/>
    <mergeCell ref="A156:C156"/>
    <mergeCell ref="A158:C159"/>
    <mergeCell ref="B135:C135"/>
    <mergeCell ref="B136:C136"/>
    <mergeCell ref="B137:C137"/>
    <mergeCell ref="A191:C191"/>
    <mergeCell ref="A198:B198"/>
    <mergeCell ref="A200:B200"/>
    <mergeCell ref="N196:O196"/>
    <mergeCell ref="A145:A148"/>
    <mergeCell ref="B145:C145"/>
    <mergeCell ref="B148:C148"/>
    <mergeCell ref="B167:C167"/>
    <mergeCell ref="B168:C168"/>
    <mergeCell ref="B169:C169"/>
    <mergeCell ref="A170:C170"/>
    <mergeCell ref="A171:C171"/>
    <mergeCell ref="A172:A179"/>
    <mergeCell ref="B172:C172"/>
    <mergeCell ref="B173:C173"/>
    <mergeCell ref="B174:C174"/>
    <mergeCell ref="B175:C175"/>
    <mergeCell ref="B176:C176"/>
    <mergeCell ref="G158:H158"/>
    <mergeCell ref="I158:J158"/>
    <mergeCell ref="K158:L158"/>
    <mergeCell ref="M158:N158"/>
    <mergeCell ref="O158:P158"/>
    <mergeCell ref="D158:F15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workbookViewId="0">
      <selection activeCell="D25" sqref="D25:J25"/>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10.570312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10.5703125" style="2" customWidth="1"/>
    <col min="305" max="397" width="0" style="2" hidden="1" customWidth="1"/>
    <col min="398"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10.5703125" style="2" customWidth="1"/>
    <col min="561" max="653" width="0" style="2" hidden="1" customWidth="1"/>
    <col min="654"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10.5703125" style="2" customWidth="1"/>
    <col min="817" max="909" width="0" style="2" hidden="1" customWidth="1"/>
    <col min="910"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10.5703125" style="2" customWidth="1"/>
    <col min="1073" max="1165" width="0" style="2" hidden="1" customWidth="1"/>
    <col min="1166"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10.5703125" style="2" customWidth="1"/>
    <col min="1329" max="1421" width="0" style="2" hidden="1" customWidth="1"/>
    <col min="1422"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10.5703125" style="2" customWidth="1"/>
    <col min="1585" max="1677" width="0" style="2" hidden="1" customWidth="1"/>
    <col min="1678"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10.5703125" style="2" customWidth="1"/>
    <col min="1841" max="1933" width="0" style="2" hidden="1" customWidth="1"/>
    <col min="1934"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10.5703125" style="2" customWidth="1"/>
    <col min="2097" max="2189" width="0" style="2" hidden="1" customWidth="1"/>
    <col min="2190"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10.5703125" style="2" customWidth="1"/>
    <col min="2353" max="2445" width="0" style="2" hidden="1" customWidth="1"/>
    <col min="2446"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10.5703125" style="2" customWidth="1"/>
    <col min="2609" max="2701" width="0" style="2" hidden="1" customWidth="1"/>
    <col min="2702"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10.5703125" style="2" customWidth="1"/>
    <col min="2865" max="2957" width="0" style="2" hidden="1" customWidth="1"/>
    <col min="2958"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10.5703125" style="2" customWidth="1"/>
    <col min="3121" max="3213" width="0" style="2" hidden="1" customWidth="1"/>
    <col min="3214"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10.5703125" style="2" customWidth="1"/>
    <col min="3377" max="3469" width="0" style="2" hidden="1" customWidth="1"/>
    <col min="3470"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10.5703125" style="2" customWidth="1"/>
    <col min="3633" max="3725" width="0" style="2" hidden="1" customWidth="1"/>
    <col min="3726"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10.5703125" style="2" customWidth="1"/>
    <col min="3889" max="3981" width="0" style="2" hidden="1" customWidth="1"/>
    <col min="3982"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10.5703125" style="2" customWidth="1"/>
    <col min="4145" max="4237" width="0" style="2" hidden="1" customWidth="1"/>
    <col min="4238"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10.5703125" style="2" customWidth="1"/>
    <col min="4401" max="4493" width="0" style="2" hidden="1" customWidth="1"/>
    <col min="4494"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10.5703125" style="2" customWidth="1"/>
    <col min="4657" max="4749" width="0" style="2" hidden="1" customWidth="1"/>
    <col min="4750"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10.5703125" style="2" customWidth="1"/>
    <col min="4913" max="5005" width="0" style="2" hidden="1" customWidth="1"/>
    <col min="5006"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10.5703125" style="2" customWidth="1"/>
    <col min="5169" max="5261" width="0" style="2" hidden="1" customWidth="1"/>
    <col min="5262"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10.5703125" style="2" customWidth="1"/>
    <col min="5425" max="5517" width="0" style="2" hidden="1" customWidth="1"/>
    <col min="5518"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10.5703125" style="2" customWidth="1"/>
    <col min="5681" max="5773" width="0" style="2" hidden="1" customWidth="1"/>
    <col min="5774"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10.5703125" style="2" customWidth="1"/>
    <col min="5937" max="6029" width="0" style="2" hidden="1" customWidth="1"/>
    <col min="6030"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10.5703125" style="2" customWidth="1"/>
    <col min="6193" max="6285" width="0" style="2" hidden="1" customWidth="1"/>
    <col min="6286"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10.5703125" style="2" customWidth="1"/>
    <col min="6449" max="6541" width="0" style="2" hidden="1" customWidth="1"/>
    <col min="6542"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10.5703125" style="2" customWidth="1"/>
    <col min="6705" max="6797" width="0" style="2" hidden="1" customWidth="1"/>
    <col min="6798"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10.5703125" style="2" customWidth="1"/>
    <col min="6961" max="7053" width="0" style="2" hidden="1" customWidth="1"/>
    <col min="7054"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10.5703125" style="2" customWidth="1"/>
    <col min="7217" max="7309" width="0" style="2" hidden="1" customWidth="1"/>
    <col min="7310"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10.5703125" style="2" customWidth="1"/>
    <col min="7473" max="7565" width="0" style="2" hidden="1" customWidth="1"/>
    <col min="7566"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10.5703125" style="2" customWidth="1"/>
    <col min="7729" max="7821" width="0" style="2" hidden="1" customWidth="1"/>
    <col min="7822"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10.5703125" style="2" customWidth="1"/>
    <col min="7985" max="8077" width="0" style="2" hidden="1" customWidth="1"/>
    <col min="8078"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10.5703125" style="2" customWidth="1"/>
    <col min="8241" max="8333" width="0" style="2" hidden="1" customWidth="1"/>
    <col min="8334"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10.5703125" style="2" customWidth="1"/>
    <col min="8497" max="8589" width="0" style="2" hidden="1" customWidth="1"/>
    <col min="8590"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10.5703125" style="2" customWidth="1"/>
    <col min="8753" max="8845" width="0" style="2" hidden="1" customWidth="1"/>
    <col min="8846"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10.5703125" style="2" customWidth="1"/>
    <col min="9009" max="9101" width="0" style="2" hidden="1" customWidth="1"/>
    <col min="9102"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10.5703125" style="2" customWidth="1"/>
    <col min="9265" max="9357" width="0" style="2" hidden="1" customWidth="1"/>
    <col min="9358"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10.5703125" style="2" customWidth="1"/>
    <col min="9521" max="9613" width="0" style="2" hidden="1" customWidth="1"/>
    <col min="9614"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10.5703125" style="2" customWidth="1"/>
    <col min="9777" max="9869" width="0" style="2" hidden="1" customWidth="1"/>
    <col min="9870"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10.5703125" style="2" customWidth="1"/>
    <col min="10033" max="10125" width="0" style="2" hidden="1" customWidth="1"/>
    <col min="10126"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10.5703125" style="2" customWidth="1"/>
    <col min="10289" max="10381" width="0" style="2" hidden="1" customWidth="1"/>
    <col min="10382"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10.5703125" style="2" customWidth="1"/>
    <col min="10545" max="10637" width="0" style="2" hidden="1" customWidth="1"/>
    <col min="10638"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10.5703125" style="2" customWidth="1"/>
    <col min="10801" max="10893" width="0" style="2" hidden="1" customWidth="1"/>
    <col min="10894"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10.5703125" style="2" customWidth="1"/>
    <col min="11057" max="11149" width="0" style="2" hidden="1" customWidth="1"/>
    <col min="11150"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10.5703125" style="2" customWidth="1"/>
    <col min="11313" max="11405" width="0" style="2" hidden="1" customWidth="1"/>
    <col min="11406"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10.5703125" style="2" customWidth="1"/>
    <col min="11569" max="11661" width="0" style="2" hidden="1" customWidth="1"/>
    <col min="11662"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10.5703125" style="2" customWidth="1"/>
    <col min="11825" max="11917" width="0" style="2" hidden="1" customWidth="1"/>
    <col min="11918"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10.5703125" style="2" customWidth="1"/>
    <col min="12081" max="12173" width="0" style="2" hidden="1" customWidth="1"/>
    <col min="12174"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10.5703125" style="2" customWidth="1"/>
    <col min="12337" max="12429" width="0" style="2" hidden="1" customWidth="1"/>
    <col min="12430"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10.5703125" style="2" customWidth="1"/>
    <col min="12593" max="12685" width="0" style="2" hidden="1" customWidth="1"/>
    <col min="12686"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10.5703125" style="2" customWidth="1"/>
    <col min="12849" max="12941" width="0" style="2" hidden="1" customWidth="1"/>
    <col min="12942"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10.5703125" style="2" customWidth="1"/>
    <col min="13105" max="13197" width="0" style="2" hidden="1" customWidth="1"/>
    <col min="13198"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10.5703125" style="2" customWidth="1"/>
    <col min="13361" max="13453" width="0" style="2" hidden="1" customWidth="1"/>
    <col min="13454"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10.5703125" style="2" customWidth="1"/>
    <col min="13617" max="13709" width="0" style="2" hidden="1" customWidth="1"/>
    <col min="13710"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10.5703125" style="2" customWidth="1"/>
    <col min="13873" max="13965" width="0" style="2" hidden="1" customWidth="1"/>
    <col min="13966"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10.5703125" style="2" customWidth="1"/>
    <col min="14129" max="14221" width="0" style="2" hidden="1" customWidth="1"/>
    <col min="14222"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10.5703125" style="2" customWidth="1"/>
    <col min="14385" max="14477" width="0" style="2" hidden="1" customWidth="1"/>
    <col min="14478"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10.5703125" style="2" customWidth="1"/>
    <col min="14641" max="14733" width="0" style="2" hidden="1" customWidth="1"/>
    <col min="14734"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10.5703125" style="2" customWidth="1"/>
    <col min="14897" max="14989" width="0" style="2" hidden="1" customWidth="1"/>
    <col min="14990"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10.5703125" style="2" customWidth="1"/>
    <col min="15153" max="15245" width="0" style="2" hidden="1" customWidth="1"/>
    <col min="15246"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10.5703125" style="2" customWidth="1"/>
    <col min="15409" max="15501" width="0" style="2" hidden="1" customWidth="1"/>
    <col min="15502"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10.5703125" style="2" customWidth="1"/>
    <col min="15665" max="15757" width="0" style="2" hidden="1" customWidth="1"/>
    <col min="15758"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10.5703125" style="2" customWidth="1"/>
    <col min="15921" max="16013" width="0" style="2" hidden="1" customWidth="1"/>
    <col min="16014"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10.5703125" style="2" customWidth="1"/>
    <col min="16177" max="16269" width="0" style="2" hidden="1" customWidth="1"/>
    <col min="16270"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",[4]NOMBRE!B2," - ","( ",[4]NOMBRE!C2,[4]NOMBRE!D2,[4]NOMBRE!E2,[4]NOMBRE!F2,[4]NOMBRE!G2," )")</f>
        <v>COMUNA: LINARES - ( 07401 )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",[4]NOMBRE!B3," - ","( ",[4]NOMBRE!C3,[4]NOMBRE!D3,[4]NOMBRE!E3,[4]NOMBRE!F3,[4]NOMBRE!G3,[4]NOMBRE!H3," )")</f>
        <v>ESTABLECIMIENTO/ESTRATEGIA: LINARES  - ( 116108 )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",[4]NOMBRE!B6," - ","( ",[4]NOMBRE!C6,[4]NOMBRE!D6," )")</f>
        <v>MES: MARZO - ( 03 )</v>
      </c>
      <c r="B4" s="10"/>
      <c r="C4" s="10"/>
      <c r="D4" s="10"/>
      <c r="E4" s="10"/>
      <c r="F4" s="10"/>
      <c r="G4" s="10"/>
      <c r="H4" s="10"/>
      <c r="I4" s="10"/>
      <c r="J4" s="10"/>
      <c r="K4" s="10"/>
      <c r="M4" s="15"/>
      <c r="AY4" s="27"/>
      <c r="AZ4" s="27"/>
      <c r="CM4" s="185"/>
      <c r="CN4" s="27"/>
      <c r="CO4" s="27"/>
    </row>
    <row r="5" spans="1:112" s="11" customFormat="1" ht="12.75" customHeight="1" x14ac:dyDescent="0.2">
      <c r="A5" s="9" t="str">
        <f>CONCATENATE("AÑO: ",[4]NOMBRE!B7)</f>
        <v>AÑO: 2014</v>
      </c>
      <c r="B5" s="10"/>
      <c r="C5" s="10"/>
      <c r="D5" s="10"/>
      <c r="E5" s="10"/>
      <c r="F5" s="10"/>
      <c r="G5" s="10"/>
      <c r="H5" s="10"/>
      <c r="I5" s="10"/>
      <c r="J5" s="10"/>
      <c r="K5" s="10"/>
      <c r="M5" s="15"/>
      <c r="AY5" s="27"/>
      <c r="AZ5" s="27"/>
      <c r="CM5" s="185"/>
      <c r="CN5" s="27"/>
      <c r="CO5" s="27"/>
    </row>
    <row r="6" spans="1:112" s="13" customFormat="1" ht="39.75" customHeight="1" x14ac:dyDescent="0.2">
      <c r="A6" s="504" t="s">
        <v>1</v>
      </c>
      <c r="B6" s="504"/>
      <c r="C6" s="504"/>
      <c r="D6" s="504"/>
      <c r="E6" s="504"/>
      <c r="F6" s="504"/>
      <c r="G6" s="504"/>
      <c r="H6" s="504"/>
      <c r="I6" s="504"/>
      <c r="J6" s="504"/>
      <c r="K6" s="504"/>
      <c r="L6" s="504"/>
      <c r="M6" s="504"/>
      <c r="N6" s="504"/>
      <c r="O6" s="504"/>
      <c r="P6" s="504"/>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505" t="s">
        <v>3</v>
      </c>
      <c r="B8" s="506"/>
      <c r="C8" s="509" t="s">
        <v>4</v>
      </c>
      <c r="D8" s="515" t="s">
        <v>5</v>
      </c>
      <c r="E8" s="516"/>
      <c r="F8" s="516"/>
      <c r="G8" s="516"/>
      <c r="H8" s="516"/>
      <c r="I8" s="516"/>
      <c r="J8" s="516"/>
      <c r="K8" s="516"/>
      <c r="L8" s="51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507"/>
      <c r="B9" s="508"/>
      <c r="C9" s="510"/>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511" t="s">
        <v>9</v>
      </c>
      <c r="B10" s="512"/>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IF($C10&gt;=[4]A03!$C79,"","Total Gestantes Ingresadas debe ser MAYOR o IGUAL que el Total de Aplicaciones a Gestantes REM A03 Sección B3")</f>
        <v/>
      </c>
      <c r="BB10" s="77" t="str">
        <f>IF($C10&gt;=[4]A03!$C76,"","Total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IF($C10&gt;=[4]A03!$C79,0,1)</f>
        <v>0</v>
      </c>
      <c r="CQ10" s="154">
        <f>IF($C10&gt;=[4]A03!$C76,0,1)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528" t="s">
        <v>10</v>
      </c>
      <c r="B11" s="528"/>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524" t="s">
        <v>11</v>
      </c>
      <c r="B12" s="525"/>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524" t="s">
        <v>12</v>
      </c>
      <c r="B13" s="525"/>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529" t="s">
        <v>13</v>
      </c>
      <c r="B14" s="530"/>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531" t="s">
        <v>171</v>
      </c>
      <c r="B15" s="532"/>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533" t="s">
        <v>15</v>
      </c>
      <c r="B17" s="534"/>
      <c r="C17" s="518"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535"/>
      <c r="B18" s="536"/>
      <c r="C18" s="519"/>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513" t="s">
        <v>17</v>
      </c>
      <c r="B19" s="514"/>
      <c r="C19" s="84">
        <v>179</v>
      </c>
      <c r="D19" s="520" t="str">
        <f t="shared" ref="D19:D29" si="1">+BA19</f>
        <v/>
      </c>
      <c r="E19" s="521"/>
      <c r="F19" s="521"/>
      <c r="G19" s="521"/>
      <c r="H19" s="521"/>
      <c r="I19" s="521"/>
      <c r="J19" s="521"/>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522" t="s">
        <v>18</v>
      </c>
      <c r="B20" s="523"/>
      <c r="C20" s="85">
        <v>11</v>
      </c>
      <c r="D20" s="520" t="str">
        <f t="shared" si="1"/>
        <v/>
      </c>
      <c r="E20" s="521"/>
      <c r="F20" s="521"/>
      <c r="G20" s="521"/>
      <c r="H20" s="521"/>
      <c r="I20" s="521"/>
      <c r="J20" s="521"/>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524" t="s">
        <v>172</v>
      </c>
      <c r="B21" s="525"/>
      <c r="C21" s="85"/>
      <c r="D21" s="520" t="str">
        <f t="shared" si="1"/>
        <v/>
      </c>
      <c r="E21" s="521"/>
      <c r="F21" s="521"/>
      <c r="G21" s="521"/>
      <c r="H21" s="521"/>
      <c r="I21" s="521"/>
      <c r="J21" s="521"/>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524" t="s">
        <v>173</v>
      </c>
      <c r="B22" s="525"/>
      <c r="C22" s="85">
        <v>32</v>
      </c>
      <c r="D22" s="520" t="str">
        <f t="shared" si="1"/>
        <v/>
      </c>
      <c r="E22" s="521"/>
      <c r="F22" s="521"/>
      <c r="G22" s="521"/>
      <c r="H22" s="521"/>
      <c r="I22" s="521"/>
      <c r="J22" s="521"/>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526" t="s">
        <v>19</v>
      </c>
      <c r="B23" s="527"/>
      <c r="C23" s="85">
        <v>2</v>
      </c>
      <c r="D23" s="520" t="str">
        <f t="shared" si="1"/>
        <v/>
      </c>
      <c r="E23" s="521"/>
      <c r="F23" s="521"/>
      <c r="G23" s="521"/>
      <c r="H23" s="521"/>
      <c r="I23" s="521"/>
      <c r="J23" s="521"/>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526" t="s">
        <v>20</v>
      </c>
      <c r="B24" s="527"/>
      <c r="C24" s="85">
        <v>1</v>
      </c>
      <c r="D24" s="520" t="str">
        <f t="shared" si="1"/>
        <v/>
      </c>
      <c r="E24" s="521"/>
      <c r="F24" s="521"/>
      <c r="G24" s="521"/>
      <c r="H24" s="521"/>
      <c r="I24" s="521"/>
      <c r="J24" s="521"/>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526" t="s">
        <v>21</v>
      </c>
      <c r="B25" s="527"/>
      <c r="C25" s="85">
        <v>1</v>
      </c>
      <c r="D25" s="520" t="str">
        <f t="shared" si="1"/>
        <v/>
      </c>
      <c r="E25" s="521"/>
      <c r="F25" s="521"/>
      <c r="G25" s="521"/>
      <c r="H25" s="521"/>
      <c r="I25" s="521"/>
      <c r="J25" s="521"/>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526" t="s">
        <v>22</v>
      </c>
      <c r="B26" s="527"/>
      <c r="C26" s="85">
        <v>28</v>
      </c>
      <c r="D26" s="520" t="str">
        <f t="shared" si="1"/>
        <v/>
      </c>
      <c r="E26" s="521"/>
      <c r="F26" s="521"/>
      <c r="G26" s="521"/>
      <c r="H26" s="521"/>
      <c r="I26" s="521"/>
      <c r="J26" s="521"/>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526" t="s">
        <v>23</v>
      </c>
      <c r="B27" s="527"/>
      <c r="C27" s="85">
        <v>23</v>
      </c>
      <c r="D27" s="520" t="str">
        <f t="shared" si="1"/>
        <v/>
      </c>
      <c r="E27" s="521"/>
      <c r="F27" s="521"/>
      <c r="G27" s="521"/>
      <c r="H27" s="521"/>
      <c r="I27" s="521"/>
      <c r="J27" s="521"/>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539" t="s">
        <v>24</v>
      </c>
      <c r="B28" s="540"/>
      <c r="C28" s="85">
        <v>3</v>
      </c>
      <c r="D28" s="520" t="str">
        <f t="shared" si="1"/>
        <v/>
      </c>
      <c r="E28" s="521"/>
      <c r="F28" s="521"/>
      <c r="G28" s="521"/>
      <c r="H28" s="521"/>
      <c r="I28" s="521"/>
      <c r="J28" s="521"/>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541" t="s">
        <v>174</v>
      </c>
      <c r="B29" s="542"/>
      <c r="C29" s="87">
        <v>78</v>
      </c>
      <c r="D29" s="520" t="str">
        <f t="shared" si="1"/>
        <v/>
      </c>
      <c r="E29" s="521"/>
      <c r="F29" s="521"/>
      <c r="G29" s="521"/>
      <c r="H29" s="521"/>
      <c r="I29" s="521"/>
      <c r="J29" s="521"/>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505" t="s">
        <v>26</v>
      </c>
      <c r="B31" s="506"/>
      <c r="C31" s="509" t="s">
        <v>4</v>
      </c>
      <c r="D31" s="515" t="s">
        <v>5</v>
      </c>
      <c r="E31" s="516"/>
      <c r="F31" s="516"/>
      <c r="G31" s="516"/>
      <c r="H31" s="516"/>
      <c r="I31" s="516"/>
      <c r="J31" s="516"/>
      <c r="K31" s="516"/>
      <c r="L31" s="51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507"/>
      <c r="B32" s="508"/>
      <c r="C32" s="510"/>
      <c r="D32" s="366" t="s">
        <v>6</v>
      </c>
      <c r="E32" s="359" t="s">
        <v>7</v>
      </c>
      <c r="F32" s="359" t="s">
        <v>8</v>
      </c>
      <c r="G32" s="359" t="s">
        <v>165</v>
      </c>
      <c r="H32" s="359" t="s">
        <v>166</v>
      </c>
      <c r="I32" s="359" t="s">
        <v>167</v>
      </c>
      <c r="J32" s="359" t="s">
        <v>168</v>
      </c>
      <c r="K32" s="359" t="s">
        <v>169</v>
      </c>
      <c r="L32" s="359"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543" t="s">
        <v>27</v>
      </c>
      <c r="B33" s="543"/>
      <c r="C33" s="105">
        <f t="shared" ref="C33:C42" si="3">SUM(D33:L33)</f>
        <v>0</v>
      </c>
      <c r="D33" s="105">
        <f>SUM(D34:D42)</f>
        <v>0</v>
      </c>
      <c r="E33" s="105">
        <f t="shared" ref="E33:L33" si="4">SUM(E34:E42)</f>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677"/>
      <c r="N34" s="677"/>
      <c r="O34" s="677"/>
      <c r="P34" s="677"/>
      <c r="Q34" s="677"/>
      <c r="R34" s="677"/>
      <c r="S34" s="677"/>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544" t="s">
        <v>29</v>
      </c>
      <c r="B35" s="52" t="s">
        <v>30</v>
      </c>
      <c r="C35" s="93">
        <f t="shared" si="3"/>
        <v>0</v>
      </c>
      <c r="D35" s="84"/>
      <c r="E35" s="84"/>
      <c r="F35" s="84"/>
      <c r="G35" s="84"/>
      <c r="H35" s="84"/>
      <c r="I35" s="84"/>
      <c r="J35" s="84"/>
      <c r="K35" s="84"/>
      <c r="L35" s="84"/>
      <c r="M35" s="677"/>
      <c r="N35" s="677"/>
      <c r="O35" s="677"/>
      <c r="P35" s="677"/>
      <c r="Q35" s="677"/>
      <c r="R35" s="677"/>
      <c r="S35" s="677"/>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545"/>
      <c r="B36" s="51" t="s">
        <v>31</v>
      </c>
      <c r="C36" s="94">
        <f t="shared" si="3"/>
        <v>0</v>
      </c>
      <c r="D36" s="85"/>
      <c r="E36" s="85"/>
      <c r="F36" s="85"/>
      <c r="G36" s="85"/>
      <c r="H36" s="85"/>
      <c r="I36" s="85"/>
      <c r="J36" s="85"/>
      <c r="K36" s="85"/>
      <c r="L36" s="85"/>
      <c r="M36" s="677"/>
      <c r="N36" s="677"/>
      <c r="O36" s="677"/>
      <c r="P36" s="677"/>
      <c r="Q36" s="677"/>
      <c r="R36" s="677"/>
      <c r="S36" s="677"/>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545"/>
      <c r="B37" s="51" t="s">
        <v>32</v>
      </c>
      <c r="C37" s="94">
        <f t="shared" si="3"/>
        <v>0</v>
      </c>
      <c r="D37" s="85"/>
      <c r="E37" s="85"/>
      <c r="F37" s="85"/>
      <c r="G37" s="85"/>
      <c r="H37" s="85"/>
      <c r="I37" s="85"/>
      <c r="J37" s="85"/>
      <c r="K37" s="85"/>
      <c r="L37" s="85"/>
      <c r="M37" s="677"/>
      <c r="N37" s="677"/>
      <c r="O37" s="677"/>
      <c r="P37" s="677"/>
      <c r="Q37" s="677"/>
      <c r="R37" s="677"/>
      <c r="S37" s="677"/>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545"/>
      <c r="B38" s="51" t="s">
        <v>33</v>
      </c>
      <c r="C38" s="94">
        <f t="shared" si="3"/>
        <v>0</v>
      </c>
      <c r="D38" s="85"/>
      <c r="E38" s="85"/>
      <c r="F38" s="85"/>
      <c r="G38" s="85"/>
      <c r="H38" s="85"/>
      <c r="I38" s="85"/>
      <c r="J38" s="85"/>
      <c r="K38" s="85"/>
      <c r="L38" s="85"/>
      <c r="M38" s="677"/>
      <c r="N38" s="677"/>
      <c r="O38" s="677"/>
      <c r="P38" s="677"/>
      <c r="Q38" s="677"/>
      <c r="R38" s="677"/>
      <c r="S38" s="677"/>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546"/>
      <c r="B39" s="53" t="s">
        <v>34</v>
      </c>
      <c r="C39" s="95">
        <f t="shared" si="3"/>
        <v>0</v>
      </c>
      <c r="D39" s="87"/>
      <c r="E39" s="87"/>
      <c r="F39" s="87"/>
      <c r="G39" s="87"/>
      <c r="H39" s="87"/>
      <c r="I39" s="87"/>
      <c r="J39" s="87"/>
      <c r="K39" s="87"/>
      <c r="L39" s="87"/>
      <c r="M39" s="677"/>
      <c r="N39" s="677"/>
      <c r="O39" s="677"/>
      <c r="P39" s="677"/>
      <c r="Q39" s="677"/>
      <c r="R39" s="677"/>
      <c r="S39" s="677"/>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678" t="s">
        <v>35</v>
      </c>
      <c r="B40" s="50" t="s">
        <v>36</v>
      </c>
      <c r="C40" s="125">
        <f t="shared" si="3"/>
        <v>0</v>
      </c>
      <c r="D40" s="89"/>
      <c r="E40" s="89"/>
      <c r="F40" s="89"/>
      <c r="G40" s="89"/>
      <c r="H40" s="89"/>
      <c r="I40" s="89"/>
      <c r="J40" s="89"/>
      <c r="K40" s="89"/>
      <c r="L40" s="89"/>
      <c r="M40" s="677"/>
      <c r="N40" s="677"/>
      <c r="O40" s="677"/>
      <c r="P40" s="677"/>
      <c r="Q40" s="677"/>
      <c r="R40" s="677"/>
      <c r="S40" s="677"/>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x14ac:dyDescent="0.2">
      <c r="A41" s="668"/>
      <c r="B41" s="51" t="s">
        <v>37</v>
      </c>
      <c r="C41" s="94">
        <f t="shared" si="3"/>
        <v>0</v>
      </c>
      <c r="D41" s="85"/>
      <c r="E41" s="85"/>
      <c r="F41" s="85"/>
      <c r="G41" s="85"/>
      <c r="H41" s="85"/>
      <c r="I41" s="85"/>
      <c r="J41" s="85"/>
      <c r="K41" s="85"/>
      <c r="L41" s="85"/>
      <c r="M41" s="677"/>
      <c r="N41" s="677"/>
      <c r="O41" s="677"/>
      <c r="P41" s="677"/>
      <c r="Q41" s="677"/>
      <c r="R41" s="677"/>
      <c r="S41" s="677"/>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x14ac:dyDescent="0.2">
      <c r="A42" s="566" t="s">
        <v>175</v>
      </c>
      <c r="B42" s="567"/>
      <c r="C42" s="95">
        <f t="shared" si="3"/>
        <v>0</v>
      </c>
      <c r="D42" s="87"/>
      <c r="E42" s="87"/>
      <c r="F42" s="87"/>
      <c r="G42" s="87"/>
      <c r="H42" s="87"/>
      <c r="I42" s="87"/>
      <c r="J42" s="87"/>
      <c r="K42" s="87"/>
      <c r="L42" s="87"/>
      <c r="M42" s="677"/>
      <c r="N42" s="677"/>
      <c r="O42" s="677"/>
      <c r="P42" s="677"/>
      <c r="Q42" s="677"/>
      <c r="R42" s="677"/>
      <c r="S42" s="677"/>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360" t="s">
        <v>39</v>
      </c>
      <c r="B44" s="366"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547" t="s">
        <v>43</v>
      </c>
      <c r="B47" s="548"/>
      <c r="C47" s="366"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549" t="s">
        <v>46</v>
      </c>
      <c r="B48" s="550"/>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IF(AND(([4]A01!$C16+[4]A01!$C17+[4]A01!$C18+[4]A01!$C19+[4]A01!$D29+[4]A01!$D30+[4]A01!$D31)&lt;&gt;0,D48="",E48=""),"Observacion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IF(AND(([4]A01!$C16+[4]A01!$C17+[4]A01!$C18+[4]A01!$C19+[4]A01!$D29+[4]A01!$D30+[4]A01!$D31)&lt;&gt;0,D48="",E48=""),1,0)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551" t="s">
        <v>48</v>
      </c>
      <c r="B50" s="552"/>
      <c r="C50" s="555" t="s">
        <v>49</v>
      </c>
      <c r="D50" s="557" t="s">
        <v>50</v>
      </c>
      <c r="E50" s="558"/>
      <c r="F50" s="558"/>
      <c r="G50" s="558"/>
      <c r="H50" s="558"/>
      <c r="I50" s="559"/>
      <c r="J50" s="560" t="s">
        <v>51</v>
      </c>
      <c r="K50" s="561"/>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553"/>
      <c r="B51" s="554"/>
      <c r="C51" s="556"/>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564" t="s">
        <v>59</v>
      </c>
      <c r="B52" s="565"/>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562" t="s">
        <v>60</v>
      </c>
      <c r="B53" s="563"/>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562" t="s">
        <v>61</v>
      </c>
      <c r="B54" s="563"/>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537" t="s">
        <v>62</v>
      </c>
      <c r="B55" s="538"/>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551" t="s">
        <v>48</v>
      </c>
      <c r="B57" s="552"/>
      <c r="C57" s="555" t="s">
        <v>49</v>
      </c>
      <c r="D57" s="587" t="s">
        <v>177</v>
      </c>
      <c r="E57" s="587"/>
      <c r="F57" s="560"/>
      <c r="G57" s="560" t="s">
        <v>178</v>
      </c>
      <c r="H57" s="561"/>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553"/>
      <c r="B58" s="554"/>
      <c r="C58" s="556"/>
      <c r="D58" s="356" t="s">
        <v>179</v>
      </c>
      <c r="E58" s="356" t="s">
        <v>180</v>
      </c>
      <c r="F58" s="357" t="s">
        <v>181</v>
      </c>
      <c r="G58" s="357" t="s">
        <v>182</v>
      </c>
      <c r="H58" s="356"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570" t="s">
        <v>59</v>
      </c>
      <c r="B59" s="571"/>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572" t="s">
        <v>60</v>
      </c>
      <c r="B60" s="573"/>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572" t="s">
        <v>61</v>
      </c>
      <c r="B61" s="573"/>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574" t="s">
        <v>62</v>
      </c>
      <c r="B62" s="575"/>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533" t="s">
        <v>39</v>
      </c>
      <c r="B64" s="534"/>
      <c r="C64" s="533" t="s">
        <v>40</v>
      </c>
      <c r="D64" s="585"/>
      <c r="E64" s="534"/>
      <c r="F64" s="576" t="s">
        <v>41</v>
      </c>
      <c r="G64" s="577"/>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8"/>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81"/>
      <c r="B65" s="582"/>
      <c r="C65" s="581"/>
      <c r="D65" s="586"/>
      <c r="E65" s="582"/>
      <c r="F65" s="543" t="s">
        <v>63</v>
      </c>
      <c r="G65" s="543"/>
      <c r="H65" s="543" t="s">
        <v>64</v>
      </c>
      <c r="I65" s="543"/>
      <c r="J65" s="543" t="s">
        <v>213</v>
      </c>
      <c r="K65" s="543"/>
      <c r="L65" s="543" t="s">
        <v>214</v>
      </c>
      <c r="M65" s="543"/>
      <c r="N65" s="543" t="s">
        <v>215</v>
      </c>
      <c r="O65" s="543"/>
      <c r="P65" s="543" t="s">
        <v>216</v>
      </c>
      <c r="Q65" s="543"/>
      <c r="R65" s="543" t="s">
        <v>217</v>
      </c>
      <c r="S65" s="543"/>
      <c r="T65" s="543" t="s">
        <v>218</v>
      </c>
      <c r="U65" s="543"/>
      <c r="V65" s="543" t="s">
        <v>219</v>
      </c>
      <c r="W65" s="543"/>
      <c r="X65" s="543" t="s">
        <v>220</v>
      </c>
      <c r="Y65" s="543"/>
      <c r="Z65" s="579" t="s">
        <v>221</v>
      </c>
      <c r="AA65" s="580"/>
      <c r="AB65" s="579" t="s">
        <v>222</v>
      </c>
      <c r="AC65" s="580"/>
      <c r="AD65" s="579" t="s">
        <v>223</v>
      </c>
      <c r="AE65" s="580"/>
      <c r="AF65" s="579" t="s">
        <v>224</v>
      </c>
      <c r="AG65" s="580"/>
      <c r="AH65" s="62"/>
      <c r="AI65" s="11"/>
      <c r="AJ65" s="11"/>
      <c r="AK65" s="11"/>
      <c r="AL65" s="11"/>
      <c r="AM65" s="11"/>
      <c r="AN65" s="11"/>
      <c r="AO65" s="11"/>
      <c r="AP65" s="11"/>
      <c r="AQ65" s="11"/>
      <c r="AR65" s="11"/>
      <c r="AS65" s="11"/>
      <c r="AT65" s="11"/>
      <c r="AU65" s="11"/>
      <c r="AV65" s="11"/>
      <c r="AW65" s="11"/>
      <c r="AX65" s="11"/>
      <c r="AY65" s="11"/>
      <c r="AZ65" s="557" t="s">
        <v>63</v>
      </c>
      <c r="BA65" s="559"/>
      <c r="BB65" s="557" t="s">
        <v>64</v>
      </c>
      <c r="BC65" s="559"/>
      <c r="BD65" s="557" t="s">
        <v>213</v>
      </c>
      <c r="BE65" s="559"/>
      <c r="BF65" s="557" t="s">
        <v>214</v>
      </c>
      <c r="BG65" s="559"/>
      <c r="BH65" s="557" t="s">
        <v>215</v>
      </c>
      <c r="BI65" s="559"/>
      <c r="BJ65" s="557" t="s">
        <v>216</v>
      </c>
      <c r="BK65" s="559"/>
      <c r="BL65" s="557" t="s">
        <v>217</v>
      </c>
      <c r="BM65" s="559"/>
      <c r="BN65" s="557" t="s">
        <v>218</v>
      </c>
      <c r="BO65" s="559"/>
      <c r="BP65" s="557" t="s">
        <v>219</v>
      </c>
      <c r="BQ65" s="559"/>
      <c r="BR65" s="557" t="s">
        <v>220</v>
      </c>
      <c r="BS65" s="559"/>
      <c r="BT65" s="579" t="s">
        <v>221</v>
      </c>
      <c r="BU65" s="580"/>
      <c r="BV65" s="579" t="s">
        <v>222</v>
      </c>
      <c r="BW65" s="580"/>
      <c r="BX65" s="579" t="s">
        <v>223</v>
      </c>
      <c r="BY65" s="580"/>
      <c r="BZ65" s="579" t="s">
        <v>224</v>
      </c>
      <c r="CA65" s="580"/>
      <c r="CB65" s="11"/>
      <c r="CC65" s="11"/>
      <c r="CD65" s="11"/>
      <c r="CE65" s="11"/>
      <c r="CF65" s="11"/>
      <c r="CG65" s="11"/>
      <c r="CH65" s="11"/>
      <c r="CI65" s="11"/>
      <c r="CJ65" s="11"/>
      <c r="CK65" s="11"/>
      <c r="CL65" s="11"/>
      <c r="CM65" s="185"/>
      <c r="CN65" s="27"/>
      <c r="CO65" s="27"/>
      <c r="CP65" s="557"/>
      <c r="CQ65" s="559"/>
      <c r="CR65" s="557"/>
      <c r="CS65" s="559"/>
      <c r="CT65" s="557"/>
      <c r="CU65" s="559"/>
      <c r="CV65" s="557"/>
      <c r="CW65" s="559"/>
      <c r="CX65" s="557"/>
      <c r="CY65" s="559"/>
      <c r="CZ65" s="557"/>
      <c r="DA65" s="559"/>
      <c r="DB65" s="557"/>
      <c r="DC65" s="559"/>
      <c r="DD65" s="557"/>
      <c r="DE65" s="559"/>
      <c r="DF65" s="557"/>
      <c r="DG65" s="559"/>
      <c r="DH65" s="557"/>
      <c r="DI65" s="559"/>
      <c r="DJ65" s="579"/>
      <c r="DK65" s="580"/>
      <c r="DL65" s="579"/>
      <c r="DM65" s="580"/>
      <c r="DN65" s="579"/>
      <c r="DO65" s="580"/>
      <c r="DP65" s="579"/>
      <c r="DQ65" s="580"/>
    </row>
    <row r="66" spans="1:132" s="76" customFormat="1" ht="21" x14ac:dyDescent="0.15">
      <c r="A66" s="583"/>
      <c r="B66" s="584"/>
      <c r="C66" s="366" t="s">
        <v>65</v>
      </c>
      <c r="D66" s="366" t="s">
        <v>37</v>
      </c>
      <c r="E66" s="358"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549" t="s">
        <v>66</v>
      </c>
      <c r="B67" s="550"/>
      <c r="C67" s="105">
        <f>SUM(D67:E67)</f>
        <v>0</v>
      </c>
      <c r="D67" s="105">
        <f>+F67+H67+J67+L67+N67+P67+R67+T67+V67+X67+Z67+AB67+AD67+AF67</f>
        <v>0</v>
      </c>
      <c r="E67" s="106">
        <f t="shared" ref="D67:E70" si="6">+G67+I67+K67+M67+O67+Q67+S67+U67+W67+Y67+AA67+AC67+AE67+AG67</f>
        <v>0</v>
      </c>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84"/>
      <c r="AH67" s="149" t="str">
        <f>$AZ67&amp;""&amp;$BA67&amp;""&amp;$BB67&amp;""&amp;$BC67&amp;""&amp;$BD67&amp;""&amp;$BE67&amp;""&amp;$BF67&amp;""&amp;$BG67&amp;""&amp;$BH67&amp;""&amp;$BI67&amp;""&amp;$BJ67&amp;""&amp;$BK67&amp;""&amp;$BL67&amp;""&amp;$BM67&amp;""&amp;$BN67&amp;""&amp;$BO67&amp;""&amp;$BP67&amp;""&amp;$BQ67&amp;""&amp;$BR67&amp;""&amp;$BS67&amp;""&amp;$BT67&amp;""&amp;$BU67&amp;""&amp;$BV67&amp;""&amp;$BW67&amp;""&amp;$BX67&amp;""&amp;$BY67&amp;""&amp;$BZ67&amp;""&amp;$CA67</f>
        <v/>
      </c>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679" t="s">
        <v>67</v>
      </c>
      <c r="B68" s="364"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t="str">
        <f>$AZ68&amp;""&amp;$BA68&amp;""&amp;$BB68&amp;""&amp;$BC68&amp;""&amp;$BD68&amp;""&amp;$BE68&amp;""&amp;$BF68&amp;""&amp;$BG68&amp;""&amp;$BH68&amp;""&amp;$BI68&amp;""&amp;$BJ68&amp;""&amp;$BK68&amp;""&amp;$BL68&amp;""&amp;$BM68&amp;""&amp;$BN68&amp;""&amp;$BO68&amp;""&amp;$BP68&amp;""&amp;$BQ68&amp;""&amp;$BR68&amp;""&amp;$BS68&amp;""&amp;$BT68&amp;""&amp;$BU68&amp;""&amp;$BV68&amp;""&amp;$BW68&amp;""&amp;$BX68&amp;""&amp;$BY68&amp;""&amp;$BZ68&amp;""&amp;$CA68</f>
        <v/>
      </c>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589"/>
      <c r="B69" s="354" t="s">
        <v>69</v>
      </c>
      <c r="C69" s="94">
        <f>SUM(D69:E69)</f>
        <v>10</v>
      </c>
      <c r="D69" s="94">
        <f t="shared" si="6"/>
        <v>3</v>
      </c>
      <c r="E69" s="126">
        <f t="shared" si="6"/>
        <v>7</v>
      </c>
      <c r="F69" s="91"/>
      <c r="G69" s="91"/>
      <c r="H69" s="91"/>
      <c r="I69" s="91"/>
      <c r="J69" s="91"/>
      <c r="K69" s="91"/>
      <c r="L69" s="91"/>
      <c r="M69" s="91"/>
      <c r="N69" s="91"/>
      <c r="O69" s="91">
        <v>2</v>
      </c>
      <c r="P69" s="91"/>
      <c r="Q69" s="91">
        <v>1</v>
      </c>
      <c r="R69" s="91"/>
      <c r="S69" s="91"/>
      <c r="T69" s="91"/>
      <c r="U69" s="91"/>
      <c r="V69" s="91">
        <v>1</v>
      </c>
      <c r="W69" s="91">
        <v>1</v>
      </c>
      <c r="X69" s="91">
        <v>1</v>
      </c>
      <c r="Y69" s="91">
        <v>2</v>
      </c>
      <c r="Z69" s="91">
        <v>1</v>
      </c>
      <c r="AA69" s="91"/>
      <c r="AB69" s="91"/>
      <c r="AC69" s="91"/>
      <c r="AD69" s="91"/>
      <c r="AE69" s="91"/>
      <c r="AF69" s="91"/>
      <c r="AG69" s="85">
        <v>1</v>
      </c>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590"/>
      <c r="B70" s="365"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533" t="s">
        <v>39</v>
      </c>
      <c r="B72" s="534"/>
      <c r="C72" s="555" t="s">
        <v>40</v>
      </c>
      <c r="D72" s="555"/>
      <c r="E72" s="555"/>
      <c r="F72" s="676" t="s">
        <v>71</v>
      </c>
      <c r="G72" s="676"/>
      <c r="H72" s="676"/>
      <c r="I72" s="676"/>
      <c r="J72" s="676"/>
      <c r="K72" s="676"/>
      <c r="L72" s="676"/>
      <c r="M72" s="676"/>
      <c r="N72" s="676"/>
      <c r="O72" s="676"/>
      <c r="P72" s="676"/>
      <c r="Q72" s="676"/>
      <c r="R72" s="676"/>
      <c r="S72" s="676"/>
      <c r="T72" s="676"/>
      <c r="U72" s="676"/>
      <c r="V72" s="676"/>
      <c r="W72" s="676"/>
      <c r="X72" s="676"/>
      <c r="Y72" s="676"/>
      <c r="Z72" s="676"/>
      <c r="AA72" s="676"/>
      <c r="AB72" s="676"/>
      <c r="AC72" s="676"/>
      <c r="AD72" s="676"/>
      <c r="AE72" s="676"/>
      <c r="AF72" s="676"/>
      <c r="AG72" s="676"/>
      <c r="AH72" s="681" t="s">
        <v>72</v>
      </c>
      <c r="AI72" s="681"/>
      <c r="AJ72" s="681"/>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81"/>
      <c r="B73" s="582"/>
      <c r="C73" s="680"/>
      <c r="D73" s="680"/>
      <c r="E73" s="680"/>
      <c r="F73" s="543" t="s">
        <v>63</v>
      </c>
      <c r="G73" s="543"/>
      <c r="H73" s="543" t="s">
        <v>64</v>
      </c>
      <c r="I73" s="543"/>
      <c r="J73" s="651" t="s">
        <v>213</v>
      </c>
      <c r="K73" s="651"/>
      <c r="L73" s="651" t="s">
        <v>214</v>
      </c>
      <c r="M73" s="651"/>
      <c r="N73" s="651" t="s">
        <v>215</v>
      </c>
      <c r="O73" s="651"/>
      <c r="P73" s="651" t="s">
        <v>216</v>
      </c>
      <c r="Q73" s="651"/>
      <c r="R73" s="543" t="s">
        <v>217</v>
      </c>
      <c r="S73" s="543"/>
      <c r="T73" s="651" t="s">
        <v>218</v>
      </c>
      <c r="U73" s="651"/>
      <c r="V73" s="651" t="s">
        <v>219</v>
      </c>
      <c r="W73" s="651"/>
      <c r="X73" s="651" t="s">
        <v>220</v>
      </c>
      <c r="Y73" s="651"/>
      <c r="Z73" s="651" t="s">
        <v>221</v>
      </c>
      <c r="AA73" s="651"/>
      <c r="AB73" s="651" t="s">
        <v>222</v>
      </c>
      <c r="AC73" s="651"/>
      <c r="AD73" s="651" t="s">
        <v>223</v>
      </c>
      <c r="AE73" s="651"/>
      <c r="AF73" s="651" t="s">
        <v>224</v>
      </c>
      <c r="AG73" s="651"/>
      <c r="AH73" s="682" t="s">
        <v>73</v>
      </c>
      <c r="AI73" s="682" t="s">
        <v>74</v>
      </c>
      <c r="AJ73" s="682"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583"/>
      <c r="B74" s="584"/>
      <c r="C74" s="366" t="s">
        <v>65</v>
      </c>
      <c r="D74" s="366" t="s">
        <v>37</v>
      </c>
      <c r="E74" s="366" t="s">
        <v>58</v>
      </c>
      <c r="F74" s="353" t="s">
        <v>37</v>
      </c>
      <c r="G74" s="353" t="s">
        <v>58</v>
      </c>
      <c r="H74" s="353" t="s">
        <v>37</v>
      </c>
      <c r="I74" s="353" t="s">
        <v>58</v>
      </c>
      <c r="J74" s="353" t="s">
        <v>37</v>
      </c>
      <c r="K74" s="353" t="s">
        <v>58</v>
      </c>
      <c r="L74" s="353" t="s">
        <v>37</v>
      </c>
      <c r="M74" s="353" t="s">
        <v>58</v>
      </c>
      <c r="N74" s="353" t="s">
        <v>37</v>
      </c>
      <c r="O74" s="353" t="s">
        <v>58</v>
      </c>
      <c r="P74" s="353" t="s">
        <v>37</v>
      </c>
      <c r="Q74" s="353" t="s">
        <v>58</v>
      </c>
      <c r="R74" s="353" t="s">
        <v>37</v>
      </c>
      <c r="S74" s="353" t="s">
        <v>58</v>
      </c>
      <c r="T74" s="353" t="s">
        <v>37</v>
      </c>
      <c r="U74" s="353" t="s">
        <v>58</v>
      </c>
      <c r="V74" s="353" t="s">
        <v>37</v>
      </c>
      <c r="W74" s="353" t="s">
        <v>58</v>
      </c>
      <c r="X74" s="353" t="s">
        <v>37</v>
      </c>
      <c r="Y74" s="353" t="s">
        <v>58</v>
      </c>
      <c r="Z74" s="353" t="s">
        <v>37</v>
      </c>
      <c r="AA74" s="353" t="s">
        <v>58</v>
      </c>
      <c r="AB74" s="353" t="s">
        <v>37</v>
      </c>
      <c r="AC74" s="353" t="s">
        <v>58</v>
      </c>
      <c r="AD74" s="353" t="s">
        <v>37</v>
      </c>
      <c r="AE74" s="353" t="s">
        <v>58</v>
      </c>
      <c r="AF74" s="353" t="s">
        <v>37</v>
      </c>
      <c r="AG74" s="353" t="s">
        <v>58</v>
      </c>
      <c r="AH74" s="683"/>
      <c r="AI74" s="683"/>
      <c r="AJ74" s="683"/>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549" t="s">
        <v>76</v>
      </c>
      <c r="B75" s="550"/>
      <c r="C75" s="105">
        <f>SUM(D75:E75)</f>
        <v>0</v>
      </c>
      <c r="D75" s="105">
        <f t="shared" ref="D75:E78" si="7">+F75+H75+J75+L75+N75+P75+R75+T75+V75+X75+Z75+AB75+AD75+AF75</f>
        <v>0</v>
      </c>
      <c r="E75" s="105">
        <f t="shared" si="7"/>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t="str">
        <f>$AZ75&amp;""&amp;$BA75&amp;""&amp;$BB75&amp;""&amp;$BC75&amp;""&amp;$BD75&amp;""&amp;$BE75&amp;""&amp;$BF75&amp;""&amp;$BG75&amp;""&amp;$BH75&amp;""&amp;$BI75&amp;""&amp;$BJ75&amp;""&amp;$BK75&amp;""&amp;$BL75&amp;""&amp;$BM75&amp;""&amp;$BN75&amp;""&amp;$BO75&amp;""&amp;$BP75&amp;""&amp;$BQ75&amp;""&amp;$BR75&amp;""&amp;$BS75&amp;""&amp;$BT75&amp;""&amp;$BU75&amp;""&amp;$BV75&amp;""&amp;$BW75&amp;""&amp;$BX75&amp;""&amp;$BY75&amp;""&amp;$BZ75&amp;""&amp;$CA75&amp;""&amp;$CB75</f>
        <v/>
      </c>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588" t="s">
        <v>67</v>
      </c>
      <c r="B76" s="364"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t="str">
        <f>$AZ76&amp;""&amp;$BA76&amp;""&amp;$BB76&amp;""&amp;$BC76&amp;""&amp;$BD76&amp;""&amp;$BE76&amp;""&amp;$BF76&amp;""&amp;$BG76&amp;""&amp;$BH76&amp;""&amp;$BI76&amp;""&amp;$BJ76&amp;""&amp;$BK76&amp;""&amp;$BL76&amp;""&amp;$BM76&amp;""&amp;$BN76&amp;""&amp;$BO76&amp;""&amp;$BP76&amp;""&amp;$BQ76&amp;""&amp;$BR76&amp;""&amp;$BS76&amp;""&amp;$BT76&amp;""&amp;$BU76&amp;""&amp;$BV76&amp;""&amp;$BW76&amp;""&amp;$BX76&amp;""&amp;$BY76&amp;""&amp;$BZ76&amp;""&amp;$CA76&amp;""&amp;$CB76</f>
        <v/>
      </c>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589"/>
      <c r="B77" s="354" t="s">
        <v>69</v>
      </c>
      <c r="C77" s="94">
        <f>SUM(D77:E77)</f>
        <v>4</v>
      </c>
      <c r="D77" s="94">
        <f t="shared" si="7"/>
        <v>2</v>
      </c>
      <c r="E77" s="94">
        <f t="shared" si="7"/>
        <v>2</v>
      </c>
      <c r="F77" s="85"/>
      <c r="G77" s="85"/>
      <c r="H77" s="85"/>
      <c r="I77" s="85"/>
      <c r="J77" s="85"/>
      <c r="K77" s="85"/>
      <c r="L77" s="85"/>
      <c r="M77" s="85"/>
      <c r="N77" s="85"/>
      <c r="O77" s="85">
        <v>1</v>
      </c>
      <c r="P77" s="85"/>
      <c r="Q77" s="85"/>
      <c r="R77" s="85">
        <v>1</v>
      </c>
      <c r="S77" s="85"/>
      <c r="T77" s="85"/>
      <c r="U77" s="85"/>
      <c r="V77" s="85"/>
      <c r="W77" s="85"/>
      <c r="X77" s="85">
        <v>1</v>
      </c>
      <c r="Y77" s="85"/>
      <c r="Z77" s="85"/>
      <c r="AA77" s="85">
        <v>1</v>
      </c>
      <c r="AB77" s="85"/>
      <c r="AC77" s="85"/>
      <c r="AD77" s="85"/>
      <c r="AE77" s="85"/>
      <c r="AF77" s="85"/>
      <c r="AG77" s="85"/>
      <c r="AH77" s="85"/>
      <c r="AI77" s="85"/>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590"/>
      <c r="B78" s="365"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591" t="s">
        <v>39</v>
      </c>
      <c r="B80" s="592"/>
      <c r="C80" s="597" t="s">
        <v>227</v>
      </c>
      <c r="D80" s="598"/>
      <c r="E80" s="599"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593"/>
      <c r="B81" s="594"/>
      <c r="C81" s="602" t="s">
        <v>229</v>
      </c>
      <c r="D81" s="604" t="s">
        <v>71</v>
      </c>
      <c r="E81" s="600"/>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595"/>
      <c r="B82" s="596"/>
      <c r="C82" s="603"/>
      <c r="D82" s="605"/>
      <c r="E82" s="601"/>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568" t="s">
        <v>230</v>
      </c>
      <c r="B83" s="569"/>
      <c r="C83" s="255"/>
      <c r="D83" s="255"/>
      <c r="E83" s="255"/>
      <c r="F83" s="220">
        <f>+BB83</f>
        <v>0</v>
      </c>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B83" s="22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585" t="s">
        <v>39</v>
      </c>
      <c r="B85" s="585"/>
      <c r="C85" s="533" t="s">
        <v>40</v>
      </c>
      <c r="D85" s="585"/>
      <c r="E85" s="534"/>
      <c r="F85" s="576" t="s">
        <v>41</v>
      </c>
      <c r="G85" s="577"/>
      <c r="H85" s="577"/>
      <c r="I85" s="577"/>
      <c r="J85" s="577"/>
      <c r="K85" s="577"/>
      <c r="L85" s="577"/>
      <c r="M85" s="577"/>
      <c r="N85" s="577"/>
      <c r="O85" s="577"/>
      <c r="P85" s="577"/>
      <c r="Q85" s="577"/>
      <c r="R85" s="577"/>
      <c r="S85" s="577"/>
      <c r="T85" s="577"/>
      <c r="U85" s="577"/>
      <c r="V85" s="577"/>
      <c r="W85" s="577"/>
      <c r="X85" s="577"/>
      <c r="Y85" s="577"/>
      <c r="Z85" s="577"/>
      <c r="AA85" s="577"/>
      <c r="AB85" s="577"/>
      <c r="AC85" s="577"/>
      <c r="AD85" s="577"/>
      <c r="AE85" s="577"/>
      <c r="AF85" s="577"/>
      <c r="AG85" s="578"/>
      <c r="AH85" s="509"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586"/>
      <c r="B86" s="586"/>
      <c r="C86" s="581"/>
      <c r="D86" s="586"/>
      <c r="E86" s="582"/>
      <c r="F86" s="355" t="s">
        <v>63</v>
      </c>
      <c r="G86" s="355"/>
      <c r="H86" s="355" t="s">
        <v>64</v>
      </c>
      <c r="I86" s="355"/>
      <c r="J86" s="355" t="s">
        <v>213</v>
      </c>
      <c r="K86" s="355"/>
      <c r="L86" s="355" t="s">
        <v>214</v>
      </c>
      <c r="M86" s="355"/>
      <c r="N86" s="355" t="s">
        <v>215</v>
      </c>
      <c r="O86" s="355"/>
      <c r="P86" s="355" t="s">
        <v>216</v>
      </c>
      <c r="Q86" s="355"/>
      <c r="R86" s="355" t="s">
        <v>217</v>
      </c>
      <c r="S86" s="355"/>
      <c r="T86" s="355" t="s">
        <v>218</v>
      </c>
      <c r="U86" s="355"/>
      <c r="V86" s="355" t="s">
        <v>219</v>
      </c>
      <c r="W86" s="355"/>
      <c r="X86" s="355" t="s">
        <v>220</v>
      </c>
      <c r="Y86" s="355"/>
      <c r="Z86" s="360" t="s">
        <v>221</v>
      </c>
      <c r="AA86" s="362"/>
      <c r="AB86" s="360" t="s">
        <v>222</v>
      </c>
      <c r="AC86" s="362"/>
      <c r="AD86" s="360" t="s">
        <v>223</v>
      </c>
      <c r="AE86" s="362"/>
      <c r="AF86" s="360" t="s">
        <v>224</v>
      </c>
      <c r="AG86" s="362"/>
      <c r="AH86" s="684"/>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95"/>
      <c r="B87" s="695"/>
      <c r="C87" s="366" t="s">
        <v>65</v>
      </c>
      <c r="D87" s="366" t="s">
        <v>37</v>
      </c>
      <c r="E87" s="366" t="s">
        <v>58</v>
      </c>
      <c r="F87" s="353" t="s">
        <v>37</v>
      </c>
      <c r="G87" s="353" t="s">
        <v>58</v>
      </c>
      <c r="H87" s="353" t="s">
        <v>37</v>
      </c>
      <c r="I87" s="353" t="s">
        <v>58</v>
      </c>
      <c r="J87" s="353" t="s">
        <v>37</v>
      </c>
      <c r="K87" s="353" t="s">
        <v>58</v>
      </c>
      <c r="L87" s="353" t="s">
        <v>37</v>
      </c>
      <c r="M87" s="353" t="s">
        <v>58</v>
      </c>
      <c r="N87" s="353" t="s">
        <v>37</v>
      </c>
      <c r="O87" s="353" t="s">
        <v>58</v>
      </c>
      <c r="P87" s="353" t="s">
        <v>37</v>
      </c>
      <c r="Q87" s="353" t="s">
        <v>58</v>
      </c>
      <c r="R87" s="353" t="s">
        <v>37</v>
      </c>
      <c r="S87" s="353" t="s">
        <v>58</v>
      </c>
      <c r="T87" s="353" t="s">
        <v>37</v>
      </c>
      <c r="U87" s="353" t="s">
        <v>58</v>
      </c>
      <c r="V87" s="353" t="s">
        <v>37</v>
      </c>
      <c r="W87" s="353" t="s">
        <v>58</v>
      </c>
      <c r="X87" s="353" t="s">
        <v>37</v>
      </c>
      <c r="Y87" s="353" t="s">
        <v>58</v>
      </c>
      <c r="Z87" s="353" t="s">
        <v>37</v>
      </c>
      <c r="AA87" s="353" t="s">
        <v>58</v>
      </c>
      <c r="AB87" s="353" t="s">
        <v>37</v>
      </c>
      <c r="AC87" s="353" t="s">
        <v>58</v>
      </c>
      <c r="AD87" s="353" t="s">
        <v>37</v>
      </c>
      <c r="AE87" s="353" t="s">
        <v>58</v>
      </c>
      <c r="AF87" s="353" t="s">
        <v>37</v>
      </c>
      <c r="AG87" s="353" t="s">
        <v>58</v>
      </c>
      <c r="AH87" s="510"/>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687" t="s">
        <v>78</v>
      </c>
      <c r="B88" s="68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689" t="s">
        <v>79</v>
      </c>
      <c r="B89" s="69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9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9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93" t="s">
        <v>83</v>
      </c>
      <c r="B92" s="69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149">
        <f>$AQ92</f>
        <v>0</v>
      </c>
      <c r="AJ92" s="11"/>
      <c r="AK92" s="11"/>
      <c r="AL92" s="11"/>
      <c r="AM92" s="11"/>
      <c r="AN92" s="11"/>
      <c r="AO92" s="11"/>
      <c r="AP92" s="27"/>
      <c r="AQ92" s="27"/>
      <c r="AR92" s="11"/>
      <c r="AS92" s="11"/>
      <c r="AT92" s="11"/>
      <c r="AU92" s="11"/>
      <c r="AV92" s="11"/>
      <c r="AW92" s="11"/>
      <c r="AX92" s="11"/>
      <c r="AY92" s="11"/>
      <c r="AZ92" s="11"/>
      <c r="BA92" s="11"/>
      <c r="BB92" s="11"/>
      <c r="BC92" s="11"/>
      <c r="BD92" s="11"/>
      <c r="BE92" s="11"/>
      <c r="BF92" s="11"/>
      <c r="BG92" s="11"/>
      <c r="BH92" s="11"/>
      <c r="BI92" s="11"/>
      <c r="CN92" s="27"/>
      <c r="CO92" s="27"/>
      <c r="CP92" s="77">
        <f>IF(C92&gt;C90+C91,1,0)</f>
        <v>0</v>
      </c>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551" t="s">
        <v>3</v>
      </c>
      <c r="B94" s="552"/>
      <c r="C94" s="579" t="s">
        <v>40</v>
      </c>
      <c r="D94" s="612"/>
      <c r="E94" s="580"/>
      <c r="F94" s="579" t="s">
        <v>221</v>
      </c>
      <c r="G94" s="580"/>
      <c r="H94" s="360" t="s">
        <v>222</v>
      </c>
      <c r="I94" s="362"/>
      <c r="J94" s="360" t="s">
        <v>223</v>
      </c>
      <c r="K94" s="362"/>
      <c r="L94" s="360" t="s">
        <v>224</v>
      </c>
      <c r="M94" s="362"/>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553"/>
      <c r="B95" s="554"/>
      <c r="C95" s="366" t="s">
        <v>65</v>
      </c>
      <c r="D95" s="366" t="s">
        <v>37</v>
      </c>
      <c r="E95" s="366" t="s">
        <v>58</v>
      </c>
      <c r="F95" s="366" t="s">
        <v>37</v>
      </c>
      <c r="G95" s="366" t="s">
        <v>58</v>
      </c>
      <c r="H95" s="366" t="s">
        <v>37</v>
      </c>
      <c r="I95" s="366" t="s">
        <v>58</v>
      </c>
      <c r="J95" s="366" t="s">
        <v>37</v>
      </c>
      <c r="K95" s="366" t="s">
        <v>58</v>
      </c>
      <c r="L95" s="366" t="s">
        <v>37</v>
      </c>
      <c r="M95" s="366"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674" t="s">
        <v>233</v>
      </c>
      <c r="B96" s="674"/>
      <c r="C96" s="93">
        <f>SUM(D96:E96)</f>
        <v>0</v>
      </c>
      <c r="D96" s="93">
        <f t="shared" ref="D96:E98" si="9">+F96+H96+J96+L96</f>
        <v>0</v>
      </c>
      <c r="E96" s="93">
        <f t="shared" si="9"/>
        <v>0</v>
      </c>
      <c r="F96" s="84"/>
      <c r="G96" s="84"/>
      <c r="H96" s="84"/>
      <c r="I96" s="84"/>
      <c r="J96" s="84"/>
      <c r="K96" s="84"/>
      <c r="L96" s="84"/>
      <c r="M96" s="84"/>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528" t="s">
        <v>85</v>
      </c>
      <c r="B97" s="528"/>
      <c r="C97" s="94">
        <f>SUM(D97:E97)</f>
        <v>0</v>
      </c>
      <c r="D97" s="94">
        <f t="shared" si="9"/>
        <v>0</v>
      </c>
      <c r="E97" s="94">
        <f t="shared" si="9"/>
        <v>0</v>
      </c>
      <c r="F97" s="85"/>
      <c r="G97" s="85"/>
      <c r="H97" s="85"/>
      <c r="I97" s="85"/>
      <c r="J97" s="85"/>
      <c r="K97" s="85"/>
      <c r="L97" s="85"/>
      <c r="M97" s="85"/>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616" t="s">
        <v>86</v>
      </c>
      <c r="B98" s="616"/>
      <c r="C98" s="99">
        <f>SUM(D98:E98)</f>
        <v>0</v>
      </c>
      <c r="D98" s="99">
        <f t="shared" si="9"/>
        <v>0</v>
      </c>
      <c r="E98" s="99">
        <f t="shared" si="9"/>
        <v>0</v>
      </c>
      <c r="F98" s="86"/>
      <c r="G98" s="86"/>
      <c r="H98" s="86"/>
      <c r="I98" s="86"/>
      <c r="J98" s="86"/>
      <c r="K98" s="86"/>
      <c r="L98" s="86"/>
      <c r="M98" s="86"/>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613" t="s">
        <v>87</v>
      </c>
      <c r="B99" s="613"/>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614" t="s">
        <v>88</v>
      </c>
      <c r="B100" s="614"/>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528" t="s">
        <v>89</v>
      </c>
      <c r="B101" s="528"/>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528" t="s">
        <v>90</v>
      </c>
      <c r="B102" s="528"/>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615" t="s">
        <v>91</v>
      </c>
      <c r="B103" s="61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613" t="s">
        <v>87</v>
      </c>
      <c r="B104" s="613"/>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609" t="s">
        <v>92</v>
      </c>
      <c r="B105" s="609"/>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551" t="s">
        <v>3</v>
      </c>
      <c r="B107" s="552"/>
      <c r="C107" s="579" t="s">
        <v>40</v>
      </c>
      <c r="D107" s="612"/>
      <c r="E107" s="580"/>
      <c r="F107" s="360" t="s">
        <v>221</v>
      </c>
      <c r="G107" s="362"/>
      <c r="H107" s="360" t="s">
        <v>222</v>
      </c>
      <c r="I107" s="362"/>
      <c r="J107" s="360" t="s">
        <v>223</v>
      </c>
      <c r="K107" s="362"/>
      <c r="L107" s="360" t="s">
        <v>224</v>
      </c>
      <c r="M107" s="361"/>
      <c r="N107" s="685"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553"/>
      <c r="B108" s="554"/>
      <c r="C108" s="366" t="s">
        <v>65</v>
      </c>
      <c r="D108" s="366" t="s">
        <v>37</v>
      </c>
      <c r="E108" s="366" t="s">
        <v>58</v>
      </c>
      <c r="F108" s="366" t="s">
        <v>37</v>
      </c>
      <c r="G108" s="366" t="s">
        <v>58</v>
      </c>
      <c r="H108" s="366" t="s">
        <v>37</v>
      </c>
      <c r="I108" s="366" t="s">
        <v>58</v>
      </c>
      <c r="J108" s="366" t="s">
        <v>37</v>
      </c>
      <c r="K108" s="366" t="s">
        <v>58</v>
      </c>
      <c r="L108" s="366" t="s">
        <v>37</v>
      </c>
      <c r="M108" s="231" t="s">
        <v>58</v>
      </c>
      <c r="N108" s="686"/>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674" t="s">
        <v>233</v>
      </c>
      <c r="B109" s="67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528" t="s">
        <v>85</v>
      </c>
      <c r="B110" s="528"/>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616" t="s">
        <v>86</v>
      </c>
      <c r="B111" s="616"/>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613" t="s">
        <v>87</v>
      </c>
      <c r="B112" s="613"/>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614" t="s">
        <v>88</v>
      </c>
      <c r="B113" s="614"/>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528" t="s">
        <v>89</v>
      </c>
      <c r="B114" s="528"/>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528" t="s">
        <v>90</v>
      </c>
      <c r="B115" s="528"/>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615" t="s">
        <v>91</v>
      </c>
      <c r="B116" s="61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613" t="s">
        <v>87</v>
      </c>
      <c r="B117" s="613"/>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609" t="s">
        <v>92</v>
      </c>
      <c r="B118" s="609"/>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543" t="s">
        <v>93</v>
      </c>
      <c r="B120" s="543"/>
      <c r="C120" s="543"/>
      <c r="D120" s="543" t="s">
        <v>40</v>
      </c>
      <c r="E120" s="543"/>
      <c r="F120" s="543"/>
      <c r="G120" s="610" t="s">
        <v>236</v>
      </c>
      <c r="H120" s="610"/>
      <c r="I120" s="611" t="s">
        <v>237</v>
      </c>
      <c r="J120" s="611"/>
      <c r="K120" s="611" t="s">
        <v>140</v>
      </c>
      <c r="L120" s="611"/>
      <c r="M120" s="610" t="s">
        <v>63</v>
      </c>
      <c r="N120" s="610"/>
      <c r="O120" s="610" t="s">
        <v>8</v>
      </c>
      <c r="P120" s="610"/>
      <c r="Q120" s="651" t="s">
        <v>213</v>
      </c>
      <c r="R120" s="651"/>
      <c r="S120" s="651" t="s">
        <v>214</v>
      </c>
      <c r="T120" s="651"/>
      <c r="U120" s="651" t="s">
        <v>215</v>
      </c>
      <c r="V120" s="651"/>
      <c r="W120" s="651" t="s">
        <v>216</v>
      </c>
      <c r="X120" s="651"/>
      <c r="Y120" s="651" t="s">
        <v>217</v>
      </c>
      <c r="Z120" s="651"/>
      <c r="AA120" s="651" t="s">
        <v>218</v>
      </c>
      <c r="AB120" s="651"/>
      <c r="AC120" s="651" t="s">
        <v>219</v>
      </c>
      <c r="AD120" s="651"/>
      <c r="AE120" s="651" t="s">
        <v>220</v>
      </c>
      <c r="AF120" s="651"/>
      <c r="AG120" s="651" t="s">
        <v>221</v>
      </c>
      <c r="AH120" s="651"/>
      <c r="AI120" s="651" t="s">
        <v>222</v>
      </c>
      <c r="AJ120" s="651"/>
      <c r="AK120" s="651" t="s">
        <v>223</v>
      </c>
      <c r="AL120" s="651"/>
      <c r="AM120" s="651" t="s">
        <v>224</v>
      </c>
      <c r="AN120" s="579"/>
      <c r="AO120" s="696" t="s">
        <v>97</v>
      </c>
      <c r="AP120" s="698" t="s">
        <v>98</v>
      </c>
      <c r="AQ120" s="700" t="s">
        <v>99</v>
      </c>
      <c r="AR120" s="700"/>
      <c r="AY120" s="27"/>
      <c r="AZ120" s="547" t="s">
        <v>236</v>
      </c>
      <c r="BA120" s="548"/>
      <c r="BB120" s="701" t="s">
        <v>237</v>
      </c>
      <c r="BC120" s="702"/>
      <c r="BD120" s="701" t="s">
        <v>140</v>
      </c>
      <c r="BE120" s="702"/>
      <c r="BF120" s="547" t="s">
        <v>63</v>
      </c>
      <c r="BG120" s="548"/>
      <c r="BH120" s="547" t="s">
        <v>8</v>
      </c>
      <c r="BI120" s="548"/>
      <c r="BJ120" s="579" t="s">
        <v>213</v>
      </c>
      <c r="BK120" s="580"/>
      <c r="BL120" s="579" t="s">
        <v>214</v>
      </c>
      <c r="BM120" s="580"/>
      <c r="BN120" s="579" t="s">
        <v>215</v>
      </c>
      <c r="BO120" s="580"/>
      <c r="BP120" s="579" t="s">
        <v>216</v>
      </c>
      <c r="BQ120" s="580"/>
      <c r="BR120" s="579" t="s">
        <v>217</v>
      </c>
      <c r="BS120" s="580"/>
      <c r="BT120" s="579" t="s">
        <v>218</v>
      </c>
      <c r="BU120" s="580"/>
      <c r="BV120" s="579" t="s">
        <v>219</v>
      </c>
      <c r="BW120" s="580"/>
      <c r="BX120" s="579" t="s">
        <v>220</v>
      </c>
      <c r="BY120" s="580"/>
      <c r="BZ120" s="579" t="s">
        <v>221</v>
      </c>
      <c r="CA120" s="580"/>
      <c r="CB120" s="579" t="s">
        <v>222</v>
      </c>
      <c r="CC120" s="580"/>
      <c r="CD120" s="579" t="s">
        <v>223</v>
      </c>
      <c r="CE120" s="580"/>
      <c r="CF120" s="579" t="s">
        <v>224</v>
      </c>
      <c r="CG120" s="580"/>
      <c r="CH120" s="227"/>
      <c r="CI120" s="227"/>
      <c r="CJ120" s="227"/>
      <c r="CK120" s="227"/>
      <c r="CL120" s="227"/>
      <c r="CM120" s="226"/>
      <c r="CN120" s="227"/>
      <c r="CO120" s="227"/>
      <c r="CP120" s="547" t="s">
        <v>236</v>
      </c>
      <c r="CQ120" s="548"/>
      <c r="CR120" s="701" t="s">
        <v>237</v>
      </c>
      <c r="CS120" s="702"/>
      <c r="CT120" s="701" t="s">
        <v>140</v>
      </c>
      <c r="CU120" s="702"/>
      <c r="CV120" s="547" t="s">
        <v>63</v>
      </c>
      <c r="CW120" s="548"/>
      <c r="CX120" s="547" t="s">
        <v>8</v>
      </c>
      <c r="CY120" s="548"/>
      <c r="CZ120" s="579" t="s">
        <v>213</v>
      </c>
      <c r="DA120" s="580"/>
      <c r="DB120" s="579" t="s">
        <v>214</v>
      </c>
      <c r="DC120" s="580"/>
      <c r="DD120" s="579" t="s">
        <v>215</v>
      </c>
      <c r="DE120" s="580"/>
      <c r="DF120" s="579" t="s">
        <v>216</v>
      </c>
      <c r="DG120" s="580"/>
      <c r="DH120" s="579" t="s">
        <v>217</v>
      </c>
      <c r="DI120" s="580"/>
      <c r="DJ120" s="579" t="s">
        <v>218</v>
      </c>
      <c r="DK120" s="580"/>
      <c r="DL120" s="579" t="s">
        <v>219</v>
      </c>
      <c r="DM120" s="580"/>
      <c r="DN120" s="579" t="s">
        <v>220</v>
      </c>
      <c r="DO120" s="580"/>
      <c r="DP120" s="579" t="s">
        <v>221</v>
      </c>
      <c r="DQ120" s="580"/>
      <c r="DR120" s="579" t="s">
        <v>222</v>
      </c>
      <c r="DS120" s="580"/>
      <c r="DT120" s="579" t="s">
        <v>223</v>
      </c>
      <c r="DU120" s="580"/>
      <c r="DV120" s="579" t="s">
        <v>224</v>
      </c>
      <c r="DW120" s="580"/>
      <c r="DX120" s="227"/>
      <c r="DY120" s="227"/>
      <c r="DZ120" s="227"/>
    </row>
    <row r="121" spans="1:130" s="76" customFormat="1" ht="21" x14ac:dyDescent="0.15">
      <c r="A121" s="543"/>
      <c r="B121" s="543"/>
      <c r="C121" s="543"/>
      <c r="D121" s="368" t="s">
        <v>100</v>
      </c>
      <c r="E121" s="246" t="s">
        <v>37</v>
      </c>
      <c r="F121" s="246" t="s">
        <v>58</v>
      </c>
      <c r="G121" s="367" t="s">
        <v>37</v>
      </c>
      <c r="H121" s="367" t="s">
        <v>58</v>
      </c>
      <c r="I121" s="367" t="s">
        <v>37</v>
      </c>
      <c r="J121" s="367" t="s">
        <v>58</v>
      </c>
      <c r="K121" s="367" t="s">
        <v>37</v>
      </c>
      <c r="L121" s="367" t="s">
        <v>58</v>
      </c>
      <c r="M121" s="367" t="s">
        <v>37</v>
      </c>
      <c r="N121" s="367" t="s">
        <v>58</v>
      </c>
      <c r="O121" s="367" t="s">
        <v>37</v>
      </c>
      <c r="P121" s="367" t="s">
        <v>58</v>
      </c>
      <c r="Q121" s="367" t="s">
        <v>37</v>
      </c>
      <c r="R121" s="367" t="s">
        <v>58</v>
      </c>
      <c r="S121" s="367" t="s">
        <v>37</v>
      </c>
      <c r="T121" s="367" t="s">
        <v>58</v>
      </c>
      <c r="U121" s="367" t="s">
        <v>37</v>
      </c>
      <c r="V121" s="367" t="s">
        <v>58</v>
      </c>
      <c r="W121" s="367" t="s">
        <v>37</v>
      </c>
      <c r="X121" s="367" t="s">
        <v>58</v>
      </c>
      <c r="Y121" s="367" t="s">
        <v>37</v>
      </c>
      <c r="Z121" s="367" t="s">
        <v>58</v>
      </c>
      <c r="AA121" s="367" t="s">
        <v>37</v>
      </c>
      <c r="AB121" s="367" t="s">
        <v>58</v>
      </c>
      <c r="AC121" s="367" t="s">
        <v>37</v>
      </c>
      <c r="AD121" s="367" t="s">
        <v>58</v>
      </c>
      <c r="AE121" s="367" t="s">
        <v>37</v>
      </c>
      <c r="AF121" s="367" t="s">
        <v>58</v>
      </c>
      <c r="AG121" s="367" t="s">
        <v>37</v>
      </c>
      <c r="AH121" s="367" t="s">
        <v>58</v>
      </c>
      <c r="AI121" s="367" t="s">
        <v>37</v>
      </c>
      <c r="AJ121" s="367" t="s">
        <v>58</v>
      </c>
      <c r="AK121" s="367" t="s">
        <v>37</v>
      </c>
      <c r="AL121" s="367" t="s">
        <v>58</v>
      </c>
      <c r="AM121" s="367" t="s">
        <v>37</v>
      </c>
      <c r="AN121" s="352" t="s">
        <v>58</v>
      </c>
      <c r="AO121" s="697"/>
      <c r="AP121" s="699"/>
      <c r="AQ121" s="248" t="s">
        <v>37</v>
      </c>
      <c r="AR121" s="248" t="s">
        <v>58</v>
      </c>
      <c r="AY121" s="27"/>
      <c r="AZ121" s="367" t="s">
        <v>37</v>
      </c>
      <c r="BA121" s="367" t="s">
        <v>58</v>
      </c>
      <c r="BB121" s="367" t="s">
        <v>37</v>
      </c>
      <c r="BC121" s="367" t="s">
        <v>58</v>
      </c>
      <c r="BD121" s="367" t="s">
        <v>37</v>
      </c>
      <c r="BE121" s="367" t="s">
        <v>58</v>
      </c>
      <c r="BF121" s="367" t="s">
        <v>37</v>
      </c>
      <c r="BG121" s="367" t="s">
        <v>58</v>
      </c>
      <c r="BH121" s="367" t="s">
        <v>37</v>
      </c>
      <c r="BI121" s="367" t="s">
        <v>58</v>
      </c>
      <c r="BJ121" s="367" t="s">
        <v>37</v>
      </c>
      <c r="BK121" s="367" t="s">
        <v>58</v>
      </c>
      <c r="BL121" s="367" t="s">
        <v>37</v>
      </c>
      <c r="BM121" s="367" t="s">
        <v>58</v>
      </c>
      <c r="BN121" s="367" t="s">
        <v>37</v>
      </c>
      <c r="BO121" s="367" t="s">
        <v>58</v>
      </c>
      <c r="BP121" s="367" t="s">
        <v>37</v>
      </c>
      <c r="BQ121" s="367" t="s">
        <v>58</v>
      </c>
      <c r="BR121" s="367" t="s">
        <v>37</v>
      </c>
      <c r="BS121" s="367" t="s">
        <v>58</v>
      </c>
      <c r="BT121" s="367" t="s">
        <v>37</v>
      </c>
      <c r="BU121" s="367" t="s">
        <v>58</v>
      </c>
      <c r="BV121" s="367" t="s">
        <v>37</v>
      </c>
      <c r="BW121" s="367" t="s">
        <v>58</v>
      </c>
      <c r="BX121" s="367" t="s">
        <v>37</v>
      </c>
      <c r="BY121" s="367" t="s">
        <v>58</v>
      </c>
      <c r="BZ121" s="367" t="s">
        <v>37</v>
      </c>
      <c r="CA121" s="367" t="s">
        <v>58</v>
      </c>
      <c r="CB121" s="367" t="s">
        <v>37</v>
      </c>
      <c r="CC121" s="367" t="s">
        <v>58</v>
      </c>
      <c r="CD121" s="367" t="s">
        <v>37</v>
      </c>
      <c r="CE121" s="367" t="s">
        <v>58</v>
      </c>
      <c r="CF121" s="367" t="s">
        <v>37</v>
      </c>
      <c r="CG121" s="352" t="s">
        <v>58</v>
      </c>
      <c r="CH121" s="227"/>
      <c r="CI121" s="227"/>
      <c r="CJ121" s="227"/>
      <c r="CK121" s="227"/>
      <c r="CL121" s="227"/>
      <c r="CM121" s="226"/>
      <c r="CN121" s="227"/>
      <c r="CO121" s="227"/>
      <c r="CP121" s="367" t="s">
        <v>37</v>
      </c>
      <c r="CQ121" s="367" t="s">
        <v>58</v>
      </c>
      <c r="CR121" s="367" t="s">
        <v>37</v>
      </c>
      <c r="CS121" s="367" t="s">
        <v>58</v>
      </c>
      <c r="CT121" s="367" t="s">
        <v>37</v>
      </c>
      <c r="CU121" s="367" t="s">
        <v>58</v>
      </c>
      <c r="CV121" s="367" t="s">
        <v>37</v>
      </c>
      <c r="CW121" s="367" t="s">
        <v>58</v>
      </c>
      <c r="CX121" s="367" t="s">
        <v>37</v>
      </c>
      <c r="CY121" s="367" t="s">
        <v>58</v>
      </c>
      <c r="CZ121" s="367" t="s">
        <v>37</v>
      </c>
      <c r="DA121" s="367" t="s">
        <v>58</v>
      </c>
      <c r="DB121" s="367" t="s">
        <v>37</v>
      </c>
      <c r="DC121" s="367" t="s">
        <v>58</v>
      </c>
      <c r="DD121" s="367" t="s">
        <v>37</v>
      </c>
      <c r="DE121" s="367" t="s">
        <v>58</v>
      </c>
      <c r="DF121" s="367" t="s">
        <v>37</v>
      </c>
      <c r="DG121" s="367" t="s">
        <v>58</v>
      </c>
      <c r="DH121" s="367" t="s">
        <v>37</v>
      </c>
      <c r="DI121" s="367" t="s">
        <v>58</v>
      </c>
      <c r="DJ121" s="367" t="s">
        <v>37</v>
      </c>
      <c r="DK121" s="367" t="s">
        <v>58</v>
      </c>
      <c r="DL121" s="367" t="s">
        <v>37</v>
      </c>
      <c r="DM121" s="367" t="s">
        <v>58</v>
      </c>
      <c r="DN121" s="367" t="s">
        <v>37</v>
      </c>
      <c r="DO121" s="367" t="s">
        <v>58</v>
      </c>
      <c r="DP121" s="367" t="s">
        <v>37</v>
      </c>
      <c r="DQ121" s="367" t="s">
        <v>58</v>
      </c>
      <c r="DR121" s="367" t="s">
        <v>37</v>
      </c>
      <c r="DS121" s="367" t="s">
        <v>58</v>
      </c>
      <c r="DT121" s="367" t="s">
        <v>37</v>
      </c>
      <c r="DU121" s="367" t="s">
        <v>58</v>
      </c>
      <c r="DV121" s="367" t="s">
        <v>37</v>
      </c>
      <c r="DW121" s="352" t="s">
        <v>58</v>
      </c>
      <c r="DX121" s="227"/>
      <c r="DY121" s="227"/>
      <c r="DZ121" s="227"/>
    </row>
    <row r="122" spans="1:130" s="76" customFormat="1" ht="15.75" customHeight="1" x14ac:dyDescent="0.15">
      <c r="A122" s="249" t="s">
        <v>101</v>
      </c>
      <c r="B122" s="250"/>
      <c r="C122" s="251"/>
      <c r="D122" s="252">
        <f>SUM(E122:F122)</f>
        <v>61</v>
      </c>
      <c r="E122" s="252">
        <f>+G122+I122+K122+M122+O122+Q122+S122+U122+W122+Y122+AA122+AC122+AE122+AG122+AI122+AK122+AM122</f>
        <v>30</v>
      </c>
      <c r="F122" s="252">
        <f>+H122+J122+L122+N122+P122+R122+T122+V122+X122+Z122+AB122+AD122+AF122+AH122+AJ122+AL122+AN122</f>
        <v>31</v>
      </c>
      <c r="G122" s="197">
        <v>5</v>
      </c>
      <c r="H122" s="197">
        <v>5</v>
      </c>
      <c r="I122" s="197">
        <v>13</v>
      </c>
      <c r="J122" s="197">
        <v>8</v>
      </c>
      <c r="K122" s="197">
        <v>9</v>
      </c>
      <c r="L122" s="197">
        <v>8</v>
      </c>
      <c r="M122" s="197">
        <v>1</v>
      </c>
      <c r="N122" s="197">
        <v>2</v>
      </c>
      <c r="O122" s="197"/>
      <c r="P122" s="197"/>
      <c r="Q122" s="197">
        <v>1</v>
      </c>
      <c r="R122" s="197"/>
      <c r="S122" s="197"/>
      <c r="T122" s="197"/>
      <c r="U122" s="197"/>
      <c r="V122" s="197"/>
      <c r="W122" s="197"/>
      <c r="X122" s="197">
        <v>1</v>
      </c>
      <c r="Y122" s="197"/>
      <c r="Z122" s="197">
        <v>3</v>
      </c>
      <c r="AA122" s="197"/>
      <c r="AB122" s="197"/>
      <c r="AC122" s="197"/>
      <c r="AD122" s="197">
        <v>1</v>
      </c>
      <c r="AE122" s="197"/>
      <c r="AF122" s="197">
        <v>1</v>
      </c>
      <c r="AG122" s="197">
        <v>1</v>
      </c>
      <c r="AH122" s="197">
        <v>2</v>
      </c>
      <c r="AI122" s="197"/>
      <c r="AJ122" s="197"/>
      <c r="AK122" s="197"/>
      <c r="AL122" s="197">
        <v>0</v>
      </c>
      <c r="AM122" s="197"/>
      <c r="AN122" s="253"/>
      <c r="AO122" s="254"/>
      <c r="AP122" s="197"/>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606" t="s">
        <v>102</v>
      </c>
      <c r="B123" s="607"/>
      <c r="C123" s="608"/>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703" t="s">
        <v>103</v>
      </c>
      <c r="B124" s="639" t="s">
        <v>104</v>
      </c>
      <c r="C124" s="637"/>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656"/>
      <c r="B125" s="647" t="s">
        <v>105</v>
      </c>
      <c r="C125" s="626"/>
      <c r="D125" s="112">
        <f t="shared" si="22"/>
        <v>0</v>
      </c>
      <c r="E125" s="112">
        <f t="shared" si="23"/>
        <v>0</v>
      </c>
      <c r="F125" s="112">
        <f t="shared" si="23"/>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629" t="s">
        <v>106</v>
      </c>
      <c r="B126" s="629"/>
      <c r="C126" s="630"/>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631" t="s">
        <v>282</v>
      </c>
      <c r="B127" s="631"/>
      <c r="C127" s="623"/>
      <c r="D127" s="111">
        <f t="shared" si="22"/>
        <v>1</v>
      </c>
      <c r="E127" s="111">
        <f>+G127+I127+K127</f>
        <v>0</v>
      </c>
      <c r="F127" s="111">
        <f>+H127+J127+L127</f>
        <v>1</v>
      </c>
      <c r="G127" s="85"/>
      <c r="H127" s="85"/>
      <c r="I127" s="85"/>
      <c r="J127" s="85">
        <v>1</v>
      </c>
      <c r="K127" s="85"/>
      <c r="L127" s="85"/>
      <c r="M127" s="87"/>
      <c r="N127" s="87"/>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624" t="s">
        <v>107</v>
      </c>
      <c r="B128" s="624"/>
      <c r="C128" s="625"/>
      <c r="D128" s="144">
        <f t="shared" si="22"/>
        <v>0</v>
      </c>
      <c r="E128" s="144">
        <f t="shared" si="23"/>
        <v>0</v>
      </c>
      <c r="F128" s="144">
        <f t="shared" si="23"/>
        <v>0</v>
      </c>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632" t="s">
        <v>108</v>
      </c>
      <c r="B129" s="634" t="s">
        <v>238</v>
      </c>
      <c r="C129" s="635"/>
      <c r="D129" s="143">
        <f t="shared" si="22"/>
        <v>0</v>
      </c>
      <c r="E129" s="143">
        <f t="shared" si="23"/>
        <v>0</v>
      </c>
      <c r="F129" s="143">
        <f t="shared" si="23"/>
        <v>0</v>
      </c>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633"/>
      <c r="B130" s="538" t="s">
        <v>109</v>
      </c>
      <c r="C130" s="626"/>
      <c r="D130" s="112">
        <f t="shared" si="22"/>
        <v>0</v>
      </c>
      <c r="E130" s="112">
        <f t="shared" si="23"/>
        <v>0</v>
      </c>
      <c r="F130" s="112">
        <f t="shared" si="23"/>
        <v>0</v>
      </c>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627" t="s">
        <v>111</v>
      </c>
      <c r="C131" s="628"/>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617" t="s">
        <v>112</v>
      </c>
      <c r="B132" s="617"/>
      <c r="C132" s="61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619" t="s">
        <v>113</v>
      </c>
      <c r="B133" s="620"/>
      <c r="C133" s="621"/>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638" t="s">
        <v>114</v>
      </c>
      <c r="B134" s="648" t="s">
        <v>115</v>
      </c>
      <c r="C134" s="630"/>
      <c r="D134" s="142">
        <f t="shared" ref="D134:D155" si="33">SUM(E134:F134)</f>
        <v>1</v>
      </c>
      <c r="E134" s="142">
        <f t="shared" ref="E134:F155" si="34">+G134+I134+K134+M134+O134+Q134+S134+U134+W134+Y134+AA134+AC134+AE134+AG134+AI134+AK134+AM134</f>
        <v>0</v>
      </c>
      <c r="F134" s="142">
        <f t="shared" si="34"/>
        <v>1</v>
      </c>
      <c r="G134" s="89"/>
      <c r="H134" s="89"/>
      <c r="I134" s="89"/>
      <c r="J134" s="89"/>
      <c r="K134" s="89"/>
      <c r="L134" s="89"/>
      <c r="M134" s="89"/>
      <c r="N134" s="89">
        <v>1</v>
      </c>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638"/>
      <c r="B135" s="622" t="s">
        <v>116</v>
      </c>
      <c r="C135" s="623"/>
      <c r="D135" s="111">
        <f t="shared" si="33"/>
        <v>0</v>
      </c>
      <c r="E135" s="111">
        <f t="shared" si="34"/>
        <v>0</v>
      </c>
      <c r="F135" s="111">
        <f t="shared" si="34"/>
        <v>0</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638"/>
      <c r="B136" s="622" t="s">
        <v>117</v>
      </c>
      <c r="C136" s="623"/>
      <c r="D136" s="111">
        <f t="shared" si="33"/>
        <v>1</v>
      </c>
      <c r="E136" s="111">
        <f t="shared" si="34"/>
        <v>1</v>
      </c>
      <c r="F136" s="111">
        <f t="shared" si="34"/>
        <v>0</v>
      </c>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v>1</v>
      </c>
      <c r="AH136" s="85"/>
      <c r="AI136" s="85"/>
      <c r="AJ136" s="85"/>
      <c r="AK136" s="85"/>
      <c r="AL136" s="85"/>
      <c r="AM136" s="85"/>
      <c r="AN136" s="129"/>
      <c r="AO136" s="133"/>
      <c r="AP136" s="85"/>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638"/>
      <c r="B137" s="622" t="s">
        <v>118</v>
      </c>
      <c r="C137" s="623"/>
      <c r="D137" s="111">
        <f>SUM(F137:F137)</f>
        <v>1</v>
      </c>
      <c r="E137" s="268"/>
      <c r="F137" s="111">
        <f>+J137+L137+N137+P137+R137+T137+V137+X137+Z137+AB137+AD137+AF137+AH137+AJ137+AL137+AN137</f>
        <v>1</v>
      </c>
      <c r="G137" s="102"/>
      <c r="H137" s="102"/>
      <c r="I137" s="102"/>
      <c r="J137" s="85"/>
      <c r="K137" s="102"/>
      <c r="L137" s="85"/>
      <c r="M137" s="102"/>
      <c r="N137" s="85"/>
      <c r="O137" s="102"/>
      <c r="P137" s="85"/>
      <c r="Q137" s="102"/>
      <c r="R137" s="85"/>
      <c r="S137" s="102"/>
      <c r="T137" s="85"/>
      <c r="U137" s="102"/>
      <c r="V137" s="85"/>
      <c r="W137" s="102"/>
      <c r="X137" s="85"/>
      <c r="Y137" s="102"/>
      <c r="Z137" s="85">
        <v>1</v>
      </c>
      <c r="AA137" s="102"/>
      <c r="AB137" s="85"/>
      <c r="AC137" s="102"/>
      <c r="AD137" s="85"/>
      <c r="AE137" s="102"/>
      <c r="AF137" s="85"/>
      <c r="AG137" s="102"/>
      <c r="AH137" s="102"/>
      <c r="AI137" s="102"/>
      <c r="AJ137" s="102"/>
      <c r="AK137" s="102"/>
      <c r="AL137" s="102"/>
      <c r="AM137" s="102"/>
      <c r="AN137" s="102"/>
      <c r="AO137" s="262"/>
      <c r="AP137" s="85"/>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638"/>
      <c r="B138" s="622" t="s">
        <v>119</v>
      </c>
      <c r="C138" s="623"/>
      <c r="D138" s="111">
        <f t="shared" si="33"/>
        <v>1</v>
      </c>
      <c r="E138" s="111">
        <f t="shared" si="34"/>
        <v>1</v>
      </c>
      <c r="F138" s="111">
        <f t="shared" si="34"/>
        <v>0</v>
      </c>
      <c r="G138" s="85"/>
      <c r="H138" s="85"/>
      <c r="I138" s="85"/>
      <c r="J138" s="85"/>
      <c r="K138" s="85"/>
      <c r="L138" s="85"/>
      <c r="M138" s="85">
        <v>1</v>
      </c>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638"/>
      <c r="B139" s="649" t="s">
        <v>239</v>
      </c>
      <c r="C139" s="650"/>
      <c r="D139" s="111">
        <f t="shared" si="33"/>
        <v>0</v>
      </c>
      <c r="E139" s="111">
        <f t="shared" si="34"/>
        <v>0</v>
      </c>
      <c r="F139" s="111">
        <f t="shared" si="34"/>
        <v>0</v>
      </c>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638"/>
      <c r="B140" s="641" t="s">
        <v>240</v>
      </c>
      <c r="C140" s="642"/>
      <c r="D140" s="111">
        <f t="shared" si="33"/>
        <v>0</v>
      </c>
      <c r="E140" s="111">
        <f t="shared" si="34"/>
        <v>0</v>
      </c>
      <c r="F140" s="111">
        <f t="shared" si="34"/>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638"/>
      <c r="B141" s="643" t="s">
        <v>241</v>
      </c>
      <c r="C141" s="644"/>
      <c r="D141" s="144">
        <f t="shared" si="33"/>
        <v>0</v>
      </c>
      <c r="E141" s="144">
        <f t="shared" si="34"/>
        <v>0</v>
      </c>
      <c r="F141" s="144">
        <f t="shared" si="34"/>
        <v>0</v>
      </c>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632" t="s">
        <v>120</v>
      </c>
      <c r="B142" s="645" t="s">
        <v>283</v>
      </c>
      <c r="C142" s="646"/>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258"/>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638"/>
      <c r="B143" s="622" t="s">
        <v>284</v>
      </c>
      <c r="C143" s="623"/>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102"/>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633"/>
      <c r="B144" s="647" t="s">
        <v>121</v>
      </c>
      <c r="C144" s="626"/>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103"/>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632" t="s">
        <v>242</v>
      </c>
      <c r="B145" s="639" t="s">
        <v>243</v>
      </c>
      <c r="C145" s="637"/>
      <c r="D145" s="143">
        <f t="shared" si="33"/>
        <v>14</v>
      </c>
      <c r="E145" s="143">
        <f t="shared" ref="E145:F148" si="35">+G145+I145+K145+M145+O145</f>
        <v>13</v>
      </c>
      <c r="F145" s="143">
        <f t="shared" si="35"/>
        <v>1</v>
      </c>
      <c r="G145" s="84"/>
      <c r="H145" s="84"/>
      <c r="I145" s="84">
        <v>6</v>
      </c>
      <c r="J145" s="84"/>
      <c r="K145" s="84">
        <v>7</v>
      </c>
      <c r="L145" s="84">
        <v>1</v>
      </c>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638"/>
      <c r="B146" s="622" t="s">
        <v>244</v>
      </c>
      <c r="C146" s="623"/>
      <c r="D146" s="111">
        <f t="shared" si="33"/>
        <v>1</v>
      </c>
      <c r="E146" s="111">
        <f t="shared" si="35"/>
        <v>0</v>
      </c>
      <c r="F146" s="111">
        <f t="shared" si="35"/>
        <v>1</v>
      </c>
      <c r="G146" s="85"/>
      <c r="H146" s="85"/>
      <c r="I146" s="85"/>
      <c r="J146" s="85"/>
      <c r="K146" s="85"/>
      <c r="L146" s="85">
        <v>1</v>
      </c>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638"/>
      <c r="B147" s="622" t="s">
        <v>245</v>
      </c>
      <c r="C147" s="623"/>
      <c r="D147" s="111">
        <f t="shared" si="33"/>
        <v>1</v>
      </c>
      <c r="E147" s="111">
        <f t="shared" si="35"/>
        <v>0</v>
      </c>
      <c r="F147" s="111">
        <f t="shared" si="35"/>
        <v>1</v>
      </c>
      <c r="G147" s="85"/>
      <c r="H147" s="85"/>
      <c r="I147" s="85"/>
      <c r="J147" s="85"/>
      <c r="K147" s="85"/>
      <c r="L147" s="85">
        <v>1</v>
      </c>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638"/>
      <c r="B148" s="640" t="s">
        <v>246</v>
      </c>
      <c r="C148" s="625"/>
      <c r="D148" s="144">
        <f t="shared" si="33"/>
        <v>27</v>
      </c>
      <c r="E148" s="144">
        <f t="shared" si="35"/>
        <v>11</v>
      </c>
      <c r="F148" s="144">
        <f t="shared" si="35"/>
        <v>16</v>
      </c>
      <c r="G148" s="86">
        <v>3</v>
      </c>
      <c r="H148" s="86">
        <v>4</v>
      </c>
      <c r="I148" s="86">
        <v>7</v>
      </c>
      <c r="J148" s="86">
        <v>7</v>
      </c>
      <c r="K148" s="86">
        <v>1</v>
      </c>
      <c r="L148" s="86">
        <v>4</v>
      </c>
      <c r="M148" s="86"/>
      <c r="N148" s="86">
        <v>1</v>
      </c>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636" t="s">
        <v>122</v>
      </c>
      <c r="B149" s="636"/>
      <c r="C149" s="637"/>
      <c r="D149" s="143">
        <f t="shared" si="33"/>
        <v>7</v>
      </c>
      <c r="E149" s="143">
        <f t="shared" si="34"/>
        <v>1</v>
      </c>
      <c r="F149" s="143">
        <f t="shared" si="34"/>
        <v>6</v>
      </c>
      <c r="G149" s="84"/>
      <c r="H149" s="84"/>
      <c r="I149" s="84"/>
      <c r="J149" s="84"/>
      <c r="K149" s="84"/>
      <c r="L149" s="84"/>
      <c r="M149" s="84"/>
      <c r="N149" s="84"/>
      <c r="O149" s="84"/>
      <c r="P149" s="84"/>
      <c r="Q149" s="84">
        <v>1</v>
      </c>
      <c r="R149" s="84"/>
      <c r="S149" s="84"/>
      <c r="T149" s="84"/>
      <c r="U149" s="84"/>
      <c r="V149" s="84"/>
      <c r="W149" s="84"/>
      <c r="X149" s="84">
        <v>1</v>
      </c>
      <c r="Y149" s="84"/>
      <c r="Z149" s="84">
        <v>1</v>
      </c>
      <c r="AA149" s="84"/>
      <c r="AB149" s="84"/>
      <c r="AC149" s="84"/>
      <c r="AD149" s="84">
        <v>1</v>
      </c>
      <c r="AE149" s="84"/>
      <c r="AF149" s="84">
        <v>1</v>
      </c>
      <c r="AG149" s="84"/>
      <c r="AH149" s="84">
        <v>2</v>
      </c>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631" t="s">
        <v>123</v>
      </c>
      <c r="B150" s="631"/>
      <c r="C150" s="623"/>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652" t="s">
        <v>124</v>
      </c>
      <c r="B151" s="653"/>
      <c r="C151" s="654"/>
      <c r="D151" s="111">
        <f t="shared" si="33"/>
        <v>0</v>
      </c>
      <c r="E151" s="111">
        <f t="shared" si="34"/>
        <v>0</v>
      </c>
      <c r="F151" s="111">
        <f t="shared" si="34"/>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562" t="s">
        <v>125</v>
      </c>
      <c r="B152" s="655"/>
      <c r="C152" s="563"/>
      <c r="D152" s="111">
        <f t="shared" si="33"/>
        <v>0</v>
      </c>
      <c r="E152" s="111">
        <f t="shared" si="34"/>
        <v>0</v>
      </c>
      <c r="F152" s="111">
        <f t="shared" si="34"/>
        <v>0</v>
      </c>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562" t="s">
        <v>126</v>
      </c>
      <c r="B153" s="655"/>
      <c r="C153" s="563"/>
      <c r="D153" s="111">
        <f t="shared" si="33"/>
        <v>0</v>
      </c>
      <c r="E153" s="111">
        <f t="shared" si="34"/>
        <v>0</v>
      </c>
      <c r="F153" s="111">
        <f t="shared" si="34"/>
        <v>0</v>
      </c>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562" t="s">
        <v>127</v>
      </c>
      <c r="B154" s="655"/>
      <c r="C154" s="563"/>
      <c r="D154" s="111">
        <f t="shared" si="33"/>
        <v>2</v>
      </c>
      <c r="E154" s="111">
        <f t="shared" si="34"/>
        <v>1</v>
      </c>
      <c r="F154" s="111">
        <f t="shared" si="34"/>
        <v>1</v>
      </c>
      <c r="G154" s="85"/>
      <c r="H154" s="85"/>
      <c r="I154" s="85"/>
      <c r="J154" s="85"/>
      <c r="K154" s="85">
        <v>1</v>
      </c>
      <c r="L154" s="85">
        <v>1</v>
      </c>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562" t="s">
        <v>128</v>
      </c>
      <c r="B155" s="655"/>
      <c r="C155" s="563"/>
      <c r="D155" s="111">
        <f t="shared" si="33"/>
        <v>1</v>
      </c>
      <c r="E155" s="111">
        <f t="shared" si="34"/>
        <v>0</v>
      </c>
      <c r="F155" s="111">
        <f t="shared" si="34"/>
        <v>1</v>
      </c>
      <c r="G155" s="85"/>
      <c r="H155" s="85"/>
      <c r="I155" s="85"/>
      <c r="J155" s="85"/>
      <c r="K155" s="85"/>
      <c r="L155" s="85"/>
      <c r="M155" s="85"/>
      <c r="N155" s="85"/>
      <c r="O155" s="85"/>
      <c r="P155" s="85"/>
      <c r="Q155" s="85"/>
      <c r="R155" s="85"/>
      <c r="S155" s="85"/>
      <c r="T155" s="85"/>
      <c r="U155" s="85"/>
      <c r="V155" s="85"/>
      <c r="W155" s="85"/>
      <c r="X155" s="85"/>
      <c r="Y155" s="85"/>
      <c r="Z155" s="85">
        <v>1</v>
      </c>
      <c r="AA155" s="85"/>
      <c r="AB155" s="85"/>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656" t="s">
        <v>129</v>
      </c>
      <c r="B156" s="657"/>
      <c r="C156" s="658"/>
      <c r="D156" s="123">
        <f>SUM(E156:F156)</f>
        <v>3</v>
      </c>
      <c r="E156" s="123">
        <f>+G156+I156+K156+M156+O156+Q156+S156+U156+W156+Y156+AA156+AC156+AE156+AG156+AI156+AK156+AM156</f>
        <v>2</v>
      </c>
      <c r="F156" s="123">
        <f>+H156+J156+L156+N156+P156+R156+T156+V156+X156+Z156+AB156+AD156+AF156+AH156+AJ156+AL156+AN156</f>
        <v>1</v>
      </c>
      <c r="G156" s="87">
        <v>2</v>
      </c>
      <c r="H156" s="87">
        <v>1</v>
      </c>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664" t="s">
        <v>130</v>
      </c>
      <c r="B158" s="664"/>
      <c r="C158" s="664"/>
      <c r="D158" s="543" t="s">
        <v>40</v>
      </c>
      <c r="E158" s="543"/>
      <c r="F158" s="543"/>
      <c r="G158" s="610" t="s">
        <v>236</v>
      </c>
      <c r="H158" s="610"/>
      <c r="I158" s="611" t="s">
        <v>237</v>
      </c>
      <c r="J158" s="611"/>
      <c r="K158" s="611" t="s">
        <v>140</v>
      </c>
      <c r="L158" s="611"/>
      <c r="M158" s="610" t="s">
        <v>63</v>
      </c>
      <c r="N158" s="610"/>
      <c r="O158" s="610" t="s">
        <v>8</v>
      </c>
      <c r="P158" s="610"/>
      <c r="Q158" s="651" t="s">
        <v>213</v>
      </c>
      <c r="R158" s="651"/>
      <c r="S158" s="651" t="s">
        <v>214</v>
      </c>
      <c r="T158" s="651"/>
      <c r="U158" s="651" t="s">
        <v>215</v>
      </c>
      <c r="V158" s="651"/>
      <c r="W158" s="651" t="s">
        <v>216</v>
      </c>
      <c r="X158" s="651"/>
      <c r="Y158" s="651" t="s">
        <v>217</v>
      </c>
      <c r="Z158" s="651"/>
      <c r="AA158" s="651" t="s">
        <v>218</v>
      </c>
      <c r="AB158" s="651"/>
      <c r="AC158" s="651" t="s">
        <v>219</v>
      </c>
      <c r="AD158" s="651"/>
      <c r="AE158" s="651" t="s">
        <v>220</v>
      </c>
      <c r="AF158" s="651"/>
      <c r="AG158" s="651" t="s">
        <v>221</v>
      </c>
      <c r="AH158" s="651"/>
      <c r="AI158" s="651" t="s">
        <v>222</v>
      </c>
      <c r="AJ158" s="651"/>
      <c r="AK158" s="651" t="s">
        <v>223</v>
      </c>
      <c r="AL158" s="651"/>
      <c r="AM158" s="651" t="s">
        <v>224</v>
      </c>
      <c r="AN158" s="579"/>
      <c r="AO158" s="704" t="s">
        <v>131</v>
      </c>
      <c r="AP158" s="706" t="s">
        <v>97</v>
      </c>
      <c r="AQ158" s="698" t="s">
        <v>98</v>
      </c>
      <c r="AR158" s="708" t="s">
        <v>99</v>
      </c>
      <c r="AS158" s="708"/>
      <c r="AZ158" s="547" t="s">
        <v>236</v>
      </c>
      <c r="BA158" s="548"/>
      <c r="BB158" s="701" t="s">
        <v>237</v>
      </c>
      <c r="BC158" s="702"/>
      <c r="BD158" s="701" t="s">
        <v>140</v>
      </c>
      <c r="BE158" s="702"/>
      <c r="BF158" s="547" t="s">
        <v>63</v>
      </c>
      <c r="BG158" s="548"/>
      <c r="BH158" s="547" t="s">
        <v>8</v>
      </c>
      <c r="BI158" s="548"/>
      <c r="BJ158" s="579" t="s">
        <v>213</v>
      </c>
      <c r="BK158" s="580"/>
      <c r="BL158" s="579" t="s">
        <v>214</v>
      </c>
      <c r="BM158" s="580"/>
      <c r="BN158" s="579" t="s">
        <v>215</v>
      </c>
      <c r="BO158" s="580"/>
      <c r="BP158" s="579" t="s">
        <v>216</v>
      </c>
      <c r="BQ158" s="580"/>
      <c r="BR158" s="579" t="s">
        <v>217</v>
      </c>
      <c r="BS158" s="580"/>
      <c r="BT158" s="579" t="s">
        <v>218</v>
      </c>
      <c r="BU158" s="580"/>
      <c r="BV158" s="579" t="s">
        <v>219</v>
      </c>
      <c r="BW158" s="580"/>
      <c r="BX158" s="579" t="s">
        <v>220</v>
      </c>
      <c r="BY158" s="580"/>
      <c r="BZ158" s="579" t="s">
        <v>221</v>
      </c>
      <c r="CA158" s="580"/>
      <c r="CB158" s="579" t="s">
        <v>222</v>
      </c>
      <c r="CC158" s="580"/>
      <c r="CD158" s="579" t="s">
        <v>223</v>
      </c>
      <c r="CE158" s="580"/>
      <c r="CF158" s="579" t="s">
        <v>224</v>
      </c>
      <c r="CG158" s="580"/>
      <c r="CH158" s="5"/>
      <c r="CI158" s="5"/>
      <c r="CJ158" s="5"/>
      <c r="CK158" s="5"/>
      <c r="CL158" s="5"/>
      <c r="CM158" s="5"/>
      <c r="CN158" s="269"/>
      <c r="CO158" s="269"/>
      <c r="CP158" s="547" t="s">
        <v>236</v>
      </c>
      <c r="CQ158" s="548"/>
      <c r="CR158" s="701" t="s">
        <v>237</v>
      </c>
      <c r="CS158" s="702"/>
      <c r="CT158" s="701" t="s">
        <v>140</v>
      </c>
      <c r="CU158" s="702"/>
      <c r="CV158" s="547" t="s">
        <v>63</v>
      </c>
      <c r="CW158" s="548"/>
      <c r="CX158" s="547" t="s">
        <v>8</v>
      </c>
      <c r="CY158" s="548"/>
      <c r="CZ158" s="579" t="s">
        <v>213</v>
      </c>
      <c r="DA158" s="580"/>
      <c r="DB158" s="579" t="s">
        <v>214</v>
      </c>
      <c r="DC158" s="580"/>
      <c r="DD158" s="579" t="s">
        <v>215</v>
      </c>
      <c r="DE158" s="580"/>
      <c r="DF158" s="579" t="s">
        <v>216</v>
      </c>
      <c r="DG158" s="580"/>
      <c r="DH158" s="579" t="s">
        <v>217</v>
      </c>
      <c r="DI158" s="580"/>
      <c r="DJ158" s="579" t="s">
        <v>218</v>
      </c>
      <c r="DK158" s="580"/>
      <c r="DL158" s="579" t="s">
        <v>219</v>
      </c>
      <c r="DM158" s="580"/>
      <c r="DN158" s="579" t="s">
        <v>220</v>
      </c>
      <c r="DO158" s="580"/>
      <c r="DP158" s="579" t="s">
        <v>221</v>
      </c>
      <c r="DQ158" s="580"/>
      <c r="DR158" s="579" t="s">
        <v>222</v>
      </c>
      <c r="DS158" s="580"/>
      <c r="DT158" s="579" t="s">
        <v>223</v>
      </c>
      <c r="DU158" s="580"/>
      <c r="DV158" s="579" t="s">
        <v>224</v>
      </c>
      <c r="DW158" s="580"/>
      <c r="DX158" s="5"/>
      <c r="DY158" s="5"/>
      <c r="DZ158" s="5"/>
      <c r="EA158" s="5"/>
      <c r="EB158" s="5"/>
      <c r="EC158" s="5"/>
      <c r="ED158" s="5"/>
    </row>
    <row r="159" spans="1:143" s="76" customFormat="1" ht="26.25" customHeight="1" x14ac:dyDescent="0.25">
      <c r="A159" s="665"/>
      <c r="B159" s="665"/>
      <c r="C159" s="665"/>
      <c r="D159" s="368" t="s">
        <v>100</v>
      </c>
      <c r="E159" s="246" t="s">
        <v>37</v>
      </c>
      <c r="F159" s="246" t="s">
        <v>58</v>
      </c>
      <c r="G159" s="367" t="s">
        <v>37</v>
      </c>
      <c r="H159" s="367" t="s">
        <v>58</v>
      </c>
      <c r="I159" s="367" t="s">
        <v>37</v>
      </c>
      <c r="J159" s="367" t="s">
        <v>58</v>
      </c>
      <c r="K159" s="367" t="s">
        <v>37</v>
      </c>
      <c r="L159" s="367" t="s">
        <v>58</v>
      </c>
      <c r="M159" s="367" t="s">
        <v>37</v>
      </c>
      <c r="N159" s="367" t="s">
        <v>58</v>
      </c>
      <c r="O159" s="367" t="s">
        <v>37</v>
      </c>
      <c r="P159" s="367" t="s">
        <v>58</v>
      </c>
      <c r="Q159" s="367" t="s">
        <v>37</v>
      </c>
      <c r="R159" s="367" t="s">
        <v>58</v>
      </c>
      <c r="S159" s="367" t="s">
        <v>37</v>
      </c>
      <c r="T159" s="367" t="s">
        <v>58</v>
      </c>
      <c r="U159" s="367" t="s">
        <v>37</v>
      </c>
      <c r="V159" s="367" t="s">
        <v>58</v>
      </c>
      <c r="W159" s="367" t="s">
        <v>37</v>
      </c>
      <c r="X159" s="367" t="s">
        <v>58</v>
      </c>
      <c r="Y159" s="367" t="s">
        <v>37</v>
      </c>
      <c r="Z159" s="367" t="s">
        <v>58</v>
      </c>
      <c r="AA159" s="367" t="s">
        <v>37</v>
      </c>
      <c r="AB159" s="367" t="s">
        <v>58</v>
      </c>
      <c r="AC159" s="367" t="s">
        <v>37</v>
      </c>
      <c r="AD159" s="367" t="s">
        <v>58</v>
      </c>
      <c r="AE159" s="367" t="s">
        <v>37</v>
      </c>
      <c r="AF159" s="367" t="s">
        <v>58</v>
      </c>
      <c r="AG159" s="367" t="s">
        <v>37</v>
      </c>
      <c r="AH159" s="367" t="s">
        <v>58</v>
      </c>
      <c r="AI159" s="367" t="s">
        <v>37</v>
      </c>
      <c r="AJ159" s="367" t="s">
        <v>58</v>
      </c>
      <c r="AK159" s="367" t="s">
        <v>37</v>
      </c>
      <c r="AL159" s="367" t="s">
        <v>58</v>
      </c>
      <c r="AM159" s="367" t="s">
        <v>37</v>
      </c>
      <c r="AN159" s="352" t="s">
        <v>58</v>
      </c>
      <c r="AO159" s="705"/>
      <c r="AP159" s="707"/>
      <c r="AQ159" s="699"/>
      <c r="AR159" s="270" t="s">
        <v>37</v>
      </c>
      <c r="AS159" s="270" t="s">
        <v>58</v>
      </c>
      <c r="AZ159" s="367" t="s">
        <v>37</v>
      </c>
      <c r="BA159" s="367" t="s">
        <v>58</v>
      </c>
      <c r="BB159" s="367" t="s">
        <v>37</v>
      </c>
      <c r="BC159" s="367" t="s">
        <v>58</v>
      </c>
      <c r="BD159" s="367" t="s">
        <v>37</v>
      </c>
      <c r="BE159" s="367" t="s">
        <v>58</v>
      </c>
      <c r="BF159" s="367" t="s">
        <v>37</v>
      </c>
      <c r="BG159" s="367" t="s">
        <v>58</v>
      </c>
      <c r="BH159" s="367" t="s">
        <v>37</v>
      </c>
      <c r="BI159" s="367" t="s">
        <v>58</v>
      </c>
      <c r="BJ159" s="367" t="s">
        <v>37</v>
      </c>
      <c r="BK159" s="367" t="s">
        <v>58</v>
      </c>
      <c r="BL159" s="367" t="s">
        <v>37</v>
      </c>
      <c r="BM159" s="367" t="s">
        <v>58</v>
      </c>
      <c r="BN159" s="367" t="s">
        <v>37</v>
      </c>
      <c r="BO159" s="367" t="s">
        <v>58</v>
      </c>
      <c r="BP159" s="367" t="s">
        <v>37</v>
      </c>
      <c r="BQ159" s="367" t="s">
        <v>58</v>
      </c>
      <c r="BR159" s="367" t="s">
        <v>37</v>
      </c>
      <c r="BS159" s="367" t="s">
        <v>58</v>
      </c>
      <c r="BT159" s="367" t="s">
        <v>37</v>
      </c>
      <c r="BU159" s="367" t="s">
        <v>58</v>
      </c>
      <c r="BV159" s="367" t="s">
        <v>37</v>
      </c>
      <c r="BW159" s="367" t="s">
        <v>58</v>
      </c>
      <c r="BX159" s="367" t="s">
        <v>37</v>
      </c>
      <c r="BY159" s="367" t="s">
        <v>58</v>
      </c>
      <c r="BZ159" s="367" t="s">
        <v>37</v>
      </c>
      <c r="CA159" s="367" t="s">
        <v>58</v>
      </c>
      <c r="CB159" s="367" t="s">
        <v>37</v>
      </c>
      <c r="CC159" s="367" t="s">
        <v>58</v>
      </c>
      <c r="CD159" s="367" t="s">
        <v>37</v>
      </c>
      <c r="CE159" s="367" t="s">
        <v>58</v>
      </c>
      <c r="CF159" s="367" t="s">
        <v>37</v>
      </c>
      <c r="CG159" s="352" t="s">
        <v>58</v>
      </c>
      <c r="CH159" s="269"/>
      <c r="CI159" s="269"/>
      <c r="CJ159" s="269"/>
      <c r="CK159" s="269"/>
      <c r="CL159" s="269"/>
      <c r="CM159" s="269"/>
      <c r="CN159" s="269"/>
      <c r="CO159" s="269"/>
      <c r="CP159" s="367" t="s">
        <v>37</v>
      </c>
      <c r="CQ159" s="367" t="s">
        <v>58</v>
      </c>
      <c r="CR159" s="367" t="s">
        <v>37</v>
      </c>
      <c r="CS159" s="367" t="s">
        <v>58</v>
      </c>
      <c r="CT159" s="367" t="s">
        <v>37</v>
      </c>
      <c r="CU159" s="367" t="s">
        <v>58</v>
      </c>
      <c r="CV159" s="367" t="s">
        <v>37</v>
      </c>
      <c r="CW159" s="367" t="s">
        <v>58</v>
      </c>
      <c r="CX159" s="367" t="s">
        <v>37</v>
      </c>
      <c r="CY159" s="367" t="s">
        <v>58</v>
      </c>
      <c r="CZ159" s="367" t="s">
        <v>37</v>
      </c>
      <c r="DA159" s="367" t="s">
        <v>58</v>
      </c>
      <c r="DB159" s="367" t="s">
        <v>37</v>
      </c>
      <c r="DC159" s="367" t="s">
        <v>58</v>
      </c>
      <c r="DD159" s="367" t="s">
        <v>37</v>
      </c>
      <c r="DE159" s="367" t="s">
        <v>58</v>
      </c>
      <c r="DF159" s="367" t="s">
        <v>37</v>
      </c>
      <c r="DG159" s="367" t="s">
        <v>58</v>
      </c>
      <c r="DH159" s="367" t="s">
        <v>37</v>
      </c>
      <c r="DI159" s="367" t="s">
        <v>58</v>
      </c>
      <c r="DJ159" s="367" t="s">
        <v>37</v>
      </c>
      <c r="DK159" s="367" t="s">
        <v>58</v>
      </c>
      <c r="DL159" s="367" t="s">
        <v>37</v>
      </c>
      <c r="DM159" s="367" t="s">
        <v>58</v>
      </c>
      <c r="DN159" s="367" t="s">
        <v>37</v>
      </c>
      <c r="DO159" s="367" t="s">
        <v>58</v>
      </c>
      <c r="DP159" s="367" t="s">
        <v>37</v>
      </c>
      <c r="DQ159" s="367" t="s">
        <v>58</v>
      </c>
      <c r="DR159" s="367" t="s">
        <v>37</v>
      </c>
      <c r="DS159" s="367" t="s">
        <v>58</v>
      </c>
      <c r="DT159" s="367" t="s">
        <v>37</v>
      </c>
      <c r="DU159" s="367" t="s">
        <v>58</v>
      </c>
      <c r="DV159" s="367" t="s">
        <v>37</v>
      </c>
      <c r="DW159" s="352" t="s">
        <v>58</v>
      </c>
      <c r="DX159" s="5"/>
      <c r="DY159" s="5"/>
      <c r="DZ159" s="5"/>
      <c r="EA159" s="5"/>
      <c r="EB159" s="5"/>
      <c r="EC159" s="5"/>
      <c r="ED159" s="5"/>
    </row>
    <row r="160" spans="1:143" s="13" customFormat="1" ht="15.75" customHeight="1" x14ac:dyDescent="0.25">
      <c r="A160" s="709" t="s">
        <v>132</v>
      </c>
      <c r="B160" s="709"/>
      <c r="C160" s="709"/>
      <c r="D160" s="252">
        <f>SUM(E160:F160)</f>
        <v>68</v>
      </c>
      <c r="E160" s="252">
        <f>+G160+I160+K160+M160+O160+Q160+S160+U160+W160+Y160+AA160+AC160+AE160+AG160+AI160+AK160+AM160</f>
        <v>24</v>
      </c>
      <c r="F160" s="252">
        <f>+H160+J160+L160+N160+P160+R160+T160+V160+X160+Z160+AB160+AD160+AF160+AH160+AJ160+AL160+AN160</f>
        <v>44</v>
      </c>
      <c r="G160" s="117"/>
      <c r="H160" s="117"/>
      <c r="I160" s="117">
        <v>2</v>
      </c>
      <c r="J160" s="117"/>
      <c r="K160" s="117">
        <v>7</v>
      </c>
      <c r="L160" s="117">
        <v>2</v>
      </c>
      <c r="M160" s="117">
        <v>1</v>
      </c>
      <c r="N160" s="117">
        <v>1</v>
      </c>
      <c r="O160" s="117">
        <v>1</v>
      </c>
      <c r="P160" s="117">
        <v>1</v>
      </c>
      <c r="Q160" s="117">
        <v>2</v>
      </c>
      <c r="R160" s="117">
        <v>2</v>
      </c>
      <c r="S160" s="117">
        <v>3</v>
      </c>
      <c r="T160" s="117">
        <v>1</v>
      </c>
      <c r="U160" s="117"/>
      <c r="V160" s="117">
        <v>6</v>
      </c>
      <c r="W160" s="117">
        <v>1</v>
      </c>
      <c r="X160" s="117">
        <v>6</v>
      </c>
      <c r="Y160" s="117">
        <v>1</v>
      </c>
      <c r="Z160" s="117">
        <v>5</v>
      </c>
      <c r="AA160" s="117">
        <v>1</v>
      </c>
      <c r="AB160" s="117">
        <v>5</v>
      </c>
      <c r="AC160" s="117"/>
      <c r="AD160" s="117">
        <v>2</v>
      </c>
      <c r="AE160" s="117">
        <v>1</v>
      </c>
      <c r="AF160" s="117">
        <v>7</v>
      </c>
      <c r="AG160" s="117">
        <v>4</v>
      </c>
      <c r="AH160" s="117">
        <v>5</v>
      </c>
      <c r="AI160" s="117"/>
      <c r="AJ160" s="117"/>
      <c r="AK160" s="117"/>
      <c r="AL160" s="117">
        <v>1</v>
      </c>
      <c r="AM160" s="117"/>
      <c r="AN160" s="271"/>
      <c r="AO160" s="137"/>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710" t="s">
        <v>102</v>
      </c>
      <c r="B161" s="711"/>
      <c r="C161" s="711"/>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227">
        <f>IF($AP160&lt;=$F160,0,1)</f>
        <v>0</v>
      </c>
      <c r="CQ161" s="227">
        <f>IF($AQ160&lt;=$F160,0,1)</f>
        <v>0</v>
      </c>
      <c r="CR161" s="227">
        <f>IF(($AR160)&lt;=$E160,0,1)</f>
        <v>0</v>
      </c>
      <c r="CS161" s="22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659" t="s">
        <v>103</v>
      </c>
      <c r="B162" s="636" t="s">
        <v>104</v>
      </c>
      <c r="C162" s="637"/>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227">
        <f t="shared" ref="CP162:CP194" si="40">IF($AP162&lt;=$F162,0,1)</f>
        <v>0</v>
      </c>
      <c r="CQ162" s="227">
        <f t="shared" ref="CQ162:CQ194" si="41">IF($AQ162&lt;=$F162,0,1)</f>
        <v>0</v>
      </c>
      <c r="CR162" s="227">
        <f t="shared" ref="CR162:CR194" si="42">IF(($AR162)&lt;=$E162,0,1)</f>
        <v>0</v>
      </c>
      <c r="CS162" s="22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661"/>
      <c r="B163" s="662" t="s">
        <v>105</v>
      </c>
      <c r="C163" s="626"/>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227">
        <f t="shared" si="40"/>
        <v>0</v>
      </c>
      <c r="CQ163" s="227">
        <f t="shared" si="41"/>
        <v>0</v>
      </c>
      <c r="CR163" s="227">
        <f t="shared" si="42"/>
        <v>0</v>
      </c>
      <c r="CS163" s="22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629" t="s">
        <v>106</v>
      </c>
      <c r="B164" s="629"/>
      <c r="C164" s="630"/>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227">
        <f t="shared" si="40"/>
        <v>0</v>
      </c>
      <c r="CQ164" s="227">
        <f t="shared" si="41"/>
        <v>0</v>
      </c>
      <c r="CR164" s="227">
        <f t="shared" si="42"/>
        <v>0</v>
      </c>
      <c r="CS164" s="225">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631" t="s">
        <v>282</v>
      </c>
      <c r="B165" s="631"/>
      <c r="C165" s="623"/>
      <c r="D165" s="111">
        <f t="shared" si="36"/>
        <v>0</v>
      </c>
      <c r="E165" s="111">
        <f>+G165+I165+K165</f>
        <v>0</v>
      </c>
      <c r="F165" s="111">
        <f>+H165+J165+L165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227">
        <f t="shared" si="40"/>
        <v>0</v>
      </c>
      <c r="CQ165" s="227">
        <f t="shared" si="41"/>
        <v>0</v>
      </c>
      <c r="CR165" s="227">
        <f t="shared" si="42"/>
        <v>0</v>
      </c>
      <c r="CS165" s="22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624" t="s">
        <v>107</v>
      </c>
      <c r="B166" s="624"/>
      <c r="C166" s="625"/>
      <c r="D166" s="144">
        <f t="shared" si="36"/>
        <v>0</v>
      </c>
      <c r="E166" s="144">
        <f t="shared" ref="E166:F170" si="46">+G166+I166+K166+M166+O166+Q166+S166+U166+W166+Y166+AA166+AC166+AE166+AG166+AI166+AK166+AM166</f>
        <v>0</v>
      </c>
      <c r="F166" s="144">
        <f t="shared" si="46"/>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227">
        <f t="shared" si="40"/>
        <v>0</v>
      </c>
      <c r="CQ166" s="227">
        <f t="shared" si="41"/>
        <v>0</v>
      </c>
      <c r="CR166" s="227">
        <f t="shared" si="42"/>
        <v>0</v>
      </c>
      <c r="CS166" s="22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659" t="s">
        <v>108</v>
      </c>
      <c r="B167" s="636" t="s">
        <v>238</v>
      </c>
      <c r="C167" s="637"/>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227">
        <f t="shared" si="40"/>
        <v>0</v>
      </c>
      <c r="CQ167" s="227">
        <f t="shared" si="41"/>
        <v>0</v>
      </c>
      <c r="CR167" s="227">
        <f t="shared" si="42"/>
        <v>0</v>
      </c>
      <c r="CS167" s="22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661"/>
      <c r="B168" s="662" t="s">
        <v>109</v>
      </c>
      <c r="C168" s="626"/>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227">
        <f t="shared" si="40"/>
        <v>0</v>
      </c>
      <c r="CQ168" s="227">
        <f t="shared" si="41"/>
        <v>0</v>
      </c>
      <c r="CR168" s="227">
        <f t="shared" si="42"/>
        <v>0</v>
      </c>
      <c r="CS168" s="22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712" t="s">
        <v>111</v>
      </c>
      <c r="C169" s="712"/>
      <c r="D169" s="265">
        <f t="shared" si="36"/>
        <v>0</v>
      </c>
      <c r="E169" s="265">
        <f t="shared" si="46"/>
        <v>0</v>
      </c>
      <c r="F169" s="265">
        <f t="shared" si="46"/>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227">
        <f t="shared" si="40"/>
        <v>0</v>
      </c>
      <c r="CQ169" s="227">
        <f t="shared" si="41"/>
        <v>0</v>
      </c>
      <c r="CR169" s="227">
        <f t="shared" si="42"/>
        <v>0</v>
      </c>
      <c r="CS169" s="22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617" t="s">
        <v>112</v>
      </c>
      <c r="B170" s="617"/>
      <c r="C170" s="61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227">
        <f t="shared" si="40"/>
        <v>0</v>
      </c>
      <c r="CQ170" s="227">
        <f t="shared" si="41"/>
        <v>0</v>
      </c>
      <c r="CR170" s="227">
        <f t="shared" si="42"/>
        <v>0</v>
      </c>
      <c r="CS170" s="225">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709" t="s">
        <v>113</v>
      </c>
      <c r="B171" s="709"/>
      <c r="C171" s="70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227"/>
      <c r="CQ171" s="227"/>
      <c r="CR171" s="227"/>
      <c r="CS171" s="22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666" t="s">
        <v>114</v>
      </c>
      <c r="B172" s="666" t="s">
        <v>115</v>
      </c>
      <c r="C172" s="667"/>
      <c r="D172" s="142">
        <f t="shared" ref="D172:D194" si="47">SUM(E172:F172)</f>
        <v>18</v>
      </c>
      <c r="E172" s="142">
        <f t="shared" ref="E172:F174" si="48">+G172+I172+K172+M172+O172+Q172+S172+U172+W172+Y172+AA172+AC172+AE172+AG172+AI172+AK172+AM172</f>
        <v>2</v>
      </c>
      <c r="F172" s="142">
        <f t="shared" si="48"/>
        <v>16</v>
      </c>
      <c r="G172" s="89"/>
      <c r="H172" s="89"/>
      <c r="I172" s="89"/>
      <c r="J172" s="89"/>
      <c r="K172" s="89"/>
      <c r="L172" s="89"/>
      <c r="M172" s="89"/>
      <c r="N172" s="89"/>
      <c r="O172" s="89"/>
      <c r="P172" s="89"/>
      <c r="Q172" s="89"/>
      <c r="R172" s="89"/>
      <c r="S172" s="89"/>
      <c r="T172" s="89">
        <v>1</v>
      </c>
      <c r="U172" s="89"/>
      <c r="V172" s="89">
        <v>2</v>
      </c>
      <c r="W172" s="89"/>
      <c r="X172" s="89">
        <v>1</v>
      </c>
      <c r="Y172" s="89">
        <v>1</v>
      </c>
      <c r="Z172" s="89"/>
      <c r="AA172" s="89"/>
      <c r="AB172" s="89">
        <v>2</v>
      </c>
      <c r="AC172" s="89"/>
      <c r="AD172" s="89">
        <v>1</v>
      </c>
      <c r="AE172" s="89">
        <v>1</v>
      </c>
      <c r="AF172" s="89">
        <v>4</v>
      </c>
      <c r="AG172" s="89"/>
      <c r="AH172" s="89">
        <v>4</v>
      </c>
      <c r="AI172" s="89"/>
      <c r="AJ172" s="89"/>
      <c r="AK172" s="89"/>
      <c r="AL172" s="89">
        <v>1</v>
      </c>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227">
        <f t="shared" si="40"/>
        <v>0</v>
      </c>
      <c r="CQ172" s="227">
        <f t="shared" si="41"/>
        <v>0</v>
      </c>
      <c r="CR172" s="227">
        <f t="shared" si="42"/>
        <v>0</v>
      </c>
      <c r="CS172" s="22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660"/>
      <c r="B173" s="660" t="s">
        <v>116</v>
      </c>
      <c r="C173" s="668"/>
      <c r="D173" s="111">
        <f t="shared" si="47"/>
        <v>0</v>
      </c>
      <c r="E173" s="111">
        <f t="shared" si="48"/>
        <v>0</v>
      </c>
      <c r="F173" s="111">
        <f t="shared" si="48"/>
        <v>0</v>
      </c>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227">
        <f t="shared" si="40"/>
        <v>0</v>
      </c>
      <c r="CQ173" s="227">
        <f t="shared" si="41"/>
        <v>0</v>
      </c>
      <c r="CR173" s="227">
        <f t="shared" si="42"/>
        <v>0</v>
      </c>
      <c r="CS173" s="22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660"/>
      <c r="B174" s="660" t="s">
        <v>117</v>
      </c>
      <c r="C174" s="660"/>
      <c r="D174" s="111">
        <f t="shared" si="47"/>
        <v>1</v>
      </c>
      <c r="E174" s="111">
        <f t="shared" si="48"/>
        <v>0</v>
      </c>
      <c r="F174" s="111">
        <f t="shared" si="48"/>
        <v>1</v>
      </c>
      <c r="G174" s="85"/>
      <c r="H174" s="85"/>
      <c r="I174" s="85"/>
      <c r="J174" s="85"/>
      <c r="K174" s="85"/>
      <c r="L174" s="85"/>
      <c r="M174" s="85"/>
      <c r="N174" s="85"/>
      <c r="O174" s="85"/>
      <c r="P174" s="85"/>
      <c r="Q174" s="85"/>
      <c r="R174" s="85"/>
      <c r="S174" s="85"/>
      <c r="T174" s="85"/>
      <c r="U174" s="85"/>
      <c r="V174" s="85"/>
      <c r="W174" s="85"/>
      <c r="X174" s="85">
        <v>1</v>
      </c>
      <c r="Y174" s="85"/>
      <c r="Z174" s="85"/>
      <c r="AA174" s="85"/>
      <c r="AB174" s="85"/>
      <c r="AC174" s="85"/>
      <c r="AD174" s="85"/>
      <c r="AE174" s="85"/>
      <c r="AF174" s="85"/>
      <c r="AG174" s="85"/>
      <c r="AH174" s="85"/>
      <c r="AI174" s="85"/>
      <c r="AJ174" s="85"/>
      <c r="AK174" s="85"/>
      <c r="AL174" s="85"/>
      <c r="AM174" s="85"/>
      <c r="AN174" s="129"/>
      <c r="AO174" s="135"/>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227">
        <f t="shared" si="40"/>
        <v>0</v>
      </c>
      <c r="CQ174" s="227">
        <f t="shared" si="41"/>
        <v>0</v>
      </c>
      <c r="CR174" s="227">
        <f t="shared" si="42"/>
        <v>0</v>
      </c>
      <c r="CS174" s="22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660"/>
      <c r="B175" s="660" t="s">
        <v>118</v>
      </c>
      <c r="C175" s="660"/>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227">
        <f t="shared" si="40"/>
        <v>0</v>
      </c>
      <c r="CQ175" s="227">
        <f t="shared" si="41"/>
        <v>0</v>
      </c>
      <c r="CR175" s="227">
        <f t="shared" si="42"/>
        <v>0</v>
      </c>
      <c r="CS175" s="22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660"/>
      <c r="B176" s="660" t="s">
        <v>119</v>
      </c>
      <c r="C176" s="660"/>
      <c r="D176" s="111">
        <f t="shared" si="47"/>
        <v>12</v>
      </c>
      <c r="E176" s="111">
        <f t="shared" ref="E176:F194" si="50">+G176+I176+K176+M176+O176+Q176+S176+U176+W176+Y176+AA176+AC176+AE176+AG176+AI176+AK176+AM176</f>
        <v>4</v>
      </c>
      <c r="F176" s="111">
        <f t="shared" si="50"/>
        <v>8</v>
      </c>
      <c r="G176" s="85"/>
      <c r="H176" s="85"/>
      <c r="I176" s="85"/>
      <c r="J176" s="85"/>
      <c r="K176" s="85"/>
      <c r="L176" s="85"/>
      <c r="M176" s="85"/>
      <c r="N176" s="85"/>
      <c r="O176" s="85">
        <v>1</v>
      </c>
      <c r="P176" s="85"/>
      <c r="Q176" s="85">
        <v>1</v>
      </c>
      <c r="R176" s="85"/>
      <c r="S176" s="85">
        <v>1</v>
      </c>
      <c r="T176" s="85"/>
      <c r="U176" s="85"/>
      <c r="V176" s="85">
        <v>2</v>
      </c>
      <c r="W176" s="85"/>
      <c r="X176" s="85">
        <v>1</v>
      </c>
      <c r="Y176" s="85"/>
      <c r="Z176" s="85">
        <v>2</v>
      </c>
      <c r="AA176" s="85"/>
      <c r="AB176" s="85"/>
      <c r="AC176" s="85"/>
      <c r="AD176" s="85"/>
      <c r="AE176" s="85"/>
      <c r="AF176" s="85">
        <v>2</v>
      </c>
      <c r="AG176" s="85">
        <v>1</v>
      </c>
      <c r="AH176" s="85">
        <v>1</v>
      </c>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227">
        <f t="shared" si="40"/>
        <v>0</v>
      </c>
      <c r="CQ176" s="227">
        <f t="shared" si="41"/>
        <v>0</v>
      </c>
      <c r="CR176" s="227">
        <f t="shared" si="42"/>
        <v>0</v>
      </c>
      <c r="CS176" s="22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660"/>
      <c r="B177" s="669" t="s">
        <v>239</v>
      </c>
      <c r="C177" s="669"/>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227">
        <f t="shared" si="40"/>
        <v>0</v>
      </c>
      <c r="CQ177" s="227">
        <f t="shared" si="41"/>
        <v>0</v>
      </c>
      <c r="CR177" s="227">
        <f t="shared" si="42"/>
        <v>0</v>
      </c>
      <c r="CS177" s="225">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660"/>
      <c r="B178" s="669" t="s">
        <v>240</v>
      </c>
      <c r="C178" s="669"/>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227">
        <f t="shared" si="40"/>
        <v>0</v>
      </c>
      <c r="CQ178" s="227">
        <f t="shared" si="41"/>
        <v>0</v>
      </c>
      <c r="CR178" s="227">
        <f t="shared" si="42"/>
        <v>0</v>
      </c>
      <c r="CS178" s="22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663"/>
      <c r="B179" s="670" t="s">
        <v>241</v>
      </c>
      <c r="C179" s="670"/>
      <c r="D179" s="144">
        <f t="shared" si="47"/>
        <v>0</v>
      </c>
      <c r="E179" s="144">
        <f t="shared" si="50"/>
        <v>0</v>
      </c>
      <c r="F179" s="144">
        <f t="shared" si="50"/>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227">
        <f t="shared" si="40"/>
        <v>0</v>
      </c>
      <c r="CQ179" s="227">
        <f t="shared" si="41"/>
        <v>0</v>
      </c>
      <c r="CR179" s="227">
        <f t="shared" si="42"/>
        <v>0</v>
      </c>
      <c r="CS179" s="22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659" t="s">
        <v>120</v>
      </c>
      <c r="B180" s="645" t="s">
        <v>283</v>
      </c>
      <c r="C180" s="646"/>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227">
        <f t="shared" si="40"/>
        <v>0</v>
      </c>
      <c r="CQ180" s="227">
        <f t="shared" si="41"/>
        <v>0</v>
      </c>
      <c r="CR180" s="227">
        <f t="shared" si="42"/>
        <v>0</v>
      </c>
      <c r="CS180" s="22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660"/>
      <c r="B181" s="622" t="s">
        <v>284</v>
      </c>
      <c r="C181" s="623"/>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227">
        <f t="shared" si="40"/>
        <v>0</v>
      </c>
      <c r="CQ181" s="227">
        <f t="shared" si="41"/>
        <v>0</v>
      </c>
      <c r="CR181" s="227">
        <f t="shared" si="42"/>
        <v>0</v>
      </c>
      <c r="CS181" s="22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661"/>
      <c r="B182" s="662" t="s">
        <v>121</v>
      </c>
      <c r="C182" s="626"/>
      <c r="D182" s="112">
        <f t="shared" si="47"/>
        <v>3</v>
      </c>
      <c r="E182" s="112">
        <f t="shared" si="50"/>
        <v>3</v>
      </c>
      <c r="F182" s="112">
        <f t="shared" si="50"/>
        <v>0</v>
      </c>
      <c r="G182" s="87"/>
      <c r="H182" s="87"/>
      <c r="I182" s="87"/>
      <c r="J182" s="87"/>
      <c r="K182" s="87">
        <v>3</v>
      </c>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227">
        <f t="shared" si="40"/>
        <v>0</v>
      </c>
      <c r="CQ182" s="227">
        <f t="shared" si="41"/>
        <v>0</v>
      </c>
      <c r="CR182" s="227">
        <f t="shared" si="42"/>
        <v>0</v>
      </c>
      <c r="CS182" s="22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659" t="s">
        <v>242</v>
      </c>
      <c r="B183" s="636" t="s">
        <v>243</v>
      </c>
      <c r="C183" s="637"/>
      <c r="D183" s="143">
        <f t="shared" si="47"/>
        <v>2</v>
      </c>
      <c r="E183" s="143">
        <f t="shared" ref="E183:F186" si="51">+G183+I183+K183+M183+O183</f>
        <v>2</v>
      </c>
      <c r="F183" s="143">
        <f t="shared" si="51"/>
        <v>0</v>
      </c>
      <c r="G183" s="84"/>
      <c r="H183" s="84"/>
      <c r="I183" s="84">
        <v>1</v>
      </c>
      <c r="J183" s="84"/>
      <c r="K183" s="84">
        <v>1</v>
      </c>
      <c r="L183" s="84"/>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227">
        <f t="shared" si="40"/>
        <v>0</v>
      </c>
      <c r="CQ183" s="227">
        <f t="shared" si="41"/>
        <v>0</v>
      </c>
      <c r="CR183" s="227">
        <f t="shared" si="42"/>
        <v>0</v>
      </c>
      <c r="CS183" s="22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660"/>
      <c r="B184" s="631" t="s">
        <v>244</v>
      </c>
      <c r="C184" s="623"/>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227">
        <f t="shared" si="40"/>
        <v>0</v>
      </c>
      <c r="CQ184" s="227">
        <f t="shared" si="41"/>
        <v>0</v>
      </c>
      <c r="CR184" s="227">
        <f t="shared" si="42"/>
        <v>0</v>
      </c>
      <c r="CS184" s="22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660"/>
      <c r="B185" s="631" t="s">
        <v>245</v>
      </c>
      <c r="C185" s="623"/>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227">
        <f t="shared" si="40"/>
        <v>0</v>
      </c>
      <c r="CQ185" s="227">
        <f t="shared" si="41"/>
        <v>0</v>
      </c>
      <c r="CR185" s="227">
        <f t="shared" si="42"/>
        <v>0</v>
      </c>
      <c r="CS185" s="22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663"/>
      <c r="B186" s="624" t="s">
        <v>246</v>
      </c>
      <c r="C186" s="625"/>
      <c r="D186" s="144">
        <f t="shared" si="47"/>
        <v>4</v>
      </c>
      <c r="E186" s="144">
        <f t="shared" si="51"/>
        <v>3</v>
      </c>
      <c r="F186" s="144">
        <f t="shared" si="51"/>
        <v>1</v>
      </c>
      <c r="G186" s="86"/>
      <c r="H186" s="86"/>
      <c r="I186" s="86">
        <v>1</v>
      </c>
      <c r="J186" s="86"/>
      <c r="K186" s="86">
        <v>1</v>
      </c>
      <c r="L186" s="86">
        <v>1</v>
      </c>
      <c r="M186" s="86">
        <v>1</v>
      </c>
      <c r="N186" s="86"/>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227">
        <f t="shared" si="40"/>
        <v>0</v>
      </c>
      <c r="CQ186" s="227">
        <f t="shared" si="41"/>
        <v>0</v>
      </c>
      <c r="CR186" s="227">
        <f t="shared" si="42"/>
        <v>0</v>
      </c>
      <c r="CS186" s="22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636" t="s">
        <v>122</v>
      </c>
      <c r="B187" s="636"/>
      <c r="C187" s="637"/>
      <c r="D187" s="143">
        <f t="shared" si="47"/>
        <v>5</v>
      </c>
      <c r="E187" s="143">
        <f t="shared" si="50"/>
        <v>2</v>
      </c>
      <c r="F187" s="143">
        <f t="shared" si="50"/>
        <v>3</v>
      </c>
      <c r="G187" s="84"/>
      <c r="H187" s="84"/>
      <c r="I187" s="84"/>
      <c r="J187" s="84"/>
      <c r="K187" s="84">
        <v>1</v>
      </c>
      <c r="L187" s="84"/>
      <c r="M187" s="84"/>
      <c r="N187" s="84"/>
      <c r="O187" s="84"/>
      <c r="P187" s="84"/>
      <c r="Q187" s="84"/>
      <c r="R187" s="84"/>
      <c r="S187" s="84"/>
      <c r="T187" s="84"/>
      <c r="U187" s="84"/>
      <c r="V187" s="84">
        <v>1</v>
      </c>
      <c r="W187" s="84"/>
      <c r="X187" s="84">
        <v>1</v>
      </c>
      <c r="Y187" s="84"/>
      <c r="Z187" s="84"/>
      <c r="AA187" s="84">
        <v>1</v>
      </c>
      <c r="AB187" s="84">
        <v>1</v>
      </c>
      <c r="AC187" s="84"/>
      <c r="AD187" s="84"/>
      <c r="AE187" s="84"/>
      <c r="AF187" s="84"/>
      <c r="AG187" s="84"/>
      <c r="AH187" s="84"/>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227">
        <f t="shared" si="40"/>
        <v>0</v>
      </c>
      <c r="CQ187" s="227">
        <f t="shared" si="41"/>
        <v>0</v>
      </c>
      <c r="CR187" s="227">
        <f t="shared" si="42"/>
        <v>0</v>
      </c>
      <c r="CS187" s="22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631" t="s">
        <v>123</v>
      </c>
      <c r="B188" s="631"/>
      <c r="C188" s="623"/>
      <c r="D188" s="111">
        <f t="shared" si="47"/>
        <v>2</v>
      </c>
      <c r="E188" s="111">
        <f t="shared" si="50"/>
        <v>2</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v>2</v>
      </c>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227">
        <f t="shared" si="40"/>
        <v>0</v>
      </c>
      <c r="CQ188" s="227">
        <f t="shared" si="41"/>
        <v>0</v>
      </c>
      <c r="CR188" s="227">
        <f t="shared" si="42"/>
        <v>0</v>
      </c>
      <c r="CS188" s="22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660" t="s">
        <v>124</v>
      </c>
      <c r="B189" s="660"/>
      <c r="C189" s="660"/>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227">
        <f t="shared" si="40"/>
        <v>0</v>
      </c>
      <c r="CQ189" s="227">
        <f t="shared" si="41"/>
        <v>0</v>
      </c>
      <c r="CR189" s="227">
        <f t="shared" si="42"/>
        <v>0</v>
      </c>
      <c r="CS189" s="22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631" t="s">
        <v>125</v>
      </c>
      <c r="B190" s="631"/>
      <c r="C190" s="631"/>
      <c r="D190" s="111">
        <f t="shared" si="47"/>
        <v>5</v>
      </c>
      <c r="E190" s="111">
        <f t="shared" si="50"/>
        <v>3</v>
      </c>
      <c r="F190" s="111">
        <f t="shared" si="50"/>
        <v>2</v>
      </c>
      <c r="G190" s="85"/>
      <c r="H190" s="85"/>
      <c r="I190" s="85"/>
      <c r="J190" s="85"/>
      <c r="K190" s="85"/>
      <c r="L190" s="85"/>
      <c r="M190" s="85"/>
      <c r="N190" s="85"/>
      <c r="O190" s="85"/>
      <c r="P190" s="85"/>
      <c r="Q190" s="85"/>
      <c r="R190" s="85"/>
      <c r="S190" s="85">
        <v>1</v>
      </c>
      <c r="T190" s="85"/>
      <c r="U190" s="85"/>
      <c r="V190" s="85"/>
      <c r="W190" s="85">
        <v>1</v>
      </c>
      <c r="X190" s="85"/>
      <c r="Y190" s="85"/>
      <c r="Z190" s="85">
        <v>1</v>
      </c>
      <c r="AA190" s="85"/>
      <c r="AB190" s="85"/>
      <c r="AC190" s="85"/>
      <c r="AD190" s="85">
        <v>1</v>
      </c>
      <c r="AE190" s="85"/>
      <c r="AF190" s="85"/>
      <c r="AG190" s="85">
        <v>1</v>
      </c>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227">
        <f t="shared" si="40"/>
        <v>0</v>
      </c>
      <c r="CQ190" s="227">
        <f t="shared" si="41"/>
        <v>0</v>
      </c>
      <c r="CR190" s="227">
        <f t="shared" si="42"/>
        <v>0</v>
      </c>
      <c r="CS190" s="22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631" t="s">
        <v>126</v>
      </c>
      <c r="B191" s="631"/>
      <c r="C191" s="631"/>
      <c r="D191" s="111">
        <f t="shared" si="47"/>
        <v>0</v>
      </c>
      <c r="E191" s="111">
        <f t="shared" si="50"/>
        <v>0</v>
      </c>
      <c r="F191" s="111">
        <f t="shared" si="50"/>
        <v>0</v>
      </c>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227">
        <f t="shared" si="40"/>
        <v>0</v>
      </c>
      <c r="CQ191" s="227">
        <f t="shared" si="41"/>
        <v>0</v>
      </c>
      <c r="CR191" s="227">
        <f t="shared" si="42"/>
        <v>0</v>
      </c>
      <c r="CS191" s="22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2">
      <c r="A192" s="631" t="s">
        <v>127</v>
      </c>
      <c r="B192" s="631"/>
      <c r="C192" s="631"/>
      <c r="D192" s="111">
        <f t="shared" si="47"/>
        <v>6</v>
      </c>
      <c r="E192" s="111">
        <f t="shared" si="50"/>
        <v>3</v>
      </c>
      <c r="F192" s="111">
        <f t="shared" si="50"/>
        <v>3</v>
      </c>
      <c r="G192" s="85"/>
      <c r="H192" s="85"/>
      <c r="I192" s="85"/>
      <c r="J192" s="85"/>
      <c r="K192" s="85">
        <v>1</v>
      </c>
      <c r="L192" s="85">
        <v>1</v>
      </c>
      <c r="M192" s="85"/>
      <c r="N192" s="85"/>
      <c r="O192" s="85"/>
      <c r="P192" s="85"/>
      <c r="Q192" s="85">
        <v>1</v>
      </c>
      <c r="R192" s="85"/>
      <c r="S192" s="85">
        <v>1</v>
      </c>
      <c r="T192" s="85"/>
      <c r="U192" s="85"/>
      <c r="V192" s="85"/>
      <c r="W192" s="85"/>
      <c r="X192" s="85"/>
      <c r="Y192" s="85"/>
      <c r="Z192" s="85"/>
      <c r="AA192" s="85"/>
      <c r="AB192" s="85">
        <v>1</v>
      </c>
      <c r="AC192" s="85"/>
      <c r="AD192" s="85"/>
      <c r="AE192" s="85"/>
      <c r="AF192" s="85">
        <v>1</v>
      </c>
      <c r="AG192" s="85"/>
      <c r="AH192" s="85"/>
      <c r="AI192" s="85"/>
      <c r="AJ192" s="85"/>
      <c r="AK192" s="85"/>
      <c r="AL192" s="85"/>
      <c r="AM192" s="85"/>
      <c r="AN192" s="129"/>
      <c r="AO192" s="135"/>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227">
        <f t="shared" si="40"/>
        <v>0</v>
      </c>
      <c r="CQ192" s="227">
        <f t="shared" si="41"/>
        <v>0</v>
      </c>
      <c r="CR192" s="227">
        <f t="shared" si="42"/>
        <v>0</v>
      </c>
      <c r="CS192" s="225">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631" t="s">
        <v>128</v>
      </c>
      <c r="B193" s="631"/>
      <c r="C193" s="631"/>
      <c r="D193" s="111">
        <f t="shared" si="47"/>
        <v>10</v>
      </c>
      <c r="E193" s="111">
        <f t="shared" si="50"/>
        <v>0</v>
      </c>
      <c r="F193" s="111">
        <f t="shared" si="50"/>
        <v>10</v>
      </c>
      <c r="G193" s="85"/>
      <c r="H193" s="85"/>
      <c r="I193" s="85"/>
      <c r="J193" s="85"/>
      <c r="K193" s="85"/>
      <c r="L193" s="85"/>
      <c r="M193" s="85"/>
      <c r="N193" s="85">
        <v>1</v>
      </c>
      <c r="O193" s="85"/>
      <c r="P193" s="85">
        <v>1</v>
      </c>
      <c r="Q193" s="85"/>
      <c r="R193" s="85">
        <v>2</v>
      </c>
      <c r="S193" s="85"/>
      <c r="T193" s="85"/>
      <c r="U193" s="85"/>
      <c r="V193" s="85">
        <v>1</v>
      </c>
      <c r="W193" s="85"/>
      <c r="X193" s="85">
        <v>2</v>
      </c>
      <c r="Y193" s="85"/>
      <c r="Z193" s="85">
        <v>2</v>
      </c>
      <c r="AA193" s="85"/>
      <c r="AB193" s="85">
        <v>1</v>
      </c>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227">
        <f t="shared" si="40"/>
        <v>0</v>
      </c>
      <c r="CQ193" s="227">
        <f t="shared" si="41"/>
        <v>0</v>
      </c>
      <c r="CR193" s="227">
        <f t="shared" si="42"/>
        <v>0</v>
      </c>
      <c r="CS193" s="22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661" t="s">
        <v>129</v>
      </c>
      <c r="B194" s="661"/>
      <c r="C194" s="661"/>
      <c r="D194" s="123">
        <f t="shared" si="47"/>
        <v>0</v>
      </c>
      <c r="E194" s="123">
        <f t="shared" si="50"/>
        <v>0</v>
      </c>
      <c r="F194" s="123">
        <f t="shared" si="50"/>
        <v>0</v>
      </c>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227">
        <f t="shared" si="40"/>
        <v>0</v>
      </c>
      <c r="CQ194" s="227">
        <f t="shared" si="41"/>
        <v>0</v>
      </c>
      <c r="CR194" s="227">
        <f t="shared" si="42"/>
        <v>0</v>
      </c>
      <c r="CS194" s="22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27"/>
      <c r="CQ195" s="227"/>
      <c r="CR195" s="2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533" t="s">
        <v>39</v>
      </c>
      <c r="B196" s="534"/>
      <c r="C196" s="676" t="s">
        <v>40</v>
      </c>
      <c r="D196" s="676"/>
      <c r="E196" s="676"/>
      <c r="F196" s="547" t="s">
        <v>248</v>
      </c>
      <c r="G196" s="548"/>
      <c r="H196" s="547" t="s">
        <v>94</v>
      </c>
      <c r="I196" s="548"/>
      <c r="J196" s="547" t="s">
        <v>95</v>
      </c>
      <c r="K196" s="548"/>
      <c r="L196" s="547" t="s">
        <v>96</v>
      </c>
      <c r="M196" s="548"/>
      <c r="N196" s="547" t="s">
        <v>249</v>
      </c>
      <c r="O196" s="548"/>
      <c r="P196" s="547" t="s">
        <v>250</v>
      </c>
      <c r="Q196" s="548"/>
      <c r="R196" s="547" t="s">
        <v>251</v>
      </c>
      <c r="S196" s="548"/>
      <c r="T196" s="547" t="s">
        <v>252</v>
      </c>
      <c r="U196" s="548"/>
      <c r="V196" s="547" t="s">
        <v>253</v>
      </c>
      <c r="W196" s="548"/>
      <c r="X196" s="547" t="s">
        <v>254</v>
      </c>
      <c r="Y196" s="548"/>
      <c r="Z196" s="547" t="s">
        <v>255</v>
      </c>
      <c r="AA196" s="548"/>
      <c r="AB196" s="547" t="s">
        <v>256</v>
      </c>
      <c r="AC196" s="548"/>
      <c r="AD196" s="547" t="s">
        <v>257</v>
      </c>
      <c r="AE196" s="548"/>
      <c r="AF196" s="547" t="s">
        <v>258</v>
      </c>
      <c r="AG196" s="548"/>
      <c r="AH196" s="547" t="s">
        <v>259</v>
      </c>
      <c r="AI196" s="548"/>
      <c r="AJ196" s="547" t="s">
        <v>260</v>
      </c>
      <c r="AK196" s="548"/>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P196" s="276"/>
      <c r="CQ196" s="276"/>
      <c r="CR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535"/>
      <c r="B197" s="536"/>
      <c r="C197" s="363" t="s">
        <v>133</v>
      </c>
      <c r="D197" s="363" t="s">
        <v>37</v>
      </c>
      <c r="E197" s="366" t="s">
        <v>58</v>
      </c>
      <c r="F197" s="359" t="s">
        <v>37</v>
      </c>
      <c r="G197" s="359" t="s">
        <v>58</v>
      </c>
      <c r="H197" s="359" t="s">
        <v>37</v>
      </c>
      <c r="I197" s="359" t="s">
        <v>58</v>
      </c>
      <c r="J197" s="359" t="s">
        <v>37</v>
      </c>
      <c r="K197" s="359" t="s">
        <v>58</v>
      </c>
      <c r="L197" s="359" t="s">
        <v>37</v>
      </c>
      <c r="M197" s="359" t="s">
        <v>58</v>
      </c>
      <c r="N197" s="359" t="s">
        <v>37</v>
      </c>
      <c r="O197" s="359" t="s">
        <v>58</v>
      </c>
      <c r="P197" s="359" t="s">
        <v>37</v>
      </c>
      <c r="Q197" s="359" t="s">
        <v>58</v>
      </c>
      <c r="R197" s="359" t="s">
        <v>37</v>
      </c>
      <c r="S197" s="359" t="s">
        <v>58</v>
      </c>
      <c r="T197" s="359" t="s">
        <v>37</v>
      </c>
      <c r="U197" s="359" t="s">
        <v>58</v>
      </c>
      <c r="V197" s="359" t="s">
        <v>37</v>
      </c>
      <c r="W197" s="359" t="s">
        <v>58</v>
      </c>
      <c r="X197" s="359" t="s">
        <v>37</v>
      </c>
      <c r="Y197" s="359" t="s">
        <v>58</v>
      </c>
      <c r="Z197" s="359" t="s">
        <v>37</v>
      </c>
      <c r="AA197" s="359" t="s">
        <v>58</v>
      </c>
      <c r="AB197" s="359" t="s">
        <v>37</v>
      </c>
      <c r="AC197" s="359" t="s">
        <v>58</v>
      </c>
      <c r="AD197" s="359" t="s">
        <v>37</v>
      </c>
      <c r="AE197" s="359" t="s">
        <v>58</v>
      </c>
      <c r="AF197" s="359" t="s">
        <v>37</v>
      </c>
      <c r="AG197" s="359" t="s">
        <v>58</v>
      </c>
      <c r="AH197" s="359" t="s">
        <v>37</v>
      </c>
      <c r="AI197" s="359" t="s">
        <v>58</v>
      </c>
      <c r="AJ197" s="359" t="s">
        <v>37</v>
      </c>
      <c r="AK197" s="359"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P197" s="276"/>
      <c r="CQ197" s="276"/>
      <c r="CR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674" t="s">
        <v>134</v>
      </c>
      <c r="B198" s="67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227">
        <f>IF($C198&lt;&gt;SUM($F198:$AK198),1,0)</f>
        <v>0</v>
      </c>
      <c r="CQ198" s="227">
        <f>IF($D198&lt;&gt;$F198+$H198+$J198+$L198+$N198+$P198+R198+T198+V198+X198+Z198+AB198+AD198+AF198+AH198+AJ198,1,0)</f>
        <v>0</v>
      </c>
      <c r="CR198" s="22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528" t="s">
        <v>135</v>
      </c>
      <c r="B199" s="528"/>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227">
        <f>IF($C199&lt;&gt;SUM($F199:$AK199),1,0)</f>
        <v>0</v>
      </c>
      <c r="CQ199" s="227">
        <f>IF($D199&lt;&gt;$F199+$H199+$J199+$L199+$N199+$P199+R199+T199+V199+X199+Z199+AB199+AD199+AF199+AH199+AJ199,1,0)</f>
        <v>0</v>
      </c>
      <c r="CR199" s="22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675" t="s">
        <v>136</v>
      </c>
      <c r="B200" s="675"/>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227">
        <f>IF($C200&lt;&gt;SUM($F200:$AK200),1,0)</f>
        <v>0</v>
      </c>
      <c r="CQ200" s="227">
        <f>IF($D200&lt;&gt;$F200+$H200+$J200+$L200+$N200+$P200+R200+T200+V200+X200+Z200+AB200+AD200+AF200+AH200+AJ200,1,0)</f>
        <v>0</v>
      </c>
      <c r="CR200" s="22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25"/>
      <c r="CQ201" s="225"/>
      <c r="CR201" s="225"/>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533" t="s">
        <v>39</v>
      </c>
      <c r="B202" s="534"/>
      <c r="C202" s="676" t="s">
        <v>40</v>
      </c>
      <c r="D202" s="676"/>
      <c r="E202" s="676"/>
      <c r="F202" s="547" t="s">
        <v>248</v>
      </c>
      <c r="G202" s="548"/>
      <c r="H202" s="547" t="s">
        <v>94</v>
      </c>
      <c r="I202" s="548"/>
      <c r="J202" s="547" t="s">
        <v>95</v>
      </c>
      <c r="K202" s="548"/>
      <c r="L202" s="547" t="s">
        <v>96</v>
      </c>
      <c r="M202" s="548"/>
      <c r="N202" s="547" t="s">
        <v>249</v>
      </c>
      <c r="O202" s="548"/>
      <c r="P202" s="547" t="s">
        <v>250</v>
      </c>
      <c r="Q202" s="548"/>
      <c r="R202" s="547" t="s">
        <v>251</v>
      </c>
      <c r="S202" s="548"/>
      <c r="T202" s="547" t="s">
        <v>252</v>
      </c>
      <c r="U202" s="548"/>
      <c r="V202" s="547" t="s">
        <v>253</v>
      </c>
      <c r="W202" s="548"/>
      <c r="X202" s="547" t="s">
        <v>254</v>
      </c>
      <c r="Y202" s="548"/>
      <c r="Z202" s="547" t="s">
        <v>255</v>
      </c>
      <c r="AA202" s="548"/>
      <c r="AB202" s="547" t="s">
        <v>256</v>
      </c>
      <c r="AC202" s="548"/>
      <c r="AD202" s="547" t="s">
        <v>257</v>
      </c>
      <c r="AE202" s="548"/>
      <c r="AF202" s="547" t="s">
        <v>258</v>
      </c>
      <c r="AG202" s="548"/>
      <c r="AH202" s="547" t="s">
        <v>259</v>
      </c>
      <c r="AI202" s="548"/>
      <c r="AJ202" s="547" t="s">
        <v>260</v>
      </c>
      <c r="AK202" s="548"/>
      <c r="AL202" s="71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P202" s="225"/>
      <c r="CQ202" s="225"/>
      <c r="CR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535"/>
      <c r="B203" s="536"/>
      <c r="C203" s="363" t="s">
        <v>133</v>
      </c>
      <c r="D203" s="363" t="s">
        <v>37</v>
      </c>
      <c r="E203" s="366"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714"/>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27"/>
      <c r="CQ203" s="227"/>
      <c r="CR203" s="227"/>
      <c r="CS203" s="227"/>
      <c r="CT203" s="227"/>
      <c r="CU203" s="2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674" t="s">
        <v>134</v>
      </c>
      <c r="B204" s="67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M204" s="158" t="str">
        <f>IF($C204&lt;$AL204,"Egresos abandonos no puede ser mayor que total egresos","")</f>
        <v/>
      </c>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158">
        <f>IF($C204&lt;$AL204,1,0)</f>
        <v>0</v>
      </c>
      <c r="CQ204" s="227">
        <f>IF($D204&lt;&gt;$F204+$H204+$J204+$L204+$N204+$P204+R204+T204+W204+Y204+AA204+AC204+AE204+AG204+AI204+AK204,1,0)</f>
        <v>0</v>
      </c>
      <c r="CR204" s="227">
        <f>IF($E204&lt;&gt;$G204+$I204+$K204+$M204+$O204+$Q204+S204+U204+W204+Y204+AA204+AC204+AE204+AG204+AI204+AK204,1,0)</f>
        <v>0</v>
      </c>
      <c r="CS204" s="227"/>
      <c r="CT204" s="227"/>
      <c r="CU204" s="2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528" t="s">
        <v>135</v>
      </c>
      <c r="B205" s="528"/>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158"/>
      <c r="AY205" s="27"/>
      <c r="AZ205" s="27"/>
      <c r="BA205" s="80"/>
      <c r="BB205" s="158" t="str">
        <f>IF($C205&lt;$AL205,"Egresos abandonos no puede ser mayor que total egresos","")</f>
        <v/>
      </c>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158">
        <f>IF($C205&lt;$AL205,1,0)</f>
        <v>0</v>
      </c>
      <c r="CQ205" s="227">
        <f>IF($D205&lt;&gt;$F205+$H205+$J205+$L205+$N205+$P205+R205+T205+W205+Y205+AA205+AC205+AE205+AG205+AI205+AK205,1,0)</f>
        <v>0</v>
      </c>
      <c r="CR205" s="227">
        <f>IF($E205&lt;&gt;$G205+$I205+$K205+$M205+$O205+$Q205+S205+U205+W205+Y205+AA205+AC205+AE205+AG205+AI205+AK205,1,0)</f>
        <v>0</v>
      </c>
      <c r="CS205" s="227"/>
      <c r="CT205" s="227"/>
      <c r="CU205" s="2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675" t="s">
        <v>136</v>
      </c>
      <c r="B206" s="675"/>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158"/>
      <c r="AY206" s="27"/>
      <c r="AZ206" s="27"/>
      <c r="BA206" s="80"/>
      <c r="BB206" s="158" t="str">
        <f>IF($C206&lt;$AL206,"Egresos abandonos no puede ser mayor que total egresos","")</f>
        <v/>
      </c>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158">
        <f>IF($C206&lt;$AL206,1,0)</f>
        <v>0</v>
      </c>
      <c r="CQ206" s="227">
        <f>IF($D206&lt;&gt;$F206+$H206+$J206+$L206+$N206+$P206+R206+T206+W206+Y206+AA206+AC206+AE206+AG206+AI206+AK206,1,0)</f>
        <v>0</v>
      </c>
      <c r="CR206" s="227">
        <f>IF($E206&lt;&gt;$G206+$I206+$K206+$M206+$O206+$Q206+S206+U206+W206+Y206+AA206+AC206+AE206+AG206+AI206+AK206,1,0)</f>
        <v>0</v>
      </c>
      <c r="CS206" s="227"/>
      <c r="CT206" s="227"/>
      <c r="CU206" s="2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11"/>
      <c r="CQ207" s="11"/>
      <c r="CR207" s="11"/>
      <c r="CS207" s="11"/>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715" t="s">
        <v>137</v>
      </c>
      <c r="B208" s="716" t="s">
        <v>138</v>
      </c>
      <c r="C208" s="509" t="s">
        <v>4</v>
      </c>
      <c r="D208" s="719" t="s">
        <v>139</v>
      </c>
      <c r="E208" s="720"/>
      <c r="F208" s="720"/>
      <c r="G208" s="720"/>
      <c r="H208" s="720"/>
      <c r="I208" s="720"/>
      <c r="J208" s="720"/>
      <c r="K208" s="720"/>
      <c r="L208" s="720"/>
      <c r="M208" s="720"/>
      <c r="N208" s="720"/>
      <c r="O208" s="720"/>
      <c r="P208" s="720"/>
      <c r="Q208" s="720"/>
      <c r="R208" s="720"/>
      <c r="S208" s="721"/>
      <c r="T208" s="719" t="s">
        <v>51</v>
      </c>
      <c r="U208" s="721"/>
      <c r="V208" s="555"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11"/>
      <c r="CQ208" s="11"/>
      <c r="CR208" s="11"/>
      <c r="CS208" s="11"/>
      <c r="CT208" s="27"/>
      <c r="CU208" s="27"/>
      <c r="CV208" s="27"/>
      <c r="CW208" s="11"/>
      <c r="CX208" s="11"/>
      <c r="CY208" s="11"/>
      <c r="CZ208" s="27"/>
      <c r="DA208" s="27"/>
      <c r="DG208" s="27"/>
      <c r="DH208" s="27"/>
      <c r="DI208" s="27"/>
      <c r="DJ208" s="27"/>
    </row>
    <row r="209" spans="1:118" s="76" customFormat="1" ht="24.75" customHeight="1" x14ac:dyDescent="0.15">
      <c r="A209" s="717"/>
      <c r="B209" s="718"/>
      <c r="C209" s="510"/>
      <c r="D209" s="279" t="s">
        <v>237</v>
      </c>
      <c r="E209" s="280" t="s">
        <v>140</v>
      </c>
      <c r="F209" s="280" t="s">
        <v>63</v>
      </c>
      <c r="G209" s="280" t="s">
        <v>8</v>
      </c>
      <c r="H209" s="359" t="s">
        <v>165</v>
      </c>
      <c r="I209" s="359" t="s">
        <v>166</v>
      </c>
      <c r="J209" s="359" t="s">
        <v>167</v>
      </c>
      <c r="K209" s="359" t="s">
        <v>168</v>
      </c>
      <c r="L209" s="359" t="s">
        <v>169</v>
      </c>
      <c r="M209" s="359" t="s">
        <v>170</v>
      </c>
      <c r="N209" s="359" t="s">
        <v>264</v>
      </c>
      <c r="O209" s="359" t="s">
        <v>265</v>
      </c>
      <c r="P209" s="359" t="s">
        <v>266</v>
      </c>
      <c r="Q209" s="359" t="s">
        <v>267</v>
      </c>
      <c r="R209" s="359" t="s">
        <v>268</v>
      </c>
      <c r="S209" s="359" t="s">
        <v>269</v>
      </c>
      <c r="T209" s="280" t="s">
        <v>141</v>
      </c>
      <c r="U209" s="280" t="s">
        <v>58</v>
      </c>
      <c r="V209" s="722"/>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11"/>
      <c r="CQ209" s="11"/>
      <c r="CR209" s="11"/>
      <c r="CS209" s="11"/>
      <c r="CT209" s="27"/>
      <c r="CU209" s="27"/>
      <c r="CV209" s="27"/>
      <c r="CW209" s="11"/>
      <c r="CX209" s="11"/>
      <c r="CY209" s="11"/>
      <c r="CZ209" s="27"/>
      <c r="DA209" s="27"/>
      <c r="DG209" s="27"/>
      <c r="DH209" s="27"/>
      <c r="DI209" s="27"/>
      <c r="DJ209" s="27"/>
    </row>
    <row r="210" spans="1:118" s="76" customFormat="1" ht="15.75" customHeight="1" x14ac:dyDescent="0.15">
      <c r="A210" s="671"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283" t="str">
        <f>IF($C210=0,"",IF($V210="",IF($C210=0,"",1),0))</f>
        <v/>
      </c>
      <c r="CR210" s="39">
        <f>IF($C210&lt;$V210,1,0)</f>
        <v>0</v>
      </c>
      <c r="CS210" s="77"/>
      <c r="CT210" s="284"/>
      <c r="CU210" s="284"/>
      <c r="CV210" s="284"/>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672"/>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283" t="str">
        <f>IF($C211=0,"",IF($V211="",IF($C211=0,"",1),0))</f>
        <v/>
      </c>
      <c r="CR211" s="39">
        <f>IF($C211&lt;$V211,1,0)</f>
        <v>0</v>
      </c>
      <c r="CS211" s="77"/>
      <c r="CT211" s="284"/>
      <c r="CU211" s="284"/>
      <c r="CV211" s="284"/>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673"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283" t="str">
        <f>IF($C212=0,"",IF($V212="",IF($C212=0,"",1),0))</f>
        <v/>
      </c>
      <c r="CR212" s="39">
        <f>IF($C212&lt;$V212,1,0)</f>
        <v>0</v>
      </c>
      <c r="CS212" s="77"/>
      <c r="CT212" s="284"/>
      <c r="CU212" s="284"/>
      <c r="CV212" s="284"/>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672"/>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283" t="str">
        <f>IF($C213=0,"",IF($V213="",IF($C213=0,"",1),0))</f>
        <v/>
      </c>
      <c r="CR213" s="39">
        <f>IF($C213&lt;$V213,1,0)</f>
        <v>0</v>
      </c>
      <c r="CS213" s="77"/>
      <c r="CT213" s="284"/>
      <c r="CU213" s="284"/>
      <c r="CV213" s="284"/>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533" t="s">
        <v>146</v>
      </c>
      <c r="B215" s="534"/>
      <c r="C215" s="543" t="s">
        <v>147</v>
      </c>
      <c r="D215" s="543"/>
      <c r="E215" s="543"/>
      <c r="F215" s="557" t="s">
        <v>148</v>
      </c>
      <c r="G215" s="558"/>
      <c r="H215" s="558"/>
      <c r="I215" s="558"/>
      <c r="J215" s="558"/>
      <c r="K215" s="558"/>
      <c r="L215" s="558"/>
      <c r="M215" s="558"/>
      <c r="N215" s="558"/>
      <c r="O215" s="558"/>
      <c r="P215" s="558"/>
      <c r="Q215" s="558"/>
      <c r="R215" s="558"/>
      <c r="S215" s="558"/>
      <c r="T215" s="558"/>
      <c r="U215" s="558"/>
      <c r="V215" s="558"/>
      <c r="W215" s="558"/>
      <c r="X215" s="558"/>
      <c r="Y215" s="558"/>
      <c r="Z215" s="558"/>
      <c r="AA215" s="558"/>
      <c r="AB215" s="558"/>
      <c r="AC215" s="558"/>
      <c r="AD215" s="558"/>
      <c r="AE215" s="558"/>
      <c r="AF215" s="558"/>
      <c r="AG215" s="558"/>
      <c r="AH215" s="558"/>
      <c r="AI215" s="558"/>
      <c r="AJ215" s="558"/>
      <c r="AK215" s="558"/>
      <c r="AL215" s="558"/>
      <c r="AM215" s="558"/>
      <c r="AN215" s="723" t="s">
        <v>149</v>
      </c>
      <c r="AO215" s="509" t="s">
        <v>84</v>
      </c>
      <c r="AP215" s="713" t="s">
        <v>150</v>
      </c>
      <c r="AQ215" s="509"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81"/>
      <c r="B216" s="582"/>
      <c r="C216" s="543"/>
      <c r="D216" s="543"/>
      <c r="E216" s="543"/>
      <c r="F216" s="560" t="s">
        <v>271</v>
      </c>
      <c r="G216" s="726"/>
      <c r="H216" s="727" t="s">
        <v>237</v>
      </c>
      <c r="I216" s="728"/>
      <c r="J216" s="560" t="s">
        <v>140</v>
      </c>
      <c r="K216" s="726"/>
      <c r="L216" s="560" t="s">
        <v>63</v>
      </c>
      <c r="M216" s="726"/>
      <c r="N216" s="560" t="s">
        <v>8</v>
      </c>
      <c r="O216" s="726"/>
      <c r="P216" s="579" t="s">
        <v>213</v>
      </c>
      <c r="Q216" s="580"/>
      <c r="R216" s="579" t="s">
        <v>214</v>
      </c>
      <c r="S216" s="580"/>
      <c r="T216" s="579" t="s">
        <v>215</v>
      </c>
      <c r="U216" s="580"/>
      <c r="V216" s="579" t="s">
        <v>216</v>
      </c>
      <c r="W216" s="580"/>
      <c r="X216" s="579" t="s">
        <v>217</v>
      </c>
      <c r="Y216" s="580"/>
      <c r="Z216" s="579" t="s">
        <v>218</v>
      </c>
      <c r="AA216" s="580"/>
      <c r="AB216" s="579" t="s">
        <v>219</v>
      </c>
      <c r="AC216" s="580"/>
      <c r="AD216" s="579" t="s">
        <v>220</v>
      </c>
      <c r="AE216" s="580"/>
      <c r="AF216" s="579" t="s">
        <v>221</v>
      </c>
      <c r="AG216" s="580"/>
      <c r="AH216" s="579" t="s">
        <v>222</v>
      </c>
      <c r="AI216" s="580"/>
      <c r="AJ216" s="579" t="s">
        <v>223</v>
      </c>
      <c r="AK216" s="580"/>
      <c r="AL216" s="579" t="s">
        <v>224</v>
      </c>
      <c r="AM216" s="612"/>
      <c r="AN216" s="724"/>
      <c r="AO216" s="684"/>
      <c r="AP216" s="584"/>
      <c r="AQ216" s="684"/>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535"/>
      <c r="B217" s="536"/>
      <c r="C217" s="363" t="s">
        <v>133</v>
      </c>
      <c r="D217" s="363" t="s">
        <v>37</v>
      </c>
      <c r="E217" s="355" t="s">
        <v>58</v>
      </c>
      <c r="F217" s="356" t="s">
        <v>141</v>
      </c>
      <c r="G217" s="356" t="s">
        <v>58</v>
      </c>
      <c r="H217" s="356" t="s">
        <v>141</v>
      </c>
      <c r="I217" s="356" t="s">
        <v>58</v>
      </c>
      <c r="J217" s="356" t="s">
        <v>141</v>
      </c>
      <c r="K217" s="356" t="s">
        <v>58</v>
      </c>
      <c r="L217" s="356" t="s">
        <v>141</v>
      </c>
      <c r="M217" s="356" t="s">
        <v>58</v>
      </c>
      <c r="N217" s="356" t="s">
        <v>141</v>
      </c>
      <c r="O217" s="356" t="s">
        <v>58</v>
      </c>
      <c r="P217" s="356" t="s">
        <v>141</v>
      </c>
      <c r="Q217" s="356" t="s">
        <v>58</v>
      </c>
      <c r="R217" s="356" t="s">
        <v>141</v>
      </c>
      <c r="S217" s="356" t="s">
        <v>58</v>
      </c>
      <c r="T217" s="356" t="s">
        <v>141</v>
      </c>
      <c r="U217" s="356" t="s">
        <v>58</v>
      </c>
      <c r="V217" s="356" t="s">
        <v>141</v>
      </c>
      <c r="W217" s="356" t="s">
        <v>58</v>
      </c>
      <c r="X217" s="356" t="s">
        <v>141</v>
      </c>
      <c r="Y217" s="356" t="s">
        <v>58</v>
      </c>
      <c r="Z217" s="356" t="s">
        <v>141</v>
      </c>
      <c r="AA217" s="356" t="s">
        <v>58</v>
      </c>
      <c r="AB217" s="356" t="s">
        <v>141</v>
      </c>
      <c r="AC217" s="356" t="s">
        <v>58</v>
      </c>
      <c r="AD217" s="356" t="s">
        <v>141</v>
      </c>
      <c r="AE217" s="356" t="s">
        <v>58</v>
      </c>
      <c r="AF217" s="356" t="s">
        <v>141</v>
      </c>
      <c r="AG217" s="356" t="s">
        <v>58</v>
      </c>
      <c r="AH217" s="356" t="s">
        <v>141</v>
      </c>
      <c r="AI217" s="356" t="s">
        <v>58</v>
      </c>
      <c r="AJ217" s="356" t="s">
        <v>141</v>
      </c>
      <c r="AK217" s="356" t="s">
        <v>58</v>
      </c>
      <c r="AL217" s="356" t="s">
        <v>141</v>
      </c>
      <c r="AM217" s="357" t="s">
        <v>58</v>
      </c>
      <c r="AN217" s="725"/>
      <c r="AO217" s="510"/>
      <c r="AP217" s="714"/>
      <c r="AQ217" s="510"/>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11"/>
      <c r="CQ217" s="11"/>
      <c r="CR217" s="11"/>
      <c r="CS217" s="11"/>
      <c r="CT217" s="27"/>
      <c r="CU217" s="27"/>
      <c r="CV217" s="27"/>
      <c r="CW217" s="11"/>
      <c r="CX217" s="11"/>
      <c r="CY217" s="11"/>
      <c r="CZ217" s="11"/>
      <c r="DA217" s="11"/>
      <c r="DB217" s="11"/>
      <c r="DC217" s="11"/>
      <c r="DD217" s="11"/>
      <c r="DE217" s="11"/>
    </row>
    <row r="218" spans="1:118" s="76" customFormat="1" ht="18" customHeight="1" x14ac:dyDescent="0.15">
      <c r="A218" s="752" t="s">
        <v>151</v>
      </c>
      <c r="B218" s="753"/>
      <c r="C218" s="287">
        <f>SUM(D218:E218)</f>
        <v>24</v>
      </c>
      <c r="D218" s="287">
        <f>+F218+H218+J218+L218+N218+P218+R218+T218+V218++X218+Z218+AB218+AD218+AF218+AH218+AJ218+AL218</f>
        <v>1</v>
      </c>
      <c r="E218" s="287">
        <f>+G218+I218+K218+M218+O218+Q218+S218+U218+W218++Y218+AA218+AC218+AE218+AG218+AI218+AK218+AM218</f>
        <v>23</v>
      </c>
      <c r="F218" s="287">
        <f>SUM(F220:F228)</f>
        <v>0</v>
      </c>
      <c r="G218" s="287">
        <f t="shared" ref="G218:AM218" si="52">SUM(G220:G228)</f>
        <v>0</v>
      </c>
      <c r="H218" s="287">
        <f t="shared" si="52"/>
        <v>0</v>
      </c>
      <c r="I218" s="287">
        <f t="shared" si="52"/>
        <v>0</v>
      </c>
      <c r="J218" s="287">
        <f t="shared" si="52"/>
        <v>0</v>
      </c>
      <c r="K218" s="287">
        <f>SUM(K219:K228)</f>
        <v>1</v>
      </c>
      <c r="L218" s="287">
        <f t="shared" si="52"/>
        <v>0</v>
      </c>
      <c r="M218" s="287">
        <f>SUM(M219:M228)</f>
        <v>3</v>
      </c>
      <c r="N218" s="287">
        <f t="shared" si="52"/>
        <v>0</v>
      </c>
      <c r="O218" s="287">
        <f>SUM(O219:O228)</f>
        <v>5</v>
      </c>
      <c r="P218" s="287">
        <f t="shared" si="52"/>
        <v>1</v>
      </c>
      <c r="Q218" s="287">
        <f>SUM(Q219:Q228)</f>
        <v>6</v>
      </c>
      <c r="R218" s="287">
        <f t="shared" si="52"/>
        <v>0</v>
      </c>
      <c r="S218" s="287">
        <f>SUM(S219:S228)</f>
        <v>3</v>
      </c>
      <c r="T218" s="287">
        <f t="shared" si="52"/>
        <v>0</v>
      </c>
      <c r="U218" s="287">
        <f>SUM(U219:U228)</f>
        <v>1</v>
      </c>
      <c r="V218" s="287">
        <f t="shared" si="52"/>
        <v>0</v>
      </c>
      <c r="W218" s="287">
        <f>SUM(W219:W228)</f>
        <v>0</v>
      </c>
      <c r="X218" s="287">
        <f t="shared" si="52"/>
        <v>0</v>
      </c>
      <c r="Y218" s="287">
        <f>SUM(Y219:Y228)</f>
        <v>2</v>
      </c>
      <c r="Z218" s="287">
        <f t="shared" si="52"/>
        <v>0</v>
      </c>
      <c r="AA218" s="287">
        <f>SUM(AA219:AA228)</f>
        <v>1</v>
      </c>
      <c r="AB218" s="287">
        <f t="shared" si="52"/>
        <v>0</v>
      </c>
      <c r="AC218" s="287">
        <f>SUM(AC219:AC228)</f>
        <v>0</v>
      </c>
      <c r="AD218" s="287">
        <f t="shared" si="52"/>
        <v>0</v>
      </c>
      <c r="AE218" s="287">
        <f t="shared" si="52"/>
        <v>1</v>
      </c>
      <c r="AF218" s="287">
        <f t="shared" si="52"/>
        <v>0</v>
      </c>
      <c r="AG218" s="287">
        <f t="shared" si="52"/>
        <v>0</v>
      </c>
      <c r="AH218" s="287">
        <f t="shared" si="52"/>
        <v>0</v>
      </c>
      <c r="AI218" s="287">
        <f t="shared" si="52"/>
        <v>0</v>
      </c>
      <c r="AJ218" s="287">
        <f t="shared" si="52"/>
        <v>0</v>
      </c>
      <c r="AK218" s="287">
        <f t="shared" si="52"/>
        <v>0</v>
      </c>
      <c r="AL218" s="288">
        <f t="shared" si="52"/>
        <v>0</v>
      </c>
      <c r="AM218" s="289">
        <f t="shared" si="52"/>
        <v>0</v>
      </c>
      <c r="AN218" s="152">
        <f>SUM(AN219:AN228)</f>
        <v>0</v>
      </c>
      <c r="AO218" s="153">
        <f>SUM(AO219:AO228)</f>
        <v>0</v>
      </c>
      <c r="AP218" s="290">
        <f>SUM(AP219:AP228)</f>
        <v>0</v>
      </c>
      <c r="AQ218" s="290">
        <f>SUM(AQ219:AQ228)</f>
        <v>0</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6">
        <f>IF($AO218&lt;$AP218+$AQ218,1,0)</f>
        <v>0</v>
      </c>
      <c r="CQ218" s="11"/>
      <c r="CR218" s="11"/>
      <c r="CS218" s="11"/>
      <c r="CT218" s="27"/>
      <c r="CU218" s="27"/>
      <c r="CV218" s="27"/>
      <c r="CW218" s="11"/>
      <c r="CX218" s="11"/>
      <c r="CY218" s="11"/>
      <c r="CZ218" s="11"/>
      <c r="DA218" s="11"/>
      <c r="DB218" s="11"/>
      <c r="DC218" s="11"/>
      <c r="DD218" s="11"/>
      <c r="DE218" s="11"/>
    </row>
    <row r="219" spans="1:118" s="76" customFormat="1" ht="18" customHeight="1" x14ac:dyDescent="0.15">
      <c r="A219" s="664" t="s">
        <v>152</v>
      </c>
      <c r="B219" s="275" t="s">
        <v>97</v>
      </c>
      <c r="C219" s="291">
        <f>+E219</f>
        <v>0</v>
      </c>
      <c r="D219" s="292"/>
      <c r="E219" s="291">
        <f>+K219+M219+O219+Q219+S219+U219+W219++Y219+AA219+AC219</f>
        <v>0</v>
      </c>
      <c r="F219" s="258"/>
      <c r="G219" s="258"/>
      <c r="H219" s="258"/>
      <c r="I219" s="258"/>
      <c r="J219" s="258"/>
      <c r="K219" s="84"/>
      <c r="L219" s="258"/>
      <c r="M219" s="84"/>
      <c r="N219" s="258"/>
      <c r="O219" s="84"/>
      <c r="P219" s="258"/>
      <c r="Q219" s="84"/>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6">
        <f t="shared" ref="CP219:CP228" si="55">IF($AO219&lt;$AP219+$AQ219,1,0)</f>
        <v>0</v>
      </c>
      <c r="CQ219" s="11"/>
      <c r="CR219" s="11"/>
      <c r="CS219" s="11"/>
      <c r="CT219" s="27"/>
      <c r="CU219" s="27"/>
      <c r="CV219" s="27"/>
      <c r="CW219" s="11"/>
      <c r="CX219" s="11"/>
      <c r="CY219" s="11"/>
      <c r="CZ219" s="11"/>
      <c r="DA219" s="11"/>
      <c r="DB219" s="11"/>
      <c r="DC219" s="11"/>
      <c r="DD219" s="11"/>
      <c r="DE219" s="11"/>
    </row>
    <row r="220" spans="1:118" s="13" customFormat="1" ht="18.75" customHeight="1" x14ac:dyDescent="0.2">
      <c r="A220" s="665"/>
      <c r="B220" s="369" t="s">
        <v>153</v>
      </c>
      <c r="C220" s="95">
        <f t="shared" ref="C220:C228" si="56">SUM(D220:E220)</f>
        <v>0</v>
      </c>
      <c r="D220" s="95">
        <f t="shared" ref="D220:E228" si="57">+F220+H220+J220+L220+N220+P220+R220+T220+V220++X220+Z220+AB220+AD220+AF220+AH220+AJ220+AL220</f>
        <v>0</v>
      </c>
      <c r="E220" s="123">
        <f>+G220+I220+K220+M220+O220+Q220+S220+U220+W220++Y220+AA220+AC220+AE220+AG220+AI220+AK220+AM220</f>
        <v>0</v>
      </c>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6">
        <f t="shared" si="55"/>
        <v>0</v>
      </c>
      <c r="CQ220" s="11"/>
      <c r="CR220" s="11"/>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754" t="s">
        <v>154</v>
      </c>
      <c r="B221" s="754"/>
      <c r="C221" s="125">
        <f t="shared" si="56"/>
        <v>3</v>
      </c>
      <c r="D221" s="125">
        <f t="shared" si="57"/>
        <v>1</v>
      </c>
      <c r="E221" s="145">
        <f t="shared" si="57"/>
        <v>2</v>
      </c>
      <c r="F221" s="89"/>
      <c r="G221" s="89"/>
      <c r="H221" s="89"/>
      <c r="I221" s="89"/>
      <c r="J221" s="89"/>
      <c r="K221" s="89"/>
      <c r="L221" s="89"/>
      <c r="M221" s="89"/>
      <c r="N221" s="89"/>
      <c r="O221" s="89">
        <v>1</v>
      </c>
      <c r="P221" s="89">
        <v>1</v>
      </c>
      <c r="Q221" s="89">
        <v>1</v>
      </c>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6">
        <f t="shared" si="55"/>
        <v>0</v>
      </c>
      <c r="CQ221" s="11"/>
      <c r="CR221" s="11"/>
      <c r="CS221" s="11"/>
      <c r="CT221" s="27"/>
      <c r="CU221" s="27"/>
      <c r="CV221" s="27"/>
      <c r="CW221" s="11"/>
      <c r="CX221" s="11"/>
      <c r="CY221" s="11"/>
      <c r="CZ221" s="11"/>
      <c r="DA221" s="11"/>
      <c r="DB221" s="11"/>
      <c r="DC221" s="11"/>
      <c r="DD221" s="11"/>
      <c r="DE221" s="11"/>
    </row>
    <row r="222" spans="1:118" s="76" customFormat="1" ht="15" customHeight="1" x14ac:dyDescent="0.15">
      <c r="A222" s="755" t="s">
        <v>155</v>
      </c>
      <c r="B222" s="755"/>
      <c r="C222" s="94">
        <f t="shared" si="56"/>
        <v>5</v>
      </c>
      <c r="D222" s="94">
        <f t="shared" si="57"/>
        <v>0</v>
      </c>
      <c r="E222" s="122">
        <f t="shared" si="57"/>
        <v>5</v>
      </c>
      <c r="F222" s="85"/>
      <c r="G222" s="85"/>
      <c r="H222" s="85"/>
      <c r="I222" s="85"/>
      <c r="J222" s="85"/>
      <c r="K222" s="85"/>
      <c r="L222" s="85"/>
      <c r="M222" s="85">
        <v>2</v>
      </c>
      <c r="N222" s="85"/>
      <c r="O222" s="85">
        <v>1</v>
      </c>
      <c r="P222" s="85"/>
      <c r="Q222" s="85">
        <v>1</v>
      </c>
      <c r="R222" s="85"/>
      <c r="S222" s="85"/>
      <c r="T222" s="85"/>
      <c r="U222" s="85"/>
      <c r="V222" s="85"/>
      <c r="W222" s="85"/>
      <c r="X222" s="85"/>
      <c r="Y222" s="85">
        <v>1</v>
      </c>
      <c r="Z222" s="85"/>
      <c r="AA222" s="85"/>
      <c r="AB222" s="85"/>
      <c r="AC222" s="85"/>
      <c r="AD222" s="85"/>
      <c r="AE222" s="85"/>
      <c r="AF222" s="85"/>
      <c r="AG222" s="85"/>
      <c r="AH222" s="85"/>
      <c r="AI222" s="85"/>
      <c r="AJ222" s="85"/>
      <c r="AK222" s="85"/>
      <c r="AL222" s="85"/>
      <c r="AM222" s="129"/>
      <c r="AN222" s="135"/>
      <c r="AO222" s="97"/>
      <c r="AP222" s="85"/>
      <c r="AQ222" s="85"/>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6">
        <f t="shared" si="55"/>
        <v>0</v>
      </c>
      <c r="CQ222" s="11"/>
      <c r="CR222" s="11"/>
      <c r="CS222" s="11"/>
      <c r="CT222" s="27"/>
      <c r="CU222" s="27"/>
      <c r="CV222" s="27"/>
      <c r="CW222" s="11"/>
      <c r="CX222" s="11"/>
      <c r="CY222" s="11"/>
      <c r="CZ222" s="11"/>
      <c r="DA222" s="11"/>
      <c r="DB222" s="11"/>
      <c r="DC222" s="11"/>
      <c r="DD222" s="11"/>
      <c r="DE222" s="11"/>
    </row>
    <row r="223" spans="1:118" s="76" customFormat="1" ht="15" customHeight="1" x14ac:dyDescent="0.15">
      <c r="A223" s="755" t="s">
        <v>156</v>
      </c>
      <c r="B223" s="755"/>
      <c r="C223" s="94">
        <f t="shared" si="56"/>
        <v>0</v>
      </c>
      <c r="D223" s="94">
        <f t="shared" si="57"/>
        <v>0</v>
      </c>
      <c r="E223" s="122">
        <f t="shared" si="57"/>
        <v>0</v>
      </c>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6">
        <f t="shared" si="55"/>
        <v>0</v>
      </c>
      <c r="CQ223" s="11"/>
      <c r="CR223" s="11"/>
      <c r="CS223" s="11"/>
      <c r="CT223" s="27"/>
      <c r="CU223" s="27"/>
      <c r="CV223" s="27"/>
      <c r="CW223" s="11"/>
      <c r="CX223" s="11"/>
      <c r="CY223" s="11"/>
      <c r="CZ223" s="11"/>
      <c r="DA223" s="11"/>
      <c r="DB223" s="11"/>
      <c r="DC223" s="11"/>
      <c r="DD223" s="11"/>
      <c r="DE223" s="11"/>
    </row>
    <row r="224" spans="1:118" s="76" customFormat="1" ht="15" customHeight="1" x14ac:dyDescent="0.15">
      <c r="A224" s="755" t="s">
        <v>157</v>
      </c>
      <c r="B224" s="755"/>
      <c r="C224" s="94">
        <f t="shared" si="56"/>
        <v>0</v>
      </c>
      <c r="D224" s="94">
        <f t="shared" si="57"/>
        <v>0</v>
      </c>
      <c r="E224" s="122">
        <f t="shared" si="57"/>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6">
        <f t="shared" si="55"/>
        <v>0</v>
      </c>
      <c r="CQ224" s="11"/>
      <c r="CR224" s="11"/>
      <c r="CS224" s="11"/>
      <c r="CT224" s="27"/>
      <c r="CU224" s="27"/>
      <c r="CV224" s="27"/>
      <c r="CW224" s="11"/>
      <c r="CX224" s="11"/>
      <c r="CY224" s="11"/>
      <c r="CZ224" s="11"/>
      <c r="DA224" s="11"/>
      <c r="DB224" s="11"/>
      <c r="DC224" s="11"/>
      <c r="DD224" s="11"/>
      <c r="DE224" s="11"/>
    </row>
    <row r="225" spans="1:127" s="76" customFormat="1" ht="15" customHeight="1" x14ac:dyDescent="0.15">
      <c r="A225" s="755" t="s">
        <v>158</v>
      </c>
      <c r="B225" s="755"/>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6">
        <f t="shared" si="55"/>
        <v>0</v>
      </c>
      <c r="CQ225" s="11"/>
      <c r="CR225" s="11"/>
      <c r="CS225" s="11"/>
      <c r="CT225" s="27"/>
      <c r="CU225" s="27"/>
      <c r="CV225" s="27"/>
      <c r="CW225" s="11"/>
      <c r="CX225" s="11"/>
      <c r="CY225" s="11"/>
      <c r="CZ225" s="11"/>
      <c r="DA225" s="11"/>
      <c r="DB225" s="11"/>
      <c r="DC225" s="11"/>
      <c r="DD225" s="11"/>
      <c r="DE225" s="11"/>
    </row>
    <row r="226" spans="1:127" s="76" customFormat="1" ht="15" customHeight="1" x14ac:dyDescent="0.15">
      <c r="A226" s="755" t="s">
        <v>159</v>
      </c>
      <c r="B226" s="755"/>
      <c r="C226" s="94">
        <f t="shared" si="56"/>
        <v>0</v>
      </c>
      <c r="D226" s="94">
        <f t="shared" si="57"/>
        <v>0</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6">
        <f t="shared" si="55"/>
        <v>0</v>
      </c>
      <c r="CQ226" s="11"/>
      <c r="CR226" s="11"/>
      <c r="CS226" s="11"/>
      <c r="CT226" s="27"/>
      <c r="CU226" s="27"/>
      <c r="CV226" s="27"/>
      <c r="CW226" s="11"/>
      <c r="CX226" s="11"/>
      <c r="CY226" s="11"/>
      <c r="CZ226" s="11"/>
      <c r="DA226" s="11"/>
      <c r="DB226" s="11"/>
      <c r="DC226" s="11"/>
      <c r="DD226" s="11"/>
      <c r="DE226" s="11"/>
    </row>
    <row r="227" spans="1:127" s="76" customFormat="1" ht="15" customHeight="1" x14ac:dyDescent="0.15">
      <c r="A227" s="755" t="s">
        <v>160</v>
      </c>
      <c r="B227" s="755"/>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6">
        <f t="shared" si="55"/>
        <v>0</v>
      </c>
      <c r="CQ227" s="11"/>
      <c r="CR227" s="11"/>
      <c r="CS227" s="11"/>
      <c r="CT227" s="27"/>
      <c r="CU227" s="27"/>
      <c r="CV227" s="27"/>
      <c r="CW227" s="11"/>
      <c r="CX227" s="11"/>
      <c r="CY227" s="11"/>
      <c r="CZ227" s="11"/>
      <c r="DA227" s="11"/>
      <c r="DB227" s="11"/>
      <c r="DC227" s="11"/>
      <c r="DD227" s="11"/>
      <c r="DE227" s="11"/>
    </row>
    <row r="228" spans="1:127" s="76" customFormat="1" ht="15" customHeight="1" x14ac:dyDescent="0.15">
      <c r="A228" s="745" t="s">
        <v>161</v>
      </c>
      <c r="B228" s="745"/>
      <c r="C228" s="95">
        <f t="shared" si="56"/>
        <v>16</v>
      </c>
      <c r="D228" s="95">
        <f t="shared" si="57"/>
        <v>0</v>
      </c>
      <c r="E228" s="123">
        <f t="shared" si="57"/>
        <v>16</v>
      </c>
      <c r="F228" s="87"/>
      <c r="G228" s="87"/>
      <c r="H228" s="87"/>
      <c r="I228" s="87"/>
      <c r="J228" s="87"/>
      <c r="K228" s="87">
        <v>1</v>
      </c>
      <c r="L228" s="87"/>
      <c r="M228" s="87">
        <v>1</v>
      </c>
      <c r="N228" s="87"/>
      <c r="O228" s="87">
        <v>3</v>
      </c>
      <c r="P228" s="87"/>
      <c r="Q228" s="87">
        <v>4</v>
      </c>
      <c r="R228" s="87"/>
      <c r="S228" s="87">
        <v>3</v>
      </c>
      <c r="T228" s="87"/>
      <c r="U228" s="87">
        <v>1</v>
      </c>
      <c r="V228" s="87"/>
      <c r="W228" s="87"/>
      <c r="X228" s="87"/>
      <c r="Y228" s="87">
        <v>1</v>
      </c>
      <c r="Z228" s="87"/>
      <c r="AA228" s="87">
        <v>1</v>
      </c>
      <c r="AB228" s="87"/>
      <c r="AC228" s="87"/>
      <c r="AD228" s="87"/>
      <c r="AE228" s="87">
        <v>1</v>
      </c>
      <c r="AF228" s="87"/>
      <c r="AG228" s="87"/>
      <c r="AH228" s="87"/>
      <c r="AI228" s="87"/>
      <c r="AJ228" s="87"/>
      <c r="AK228" s="87"/>
      <c r="AL228" s="87"/>
      <c r="AM228" s="113"/>
      <c r="AN228" s="137"/>
      <c r="AO228" s="110"/>
      <c r="AP228" s="87"/>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6">
        <f t="shared" si="55"/>
        <v>0</v>
      </c>
      <c r="CQ228" s="11"/>
      <c r="CR228" s="11"/>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11"/>
      <c r="CQ229" s="11"/>
      <c r="CR229" s="11"/>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533" t="s">
        <v>39</v>
      </c>
      <c r="B230" s="534"/>
      <c r="C230" s="746" t="s">
        <v>147</v>
      </c>
      <c r="D230" s="747"/>
      <c r="E230" s="748"/>
      <c r="F230" s="543" t="s">
        <v>162</v>
      </c>
      <c r="G230" s="543"/>
      <c r="H230" s="543"/>
      <c r="I230" s="543"/>
      <c r="J230" s="543"/>
      <c r="K230" s="543"/>
      <c r="L230" s="543"/>
      <c r="M230" s="543"/>
      <c r="N230" s="543"/>
      <c r="O230" s="543"/>
      <c r="P230" s="543"/>
      <c r="Q230" s="543"/>
      <c r="R230" s="543"/>
      <c r="S230" s="543"/>
      <c r="T230" s="543"/>
      <c r="U230" s="543"/>
      <c r="V230" s="543"/>
      <c r="W230" s="543"/>
      <c r="X230" s="543"/>
      <c r="Y230" s="543"/>
      <c r="Z230" s="543"/>
      <c r="AA230" s="543"/>
      <c r="AB230" s="543"/>
      <c r="AC230" s="543"/>
      <c r="AD230" s="543"/>
      <c r="AE230" s="543"/>
      <c r="AF230" s="543"/>
      <c r="AG230" s="543"/>
      <c r="AH230" s="543"/>
      <c r="AI230" s="543"/>
      <c r="AJ230" s="543"/>
      <c r="AK230" s="543"/>
      <c r="AL230" s="543"/>
      <c r="AM230" s="543"/>
      <c r="AN230" s="543"/>
      <c r="AO230" s="557"/>
      <c r="AP230" s="729" t="s">
        <v>97</v>
      </c>
      <c r="AQ230" s="73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11"/>
      <c r="CQ230" s="11"/>
      <c r="CR230" s="11"/>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81"/>
      <c r="B231" s="582"/>
      <c r="C231" s="749"/>
      <c r="D231" s="750"/>
      <c r="E231" s="751"/>
      <c r="F231" s="560" t="s">
        <v>163</v>
      </c>
      <c r="G231" s="726"/>
      <c r="H231" s="560" t="s">
        <v>164</v>
      </c>
      <c r="I231" s="726"/>
      <c r="J231" s="727" t="s">
        <v>273</v>
      </c>
      <c r="K231" s="728"/>
      <c r="L231" s="560" t="s">
        <v>140</v>
      </c>
      <c r="M231" s="726"/>
      <c r="N231" s="560" t="s">
        <v>63</v>
      </c>
      <c r="O231" s="726"/>
      <c r="P231" s="560" t="s">
        <v>8</v>
      </c>
      <c r="Q231" s="726"/>
      <c r="R231" s="579" t="s">
        <v>213</v>
      </c>
      <c r="S231" s="580"/>
      <c r="T231" s="579" t="s">
        <v>214</v>
      </c>
      <c r="U231" s="580"/>
      <c r="V231" s="579" t="s">
        <v>215</v>
      </c>
      <c r="W231" s="580"/>
      <c r="X231" s="579" t="s">
        <v>216</v>
      </c>
      <c r="Y231" s="580"/>
      <c r="Z231" s="579" t="s">
        <v>217</v>
      </c>
      <c r="AA231" s="580"/>
      <c r="AB231" s="579" t="s">
        <v>218</v>
      </c>
      <c r="AC231" s="580"/>
      <c r="AD231" s="579" t="s">
        <v>219</v>
      </c>
      <c r="AE231" s="580"/>
      <c r="AF231" s="579" t="s">
        <v>220</v>
      </c>
      <c r="AG231" s="580"/>
      <c r="AH231" s="579" t="s">
        <v>221</v>
      </c>
      <c r="AI231" s="580"/>
      <c r="AJ231" s="579" t="s">
        <v>222</v>
      </c>
      <c r="AK231" s="580"/>
      <c r="AL231" s="579" t="s">
        <v>223</v>
      </c>
      <c r="AM231" s="580"/>
      <c r="AN231" s="579" t="s">
        <v>224</v>
      </c>
      <c r="AO231" s="612"/>
      <c r="AP231" s="730"/>
      <c r="AQ231" s="73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11"/>
      <c r="CQ231" s="11"/>
      <c r="CR231" s="11"/>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535"/>
      <c r="B232" s="536"/>
      <c r="C232" s="363" t="s">
        <v>133</v>
      </c>
      <c r="D232" s="363" t="s">
        <v>37</v>
      </c>
      <c r="E232" s="355"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731"/>
      <c r="AQ232" s="73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11"/>
      <c r="CQ232" s="11"/>
      <c r="CR232" s="11"/>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674" t="s">
        <v>101</v>
      </c>
      <c r="B233" s="674"/>
      <c r="C233" s="93">
        <f t="shared" ref="C233:C239" si="58">SUM(D233:E233)</f>
        <v>2</v>
      </c>
      <c r="D233" s="93">
        <f t="shared" ref="D233:E239" si="59">+F233+H233+J233+L233+N233+P233+R233+T233+V233++X233+Z233+AB233+AD233+AF233+AH233+AJ233+AL233+AN233</f>
        <v>0</v>
      </c>
      <c r="E233" s="93">
        <f t="shared" si="59"/>
        <v>2</v>
      </c>
      <c r="F233" s="96"/>
      <c r="G233" s="96">
        <v>1</v>
      </c>
      <c r="H233" s="96"/>
      <c r="I233" s="96"/>
      <c r="J233" s="96"/>
      <c r="K233" s="96"/>
      <c r="L233" s="96"/>
      <c r="M233" s="96"/>
      <c r="N233" s="96"/>
      <c r="O233" s="96"/>
      <c r="P233" s="96"/>
      <c r="Q233" s="96">
        <v>1</v>
      </c>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138"/>
      <c r="AP233" s="234"/>
      <c r="AQ233" s="84"/>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6">
        <f>IF($C233&lt;$AP233+$AQ233,1,0)</f>
        <v>0</v>
      </c>
      <c r="CQ233" s="11">
        <f>IF($E233&lt;$AP233,1,0)</f>
        <v>0</v>
      </c>
      <c r="CR233" s="11"/>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615" t="s">
        <v>84</v>
      </c>
      <c r="B234" s="615"/>
      <c r="C234" s="99">
        <f t="shared" si="58"/>
        <v>0</v>
      </c>
      <c r="D234" s="99">
        <f t="shared" si="59"/>
        <v>0</v>
      </c>
      <c r="E234" s="99">
        <f t="shared" si="59"/>
        <v>0</v>
      </c>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6">
        <f t="shared" ref="CP234:CP239" si="63">IF($C234&lt;$AP234+$AQ234,1,0)</f>
        <v>0</v>
      </c>
      <c r="CQ234" s="11">
        <f t="shared" ref="CQ234:CQ239" si="64">IF($E234&lt;$AP234,1,0)</f>
        <v>0</v>
      </c>
      <c r="CR234" s="11"/>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739" t="s">
        <v>274</v>
      </c>
      <c r="B235" s="740"/>
      <c r="C235" s="147">
        <f t="shared" si="58"/>
        <v>0</v>
      </c>
      <c r="D235" s="147">
        <f t="shared" si="59"/>
        <v>0</v>
      </c>
      <c r="E235" s="147">
        <f t="shared" si="59"/>
        <v>0</v>
      </c>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6">
        <f t="shared" si="63"/>
        <v>0</v>
      </c>
      <c r="CQ235" s="11">
        <f t="shared" si="64"/>
        <v>0</v>
      </c>
      <c r="CR235" s="11"/>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741" t="s">
        <v>275</v>
      </c>
      <c r="B236" s="742"/>
      <c r="C236" s="304">
        <f t="shared" si="58"/>
        <v>0</v>
      </c>
      <c r="D236" s="304">
        <f>+F236+H236</f>
        <v>0</v>
      </c>
      <c r="E236" s="304">
        <f>+G236+I236</f>
        <v>0</v>
      </c>
      <c r="F236" s="305"/>
      <c r="G236" s="305"/>
      <c r="H236" s="305"/>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6">
        <f t="shared" si="63"/>
        <v>0</v>
      </c>
      <c r="CQ236" s="11">
        <f t="shared" si="64"/>
        <v>0</v>
      </c>
      <c r="CR236" s="11"/>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743" t="s">
        <v>276</v>
      </c>
      <c r="B237" s="125" t="s">
        <v>277</v>
      </c>
      <c r="C237" s="125">
        <f t="shared" si="58"/>
        <v>0</v>
      </c>
      <c r="D237" s="125">
        <f t="shared" si="59"/>
        <v>0</v>
      </c>
      <c r="E237" s="125">
        <f t="shared" si="59"/>
        <v>0</v>
      </c>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6">
        <f t="shared" si="63"/>
        <v>0</v>
      </c>
      <c r="CQ237" s="11">
        <f t="shared" si="64"/>
        <v>0</v>
      </c>
      <c r="CR237" s="11"/>
      <c r="CW237" s="11"/>
      <c r="CX237" s="11"/>
      <c r="CY237" s="11"/>
      <c r="CZ237" s="11"/>
      <c r="DA237" s="11"/>
      <c r="DB237" s="11"/>
      <c r="DC237" s="11"/>
      <c r="DD237" s="11"/>
      <c r="DE237" s="11"/>
      <c r="DF237" s="11"/>
      <c r="DG237" s="11"/>
      <c r="DH237" s="11"/>
    </row>
    <row r="238" spans="1:127" s="27" customFormat="1" ht="15.75" customHeight="1" x14ac:dyDescent="0.15">
      <c r="A238" s="743"/>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6">
        <f t="shared" si="63"/>
        <v>0</v>
      </c>
      <c r="CQ238" s="11">
        <f t="shared" si="64"/>
        <v>0</v>
      </c>
      <c r="CR238" s="11"/>
      <c r="CW238" s="11"/>
      <c r="CX238" s="11"/>
      <c r="CY238" s="11"/>
      <c r="CZ238" s="11"/>
      <c r="DA238" s="11"/>
      <c r="DB238" s="11"/>
      <c r="DC238" s="11"/>
      <c r="DD238" s="11"/>
      <c r="DE238" s="11"/>
      <c r="DF238" s="11"/>
      <c r="DG238" s="11"/>
      <c r="DH238" s="11"/>
    </row>
    <row r="239" spans="1:127" s="27" customFormat="1" ht="15.75" customHeight="1" x14ac:dyDescent="0.15">
      <c r="A239" s="744"/>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6">
        <f t="shared" si="63"/>
        <v>0</v>
      </c>
      <c r="CQ239" s="11">
        <f t="shared" si="64"/>
        <v>0</v>
      </c>
      <c r="CR239" s="11"/>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P240" s="11"/>
      <c r="CQ240" s="11"/>
      <c r="CR240" s="11"/>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533" t="s">
        <v>39</v>
      </c>
      <c r="B241" s="534"/>
      <c r="C241" s="543" t="s">
        <v>147</v>
      </c>
      <c r="D241" s="543"/>
      <c r="E241" s="543"/>
      <c r="F241" s="557" t="s">
        <v>162</v>
      </c>
      <c r="G241" s="558"/>
      <c r="H241" s="558"/>
      <c r="I241" s="558"/>
      <c r="J241" s="558"/>
      <c r="K241" s="558"/>
      <c r="L241" s="558"/>
      <c r="M241" s="558"/>
      <c r="N241" s="558"/>
      <c r="O241" s="558"/>
      <c r="P241" s="558"/>
      <c r="Q241" s="558"/>
      <c r="R241" s="558"/>
      <c r="S241" s="558"/>
      <c r="T241" s="558"/>
      <c r="U241" s="558"/>
      <c r="V241" s="558"/>
      <c r="W241" s="558"/>
      <c r="X241" s="558"/>
      <c r="Y241" s="558"/>
      <c r="Z241" s="558"/>
      <c r="AA241" s="558"/>
      <c r="AB241" s="558"/>
      <c r="AC241" s="558"/>
      <c r="AD241" s="558"/>
      <c r="AE241" s="558"/>
      <c r="AF241" s="558"/>
      <c r="AG241" s="558"/>
      <c r="AH241" s="729"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11"/>
      <c r="CQ241" s="11"/>
      <c r="CR241" s="11"/>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81"/>
      <c r="B242" s="582"/>
      <c r="C242" s="543"/>
      <c r="D242" s="543"/>
      <c r="E242" s="543"/>
      <c r="F242" s="560" t="s">
        <v>63</v>
      </c>
      <c r="G242" s="726"/>
      <c r="H242" s="560" t="s">
        <v>8</v>
      </c>
      <c r="I242" s="726"/>
      <c r="J242" s="579" t="s">
        <v>213</v>
      </c>
      <c r="K242" s="580"/>
      <c r="L242" s="579" t="s">
        <v>214</v>
      </c>
      <c r="M242" s="580"/>
      <c r="N242" s="579" t="s">
        <v>215</v>
      </c>
      <c r="O242" s="580"/>
      <c r="P242" s="579" t="s">
        <v>216</v>
      </c>
      <c r="Q242" s="580"/>
      <c r="R242" s="579" t="s">
        <v>217</v>
      </c>
      <c r="S242" s="580"/>
      <c r="T242" s="579" t="s">
        <v>218</v>
      </c>
      <c r="U242" s="580"/>
      <c r="V242" s="579" t="s">
        <v>219</v>
      </c>
      <c r="W242" s="580"/>
      <c r="X242" s="579" t="s">
        <v>220</v>
      </c>
      <c r="Y242" s="580"/>
      <c r="Z242" s="579" t="s">
        <v>221</v>
      </c>
      <c r="AA242" s="580"/>
      <c r="AB242" s="579" t="s">
        <v>222</v>
      </c>
      <c r="AC242" s="580"/>
      <c r="AD242" s="579" t="s">
        <v>223</v>
      </c>
      <c r="AE242" s="580"/>
      <c r="AF242" s="579" t="s">
        <v>224</v>
      </c>
      <c r="AG242" s="612"/>
      <c r="AH242" s="730"/>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11"/>
      <c r="CQ242" s="11"/>
      <c r="CR242" s="11"/>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535"/>
      <c r="B243" s="536"/>
      <c r="C243" s="363" t="s">
        <v>133</v>
      </c>
      <c r="D243" s="363" t="s">
        <v>37</v>
      </c>
      <c r="E243" s="355"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731"/>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11"/>
      <c r="CQ243" s="11"/>
      <c r="CR243" s="11"/>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735" t="s">
        <v>101</v>
      </c>
      <c r="B244" s="735"/>
      <c r="C244" s="107">
        <f>SUM(D244:E244)</f>
        <v>0</v>
      </c>
      <c r="D244" s="107">
        <f t="shared" ref="D244:E247" si="65">+F244+H244+J244+L244+N244+P244+R244+T244+V244++X244+Z244+AB244+AD244+AF244</f>
        <v>0</v>
      </c>
      <c r="E244" s="141">
        <f t="shared" si="65"/>
        <v>0</v>
      </c>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11">
        <f>IF($E244&lt;$AP244,1,0)</f>
        <v>0</v>
      </c>
      <c r="CR244" s="11"/>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736" t="s">
        <v>84</v>
      </c>
      <c r="B245" s="736"/>
      <c r="C245" s="311">
        <f>SUM(D245:E245)</f>
        <v>0</v>
      </c>
      <c r="D245" s="311">
        <f t="shared" si="65"/>
        <v>0</v>
      </c>
      <c r="E245" s="312">
        <f t="shared" si="65"/>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11">
        <f>IF($E245&lt;$AP245,1,0)</f>
        <v>0</v>
      </c>
      <c r="CR245" s="11"/>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737" t="s">
        <v>180</v>
      </c>
      <c r="B246" s="737"/>
      <c r="C246" s="224">
        <f>SUM(D246:E246)</f>
        <v>9</v>
      </c>
      <c r="D246" s="224">
        <f t="shared" si="65"/>
        <v>0</v>
      </c>
      <c r="E246" s="265">
        <f t="shared" si="65"/>
        <v>9</v>
      </c>
      <c r="F246" s="108"/>
      <c r="G246" s="108">
        <v>1</v>
      </c>
      <c r="H246" s="108"/>
      <c r="I246" s="108">
        <v>3</v>
      </c>
      <c r="J246" s="108"/>
      <c r="K246" s="108">
        <v>1</v>
      </c>
      <c r="L246" s="108"/>
      <c r="M246" s="108"/>
      <c r="N246" s="108"/>
      <c r="O246" s="108">
        <v>1</v>
      </c>
      <c r="P246" s="108"/>
      <c r="Q246" s="108"/>
      <c r="R246" s="108"/>
      <c r="S246" s="108">
        <v>2</v>
      </c>
      <c r="T246" s="108"/>
      <c r="U246" s="108">
        <v>1</v>
      </c>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11">
        <f>IF($E246&lt;$AP246,1,0)</f>
        <v>0</v>
      </c>
      <c r="CR246" s="11"/>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738" t="s">
        <v>281</v>
      </c>
      <c r="B247" s="738"/>
      <c r="C247" s="95">
        <f>SUM(D247:E247)</f>
        <v>51</v>
      </c>
      <c r="D247" s="95">
        <f t="shared" si="65"/>
        <v>2</v>
      </c>
      <c r="E247" s="112">
        <f t="shared" si="65"/>
        <v>49</v>
      </c>
      <c r="F247" s="116"/>
      <c r="G247" s="116">
        <v>2</v>
      </c>
      <c r="H247" s="116"/>
      <c r="I247" s="116">
        <v>18</v>
      </c>
      <c r="J247" s="116">
        <v>1</v>
      </c>
      <c r="K247" s="116">
        <v>8</v>
      </c>
      <c r="L247" s="116">
        <v>1</v>
      </c>
      <c r="M247" s="116">
        <v>9</v>
      </c>
      <c r="N247" s="116"/>
      <c r="O247" s="116">
        <v>4</v>
      </c>
      <c r="P247" s="116"/>
      <c r="Q247" s="116">
        <v>1</v>
      </c>
      <c r="R247" s="116"/>
      <c r="S247" s="116">
        <v>5</v>
      </c>
      <c r="T247" s="116"/>
      <c r="U247" s="116">
        <v>2</v>
      </c>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11">
        <f>IF($E247&lt;$AP247,1,0)</f>
        <v>0</v>
      </c>
      <c r="CR247" s="11"/>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1504</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1411</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04">
    <mergeCell ref="A244:B244"/>
    <mergeCell ref="A245:B245"/>
    <mergeCell ref="A246:B246"/>
    <mergeCell ref="A247:B247"/>
    <mergeCell ref="A233:B233"/>
    <mergeCell ref="A234:B234"/>
    <mergeCell ref="A235:B235"/>
    <mergeCell ref="A236:B236"/>
    <mergeCell ref="A237:A239"/>
    <mergeCell ref="A241:B243"/>
    <mergeCell ref="C241:E242"/>
    <mergeCell ref="F241:AG24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228:B228"/>
    <mergeCell ref="A230:B232"/>
    <mergeCell ref="C230:E231"/>
    <mergeCell ref="F230:AO230"/>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A218:B218"/>
    <mergeCell ref="A219:A220"/>
    <mergeCell ref="A221:B221"/>
    <mergeCell ref="A222:B222"/>
    <mergeCell ref="A223:B223"/>
    <mergeCell ref="A224:B224"/>
    <mergeCell ref="A225:B225"/>
    <mergeCell ref="A226:B226"/>
    <mergeCell ref="A227:B227"/>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208:B209"/>
    <mergeCell ref="C208:C209"/>
    <mergeCell ref="D208:S208"/>
    <mergeCell ref="T208:U208"/>
    <mergeCell ref="V208:V209"/>
    <mergeCell ref="A210:A211"/>
    <mergeCell ref="AN215:AN217"/>
    <mergeCell ref="AO215:AO217"/>
    <mergeCell ref="AP215:AP217"/>
    <mergeCell ref="T196:U196"/>
    <mergeCell ref="AL202:AL203"/>
    <mergeCell ref="A204:B204"/>
    <mergeCell ref="A205:B205"/>
    <mergeCell ref="N202:O202"/>
    <mergeCell ref="P202:Q202"/>
    <mergeCell ref="R202:S202"/>
    <mergeCell ref="T202:U202"/>
    <mergeCell ref="V202:W202"/>
    <mergeCell ref="X202:Y202"/>
    <mergeCell ref="Z202:AA202"/>
    <mergeCell ref="AB202:AC202"/>
    <mergeCell ref="AD202:AE202"/>
    <mergeCell ref="F196:G196"/>
    <mergeCell ref="H196:I196"/>
    <mergeCell ref="J196:K196"/>
    <mergeCell ref="L196:M196"/>
    <mergeCell ref="N196:O196"/>
    <mergeCell ref="A171:C171"/>
    <mergeCell ref="A180:A182"/>
    <mergeCell ref="B180:C180"/>
    <mergeCell ref="B181:C181"/>
    <mergeCell ref="B182:C182"/>
    <mergeCell ref="A183:A186"/>
    <mergeCell ref="B183:C183"/>
    <mergeCell ref="B184:C184"/>
    <mergeCell ref="B185:C185"/>
    <mergeCell ref="B186:C186"/>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AK158:AL158"/>
    <mergeCell ref="AM158:AN158"/>
    <mergeCell ref="AO158:AO159"/>
    <mergeCell ref="AP158:AP159"/>
    <mergeCell ref="AQ158:AQ159"/>
    <mergeCell ref="AR158:AS158"/>
    <mergeCell ref="AZ158:BA158"/>
    <mergeCell ref="BB158:BC158"/>
    <mergeCell ref="BD158:BE158"/>
    <mergeCell ref="S158:T158"/>
    <mergeCell ref="U158:V158"/>
    <mergeCell ref="W158:X158"/>
    <mergeCell ref="Y158:Z158"/>
    <mergeCell ref="AA158:AB158"/>
    <mergeCell ref="AC158:AD158"/>
    <mergeCell ref="AE158:AF158"/>
    <mergeCell ref="AG158:AH158"/>
    <mergeCell ref="AI158:AJ158"/>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AE120:AF120"/>
    <mergeCell ref="AG120:AH120"/>
    <mergeCell ref="AI120:AJ120"/>
    <mergeCell ref="AK120:AL120"/>
    <mergeCell ref="AM120:AN120"/>
    <mergeCell ref="AO120:AO121"/>
    <mergeCell ref="AP120:AP121"/>
    <mergeCell ref="AQ120:AR120"/>
    <mergeCell ref="AZ120:BA120"/>
    <mergeCell ref="M120:N120"/>
    <mergeCell ref="O120:P120"/>
    <mergeCell ref="Q120:R120"/>
    <mergeCell ref="S120:T120"/>
    <mergeCell ref="U120:V120"/>
    <mergeCell ref="W120:X120"/>
    <mergeCell ref="Y120:Z120"/>
    <mergeCell ref="AA120:AB120"/>
    <mergeCell ref="AC120:AD120"/>
    <mergeCell ref="N107:N108"/>
    <mergeCell ref="A109:B109"/>
    <mergeCell ref="A110:B110"/>
    <mergeCell ref="A111:B111"/>
    <mergeCell ref="A112:B112"/>
    <mergeCell ref="A113:B113"/>
    <mergeCell ref="A114:B114"/>
    <mergeCell ref="A115:B115"/>
    <mergeCell ref="A116:B116"/>
    <mergeCell ref="F85:AG85"/>
    <mergeCell ref="AH85:AH87"/>
    <mergeCell ref="A90:A91"/>
    <mergeCell ref="A92:B92"/>
    <mergeCell ref="A94:B95"/>
    <mergeCell ref="C94:E94"/>
    <mergeCell ref="F94:G94"/>
    <mergeCell ref="A96:B96"/>
    <mergeCell ref="A97:B97"/>
    <mergeCell ref="A88:B88"/>
    <mergeCell ref="A89:B89"/>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CX65:CY65"/>
    <mergeCell ref="CZ65:DA65"/>
    <mergeCell ref="DB65:DC65"/>
    <mergeCell ref="DD65:DE65"/>
    <mergeCell ref="DF65:DG65"/>
    <mergeCell ref="DH65:DI65"/>
    <mergeCell ref="DJ65:DK65"/>
    <mergeCell ref="DL65:DM65"/>
    <mergeCell ref="DN65:DO65"/>
    <mergeCell ref="BR65:BS65"/>
    <mergeCell ref="BT65:BU65"/>
    <mergeCell ref="BV65:BW65"/>
    <mergeCell ref="BX65:BY65"/>
    <mergeCell ref="BZ65:CA65"/>
    <mergeCell ref="CP65:CQ65"/>
    <mergeCell ref="CR65:CS65"/>
    <mergeCell ref="CT65:CU65"/>
    <mergeCell ref="CV65:CW65"/>
    <mergeCell ref="AZ65:BA65"/>
    <mergeCell ref="BB65:BC65"/>
    <mergeCell ref="BD65:BE65"/>
    <mergeCell ref="BF65:BG65"/>
    <mergeCell ref="BH65:BI65"/>
    <mergeCell ref="BJ65:BK65"/>
    <mergeCell ref="BL65:BM65"/>
    <mergeCell ref="BN65:BO65"/>
    <mergeCell ref="BP65:BQ65"/>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M42:S42"/>
    <mergeCell ref="A47:B47"/>
    <mergeCell ref="A48:B48"/>
    <mergeCell ref="A50:B51"/>
    <mergeCell ref="C50:C51"/>
    <mergeCell ref="D50:I50"/>
    <mergeCell ref="J50:K50"/>
    <mergeCell ref="A54:B54"/>
    <mergeCell ref="D57:F57"/>
    <mergeCell ref="G57:H57"/>
    <mergeCell ref="M34:S34"/>
    <mergeCell ref="A35:A39"/>
    <mergeCell ref="M35:S35"/>
    <mergeCell ref="M36:S36"/>
    <mergeCell ref="M37:S37"/>
    <mergeCell ref="M38:S38"/>
    <mergeCell ref="M39:S39"/>
    <mergeCell ref="A40:A41"/>
    <mergeCell ref="M40:S40"/>
    <mergeCell ref="M41:S41"/>
    <mergeCell ref="D20:J20"/>
    <mergeCell ref="D21:J21"/>
    <mergeCell ref="D22:J22"/>
    <mergeCell ref="D23:J23"/>
    <mergeCell ref="D24:J24"/>
    <mergeCell ref="D25:J25"/>
    <mergeCell ref="D26:J26"/>
    <mergeCell ref="D27:J27"/>
    <mergeCell ref="D28:J28"/>
    <mergeCell ref="A6:P6"/>
    <mergeCell ref="A8:B9"/>
    <mergeCell ref="C8:C9"/>
    <mergeCell ref="A10:B10"/>
    <mergeCell ref="A19:B19"/>
    <mergeCell ref="D8:L8"/>
    <mergeCell ref="A15:B15"/>
    <mergeCell ref="A17:B18"/>
    <mergeCell ref="C17:C18"/>
    <mergeCell ref="D19:J19"/>
    <mergeCell ref="A20:B20"/>
    <mergeCell ref="A21:B21"/>
    <mergeCell ref="A22:B22"/>
    <mergeCell ref="A23:B23"/>
    <mergeCell ref="A11:B11"/>
    <mergeCell ref="A12:B12"/>
    <mergeCell ref="A13:B13"/>
    <mergeCell ref="A14:B14"/>
    <mergeCell ref="A24:B24"/>
    <mergeCell ref="A25:B25"/>
    <mergeCell ref="A26:B26"/>
    <mergeCell ref="A27:B27"/>
    <mergeCell ref="A28:B28"/>
    <mergeCell ref="A29:B29"/>
    <mergeCell ref="D29:J29"/>
    <mergeCell ref="A31:B32"/>
    <mergeCell ref="C31:C32"/>
    <mergeCell ref="D31:L31"/>
    <mergeCell ref="A33:B33"/>
    <mergeCell ref="A52:B52"/>
    <mergeCell ref="A53:B53"/>
    <mergeCell ref="A55:B55"/>
    <mergeCell ref="A57:B58"/>
    <mergeCell ref="C57:C58"/>
    <mergeCell ref="A75:B75"/>
    <mergeCell ref="A76:A78"/>
    <mergeCell ref="A80:B82"/>
    <mergeCell ref="A42:B42"/>
    <mergeCell ref="A59:B59"/>
    <mergeCell ref="A60:B60"/>
    <mergeCell ref="A61:B61"/>
    <mergeCell ref="A62:B62"/>
    <mergeCell ref="A64:B66"/>
    <mergeCell ref="C64:E65"/>
    <mergeCell ref="A83:B83"/>
    <mergeCell ref="C80:D80"/>
    <mergeCell ref="E80:E82"/>
    <mergeCell ref="C81:C82"/>
    <mergeCell ref="D81:D82"/>
    <mergeCell ref="A85:B87"/>
    <mergeCell ref="C85:E86"/>
    <mergeCell ref="A98:B98"/>
    <mergeCell ref="A99:B99"/>
    <mergeCell ref="A100:B100"/>
    <mergeCell ref="A101:B101"/>
    <mergeCell ref="A102:B102"/>
    <mergeCell ref="A103:B103"/>
    <mergeCell ref="A104:B104"/>
    <mergeCell ref="A105:B105"/>
    <mergeCell ref="A107:B108"/>
    <mergeCell ref="C107:E107"/>
    <mergeCell ref="A117:B117"/>
    <mergeCell ref="A123:C123"/>
    <mergeCell ref="A118:B118"/>
    <mergeCell ref="A120:C121"/>
    <mergeCell ref="D120:F120"/>
    <mergeCell ref="G120:H120"/>
    <mergeCell ref="I120:J120"/>
    <mergeCell ref="K120:L120"/>
    <mergeCell ref="A126:C126"/>
    <mergeCell ref="A127:C127"/>
    <mergeCell ref="A132:C132"/>
    <mergeCell ref="A133:C133"/>
    <mergeCell ref="B135:C135"/>
    <mergeCell ref="B136:C136"/>
    <mergeCell ref="A128:C128"/>
    <mergeCell ref="B130:C130"/>
    <mergeCell ref="B131:C131"/>
    <mergeCell ref="A129:A130"/>
    <mergeCell ref="B129:C129"/>
    <mergeCell ref="A134:A141"/>
    <mergeCell ref="B134:C134"/>
    <mergeCell ref="B138:C138"/>
    <mergeCell ref="B139:C139"/>
    <mergeCell ref="B137:C137"/>
    <mergeCell ref="B140:C140"/>
    <mergeCell ref="B141:C141"/>
    <mergeCell ref="B142:C142"/>
    <mergeCell ref="B143:C143"/>
    <mergeCell ref="B144:C144"/>
    <mergeCell ref="A142:A144"/>
    <mergeCell ref="A151:C151"/>
    <mergeCell ref="A152:C152"/>
    <mergeCell ref="A153:C153"/>
    <mergeCell ref="A154:C154"/>
    <mergeCell ref="A155:C155"/>
    <mergeCell ref="A156:C156"/>
    <mergeCell ref="B146:C146"/>
    <mergeCell ref="B147:C147"/>
    <mergeCell ref="A149:C149"/>
    <mergeCell ref="A150:C150"/>
    <mergeCell ref="A145:A148"/>
    <mergeCell ref="B145:C145"/>
    <mergeCell ref="B148:C148"/>
    <mergeCell ref="A158:C159"/>
    <mergeCell ref="D158:F158"/>
    <mergeCell ref="G158:H158"/>
    <mergeCell ref="I158:J158"/>
    <mergeCell ref="K158:L158"/>
    <mergeCell ref="M158:N158"/>
    <mergeCell ref="O158:P158"/>
    <mergeCell ref="Q158:R158"/>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B169:C169"/>
    <mergeCell ref="A170:C170"/>
    <mergeCell ref="A187:C187"/>
    <mergeCell ref="A188:C188"/>
    <mergeCell ref="A189:C189"/>
    <mergeCell ref="A190:C190"/>
    <mergeCell ref="A191:C191"/>
    <mergeCell ref="A192:C192"/>
    <mergeCell ref="A193:C193"/>
    <mergeCell ref="A198:B198"/>
    <mergeCell ref="A200:B200"/>
    <mergeCell ref="A194:C194"/>
    <mergeCell ref="A196:B197"/>
    <mergeCell ref="C196:E196"/>
    <mergeCell ref="A199:B199"/>
    <mergeCell ref="A206:B206"/>
    <mergeCell ref="A212:A213"/>
    <mergeCell ref="A215:B217"/>
    <mergeCell ref="C215:E216"/>
    <mergeCell ref="F215:AM215"/>
    <mergeCell ref="V196:W196"/>
    <mergeCell ref="X196:Y196"/>
    <mergeCell ref="Z196:AA196"/>
    <mergeCell ref="AB196:AC196"/>
    <mergeCell ref="AD196:AE196"/>
    <mergeCell ref="AF196:AG196"/>
    <mergeCell ref="AH196:AI196"/>
    <mergeCell ref="AJ196:AK196"/>
    <mergeCell ref="A202:B203"/>
    <mergeCell ref="C202:E202"/>
    <mergeCell ref="F202:G202"/>
    <mergeCell ref="H202:I202"/>
    <mergeCell ref="J202:K202"/>
    <mergeCell ref="L202:M202"/>
    <mergeCell ref="AF202:AG202"/>
    <mergeCell ref="AH202:AI202"/>
    <mergeCell ref="AJ202:AK202"/>
    <mergeCell ref="P196:Q196"/>
    <mergeCell ref="R196:S19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workbookViewId="0">
      <selection activeCell="D22" sqref="D22:J22"/>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4.710937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42" width="5.140625" style="2" customWidth="1"/>
    <col min="143"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4.7109375" style="2" customWidth="1"/>
    <col min="305" max="397" width="0" style="2" hidden="1" customWidth="1"/>
    <col min="398" max="398" width="5.140625" style="2" customWidth="1"/>
    <col min="399"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4.7109375" style="2" customWidth="1"/>
    <col min="561" max="653" width="0" style="2" hidden="1" customWidth="1"/>
    <col min="654" max="654" width="5.140625" style="2" customWidth="1"/>
    <col min="655"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4.7109375" style="2" customWidth="1"/>
    <col min="817" max="909" width="0" style="2" hidden="1" customWidth="1"/>
    <col min="910" max="910" width="5.140625" style="2" customWidth="1"/>
    <col min="911"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4.7109375" style="2" customWidth="1"/>
    <col min="1073" max="1165" width="0" style="2" hidden="1" customWidth="1"/>
    <col min="1166" max="1166" width="5.140625" style="2" customWidth="1"/>
    <col min="1167"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4.7109375" style="2" customWidth="1"/>
    <col min="1329" max="1421" width="0" style="2" hidden="1" customWidth="1"/>
    <col min="1422" max="1422" width="5.140625" style="2" customWidth="1"/>
    <col min="1423"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4.7109375" style="2" customWidth="1"/>
    <col min="1585" max="1677" width="0" style="2" hidden="1" customWidth="1"/>
    <col min="1678" max="1678" width="5.140625" style="2" customWidth="1"/>
    <col min="1679"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4.7109375" style="2" customWidth="1"/>
    <col min="1841" max="1933" width="0" style="2" hidden="1" customWidth="1"/>
    <col min="1934" max="1934" width="5.140625" style="2" customWidth="1"/>
    <col min="1935"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4.7109375" style="2" customWidth="1"/>
    <col min="2097" max="2189" width="0" style="2" hidden="1" customWidth="1"/>
    <col min="2190" max="2190" width="5.140625" style="2" customWidth="1"/>
    <col min="2191"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4.7109375" style="2" customWidth="1"/>
    <col min="2353" max="2445" width="0" style="2" hidden="1" customWidth="1"/>
    <col min="2446" max="2446" width="5.140625" style="2" customWidth="1"/>
    <col min="2447"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4.7109375" style="2" customWidth="1"/>
    <col min="2609" max="2701" width="0" style="2" hidden="1" customWidth="1"/>
    <col min="2702" max="2702" width="5.140625" style="2" customWidth="1"/>
    <col min="2703"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4.7109375" style="2" customWidth="1"/>
    <col min="2865" max="2957" width="0" style="2" hidden="1" customWidth="1"/>
    <col min="2958" max="2958" width="5.140625" style="2" customWidth="1"/>
    <col min="2959"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4.7109375" style="2" customWidth="1"/>
    <col min="3121" max="3213" width="0" style="2" hidden="1" customWidth="1"/>
    <col min="3214" max="3214" width="5.140625" style="2" customWidth="1"/>
    <col min="3215"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4.7109375" style="2" customWidth="1"/>
    <col min="3377" max="3469" width="0" style="2" hidden="1" customWidth="1"/>
    <col min="3470" max="3470" width="5.140625" style="2" customWidth="1"/>
    <col min="3471"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4.7109375" style="2" customWidth="1"/>
    <col min="3633" max="3725" width="0" style="2" hidden="1" customWidth="1"/>
    <col min="3726" max="3726" width="5.140625" style="2" customWidth="1"/>
    <col min="3727"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4.7109375" style="2" customWidth="1"/>
    <col min="3889" max="3981" width="0" style="2" hidden="1" customWidth="1"/>
    <col min="3982" max="3982" width="5.140625" style="2" customWidth="1"/>
    <col min="3983"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4.7109375" style="2" customWidth="1"/>
    <col min="4145" max="4237" width="0" style="2" hidden="1" customWidth="1"/>
    <col min="4238" max="4238" width="5.140625" style="2" customWidth="1"/>
    <col min="4239"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4.7109375" style="2" customWidth="1"/>
    <col min="4401" max="4493" width="0" style="2" hidden="1" customWidth="1"/>
    <col min="4494" max="4494" width="5.140625" style="2" customWidth="1"/>
    <col min="4495"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4.7109375" style="2" customWidth="1"/>
    <col min="4657" max="4749" width="0" style="2" hidden="1" customWidth="1"/>
    <col min="4750" max="4750" width="5.140625" style="2" customWidth="1"/>
    <col min="4751"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4.7109375" style="2" customWidth="1"/>
    <col min="4913" max="5005" width="0" style="2" hidden="1" customWidth="1"/>
    <col min="5006" max="5006" width="5.140625" style="2" customWidth="1"/>
    <col min="5007"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4.7109375" style="2" customWidth="1"/>
    <col min="5169" max="5261" width="0" style="2" hidden="1" customWidth="1"/>
    <col min="5262" max="5262" width="5.140625" style="2" customWidth="1"/>
    <col min="5263"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4.7109375" style="2" customWidth="1"/>
    <col min="5425" max="5517" width="0" style="2" hidden="1" customWidth="1"/>
    <col min="5518" max="5518" width="5.140625" style="2" customWidth="1"/>
    <col min="5519"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4.7109375" style="2" customWidth="1"/>
    <col min="5681" max="5773" width="0" style="2" hidden="1" customWidth="1"/>
    <col min="5774" max="5774" width="5.140625" style="2" customWidth="1"/>
    <col min="5775"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4.7109375" style="2" customWidth="1"/>
    <col min="5937" max="6029" width="0" style="2" hidden="1" customWidth="1"/>
    <col min="6030" max="6030" width="5.140625" style="2" customWidth="1"/>
    <col min="6031"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4.7109375" style="2" customWidth="1"/>
    <col min="6193" max="6285" width="0" style="2" hidden="1" customWidth="1"/>
    <col min="6286" max="6286" width="5.140625" style="2" customWidth="1"/>
    <col min="6287"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4.7109375" style="2" customWidth="1"/>
    <col min="6449" max="6541" width="0" style="2" hidden="1" customWidth="1"/>
    <col min="6542" max="6542" width="5.140625" style="2" customWidth="1"/>
    <col min="6543"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4.7109375" style="2" customWidth="1"/>
    <col min="6705" max="6797" width="0" style="2" hidden="1" customWidth="1"/>
    <col min="6798" max="6798" width="5.140625" style="2" customWidth="1"/>
    <col min="6799"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4.7109375" style="2" customWidth="1"/>
    <col min="6961" max="7053" width="0" style="2" hidden="1" customWidth="1"/>
    <col min="7054" max="7054" width="5.140625" style="2" customWidth="1"/>
    <col min="7055"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4.7109375" style="2" customWidth="1"/>
    <col min="7217" max="7309" width="0" style="2" hidden="1" customWidth="1"/>
    <col min="7310" max="7310" width="5.140625" style="2" customWidth="1"/>
    <col min="7311"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4.7109375" style="2" customWidth="1"/>
    <col min="7473" max="7565" width="0" style="2" hidden="1" customWidth="1"/>
    <col min="7566" max="7566" width="5.140625" style="2" customWidth="1"/>
    <col min="7567"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4.7109375" style="2" customWidth="1"/>
    <col min="7729" max="7821" width="0" style="2" hidden="1" customWidth="1"/>
    <col min="7822" max="7822" width="5.140625" style="2" customWidth="1"/>
    <col min="7823"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4.7109375" style="2" customWidth="1"/>
    <col min="7985" max="8077" width="0" style="2" hidden="1" customWidth="1"/>
    <col min="8078" max="8078" width="5.140625" style="2" customWidth="1"/>
    <col min="8079"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4.7109375" style="2" customWidth="1"/>
    <col min="8241" max="8333" width="0" style="2" hidden="1" customWidth="1"/>
    <col min="8334" max="8334" width="5.140625" style="2" customWidth="1"/>
    <col min="8335"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4.7109375" style="2" customWidth="1"/>
    <col min="8497" max="8589" width="0" style="2" hidden="1" customWidth="1"/>
    <col min="8590" max="8590" width="5.140625" style="2" customWidth="1"/>
    <col min="8591"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4.7109375" style="2" customWidth="1"/>
    <col min="8753" max="8845" width="0" style="2" hidden="1" customWidth="1"/>
    <col min="8846" max="8846" width="5.140625" style="2" customWidth="1"/>
    <col min="8847"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4.7109375" style="2" customWidth="1"/>
    <col min="9009" max="9101" width="0" style="2" hidden="1" customWidth="1"/>
    <col min="9102" max="9102" width="5.140625" style="2" customWidth="1"/>
    <col min="9103"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4.7109375" style="2" customWidth="1"/>
    <col min="9265" max="9357" width="0" style="2" hidden="1" customWidth="1"/>
    <col min="9358" max="9358" width="5.140625" style="2" customWidth="1"/>
    <col min="9359"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4.7109375" style="2" customWidth="1"/>
    <col min="9521" max="9613" width="0" style="2" hidden="1" customWidth="1"/>
    <col min="9614" max="9614" width="5.140625" style="2" customWidth="1"/>
    <col min="9615"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4.7109375" style="2" customWidth="1"/>
    <col min="9777" max="9869" width="0" style="2" hidden="1" customWidth="1"/>
    <col min="9870" max="9870" width="5.140625" style="2" customWidth="1"/>
    <col min="9871"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4.7109375" style="2" customWidth="1"/>
    <col min="10033" max="10125" width="0" style="2" hidden="1" customWidth="1"/>
    <col min="10126" max="10126" width="5.140625" style="2" customWidth="1"/>
    <col min="10127"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4.7109375" style="2" customWidth="1"/>
    <col min="10289" max="10381" width="0" style="2" hidden="1" customWidth="1"/>
    <col min="10382" max="10382" width="5.140625" style="2" customWidth="1"/>
    <col min="10383"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4.7109375" style="2" customWidth="1"/>
    <col min="10545" max="10637" width="0" style="2" hidden="1" customWidth="1"/>
    <col min="10638" max="10638" width="5.140625" style="2" customWidth="1"/>
    <col min="10639"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4.7109375" style="2" customWidth="1"/>
    <col min="10801" max="10893" width="0" style="2" hidden="1" customWidth="1"/>
    <col min="10894" max="10894" width="5.140625" style="2" customWidth="1"/>
    <col min="10895"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4.7109375" style="2" customWidth="1"/>
    <col min="11057" max="11149" width="0" style="2" hidden="1" customWidth="1"/>
    <col min="11150" max="11150" width="5.140625" style="2" customWidth="1"/>
    <col min="11151"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4.7109375" style="2" customWidth="1"/>
    <col min="11313" max="11405" width="0" style="2" hidden="1" customWidth="1"/>
    <col min="11406" max="11406" width="5.140625" style="2" customWidth="1"/>
    <col min="11407"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4.7109375" style="2" customWidth="1"/>
    <col min="11569" max="11661" width="0" style="2" hidden="1" customWidth="1"/>
    <col min="11662" max="11662" width="5.140625" style="2" customWidth="1"/>
    <col min="11663"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4.7109375" style="2" customWidth="1"/>
    <col min="11825" max="11917" width="0" style="2" hidden="1" customWidth="1"/>
    <col min="11918" max="11918" width="5.140625" style="2" customWidth="1"/>
    <col min="11919"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4.7109375" style="2" customWidth="1"/>
    <col min="12081" max="12173" width="0" style="2" hidden="1" customWidth="1"/>
    <col min="12174" max="12174" width="5.140625" style="2" customWidth="1"/>
    <col min="12175"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4.7109375" style="2" customWidth="1"/>
    <col min="12337" max="12429" width="0" style="2" hidden="1" customWidth="1"/>
    <col min="12430" max="12430" width="5.140625" style="2" customWidth="1"/>
    <col min="12431"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4.7109375" style="2" customWidth="1"/>
    <col min="12593" max="12685" width="0" style="2" hidden="1" customWidth="1"/>
    <col min="12686" max="12686" width="5.140625" style="2" customWidth="1"/>
    <col min="12687"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4.7109375" style="2" customWidth="1"/>
    <col min="12849" max="12941" width="0" style="2" hidden="1" customWidth="1"/>
    <col min="12942" max="12942" width="5.140625" style="2" customWidth="1"/>
    <col min="12943"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4.7109375" style="2" customWidth="1"/>
    <col min="13105" max="13197" width="0" style="2" hidden="1" customWidth="1"/>
    <col min="13198" max="13198" width="5.140625" style="2" customWidth="1"/>
    <col min="13199"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4.7109375" style="2" customWidth="1"/>
    <col min="13361" max="13453" width="0" style="2" hidden="1" customWidth="1"/>
    <col min="13454" max="13454" width="5.140625" style="2" customWidth="1"/>
    <col min="13455"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4.7109375" style="2" customWidth="1"/>
    <col min="13617" max="13709" width="0" style="2" hidden="1" customWidth="1"/>
    <col min="13710" max="13710" width="5.140625" style="2" customWidth="1"/>
    <col min="13711"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4.7109375" style="2" customWidth="1"/>
    <col min="13873" max="13965" width="0" style="2" hidden="1" customWidth="1"/>
    <col min="13966" max="13966" width="5.140625" style="2" customWidth="1"/>
    <col min="13967"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4.7109375" style="2" customWidth="1"/>
    <col min="14129" max="14221" width="0" style="2" hidden="1" customWidth="1"/>
    <col min="14222" max="14222" width="5.140625" style="2" customWidth="1"/>
    <col min="14223"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4.7109375" style="2" customWidth="1"/>
    <col min="14385" max="14477" width="0" style="2" hidden="1" customWidth="1"/>
    <col min="14478" max="14478" width="5.140625" style="2" customWidth="1"/>
    <col min="14479"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4.7109375" style="2" customWidth="1"/>
    <col min="14641" max="14733" width="0" style="2" hidden="1" customWidth="1"/>
    <col min="14734" max="14734" width="5.140625" style="2" customWidth="1"/>
    <col min="14735"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4.7109375" style="2" customWidth="1"/>
    <col min="14897" max="14989" width="0" style="2" hidden="1" customWidth="1"/>
    <col min="14990" max="14990" width="5.140625" style="2" customWidth="1"/>
    <col min="14991"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4.7109375" style="2" customWidth="1"/>
    <col min="15153" max="15245" width="0" style="2" hidden="1" customWidth="1"/>
    <col min="15246" max="15246" width="5.140625" style="2" customWidth="1"/>
    <col min="15247"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4.7109375" style="2" customWidth="1"/>
    <col min="15409" max="15501" width="0" style="2" hidden="1" customWidth="1"/>
    <col min="15502" max="15502" width="5.140625" style="2" customWidth="1"/>
    <col min="15503"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4.7109375" style="2" customWidth="1"/>
    <col min="15665" max="15757" width="0" style="2" hidden="1" customWidth="1"/>
    <col min="15758" max="15758" width="5.140625" style="2" customWidth="1"/>
    <col min="15759"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4.7109375" style="2" customWidth="1"/>
    <col min="15921" max="16013" width="0" style="2" hidden="1" customWidth="1"/>
    <col min="16014" max="16014" width="5.140625" style="2" customWidth="1"/>
    <col min="16015"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4.7109375" style="2" customWidth="1"/>
    <col min="16177" max="16269" width="0" style="2" hidden="1" customWidth="1"/>
    <col min="16270" max="16270" width="5.140625" style="2" customWidth="1"/>
    <col min="16271"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",[5]NOMBRE!B2," - ","( ",[5]NOMBRE!C2,[5]NOMBRE!D2,[5]NOMBRE!E2,[5]NOMBRE!F2,[5]NOMBRE!G2," )")</f>
        <v>COMUNA: LINARES  - ( 07401 )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",[5]NOMBRE!B3," - ","( ",[5]NOMBRE!C3,[5]NOMBRE!D3,[5]NOMBRE!E3,[5]NOMBRE!F3,[5]NOMBRE!G3,[5]NOMBRE!H3," )")</f>
        <v>ESTABLECIMIENTO/ESTRATEGIA: HOSPITAL DE LINARES  - ( 116108 )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",[5]NOMBRE!B6," - ","( ",[5]NOMBRE!C6,[5]NOMBRE!D6," )")</f>
        <v>MES: ABRIL - ( 04 )</v>
      </c>
      <c r="B4" s="10"/>
      <c r="C4" s="10"/>
      <c r="D4" s="10"/>
      <c r="E4" s="10"/>
      <c r="F4" s="10"/>
      <c r="G4" s="10"/>
      <c r="H4" s="10"/>
      <c r="I4" s="10"/>
      <c r="J4" s="10"/>
      <c r="K4" s="10"/>
      <c r="M4" s="15"/>
      <c r="AY4" s="27"/>
      <c r="AZ4" s="27"/>
      <c r="CM4" s="185"/>
      <c r="CN4" s="27"/>
      <c r="CO4" s="27"/>
    </row>
    <row r="5" spans="1:112" s="11" customFormat="1" ht="12.75" customHeight="1" x14ac:dyDescent="0.2">
      <c r="A5" s="9" t="str">
        <f>CONCATENATE("AÑO: ",[5]NOMBRE!B7)</f>
        <v>AÑO: 2014</v>
      </c>
      <c r="B5" s="10"/>
      <c r="C5" s="10"/>
      <c r="D5" s="10"/>
      <c r="E5" s="10"/>
      <c r="F5" s="10"/>
      <c r="G5" s="10"/>
      <c r="H5" s="10"/>
      <c r="I5" s="10"/>
      <c r="J5" s="10"/>
      <c r="K5" s="10"/>
      <c r="M5" s="15"/>
      <c r="AY5" s="27"/>
      <c r="AZ5" s="27"/>
      <c r="CM5" s="185"/>
      <c r="CN5" s="27"/>
      <c r="CO5" s="27"/>
    </row>
    <row r="6" spans="1:112" s="13" customFormat="1" ht="39.75" customHeight="1" x14ac:dyDescent="0.2">
      <c r="A6" s="504" t="s">
        <v>1</v>
      </c>
      <c r="B6" s="504"/>
      <c r="C6" s="504"/>
      <c r="D6" s="504"/>
      <c r="E6" s="504"/>
      <c r="F6" s="504"/>
      <c r="G6" s="504"/>
      <c r="H6" s="504"/>
      <c r="I6" s="504"/>
      <c r="J6" s="504"/>
      <c r="K6" s="504"/>
      <c r="L6" s="504"/>
      <c r="M6" s="504"/>
      <c r="N6" s="504"/>
      <c r="O6" s="504"/>
      <c r="P6" s="504"/>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505" t="s">
        <v>3</v>
      </c>
      <c r="B8" s="506"/>
      <c r="C8" s="509" t="s">
        <v>4</v>
      </c>
      <c r="D8" s="515" t="s">
        <v>5</v>
      </c>
      <c r="E8" s="516"/>
      <c r="F8" s="516"/>
      <c r="G8" s="516"/>
      <c r="H8" s="516"/>
      <c r="I8" s="516"/>
      <c r="J8" s="516"/>
      <c r="K8" s="516"/>
      <c r="L8" s="51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507"/>
      <c r="B9" s="508"/>
      <c r="C9" s="510"/>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511" t="s">
        <v>9</v>
      </c>
      <c r="B10" s="512"/>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IF($C10&gt;=[5]A03!$C79,"","Total Gestantes Ingresadas debe ser MAYOR o IGUAL que el Total de Aplicaciones a Gestantes REM A03 Sección B3")</f>
        <v/>
      </c>
      <c r="BB10" s="77" t="str">
        <f>IF($C10&gt;=[5]A03!$C76,"","Total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IF($C10&gt;=[5]A03!$C79,0,1)</f>
        <v>0</v>
      </c>
      <c r="CQ10" s="154">
        <f>IF($C10&gt;=[5]A03!$C76,0,1)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528" t="s">
        <v>10</v>
      </c>
      <c r="B11" s="528"/>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524" t="s">
        <v>11</v>
      </c>
      <c r="B12" s="525"/>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524" t="s">
        <v>12</v>
      </c>
      <c r="B13" s="525"/>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529" t="s">
        <v>13</v>
      </c>
      <c r="B14" s="530"/>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531" t="s">
        <v>171</v>
      </c>
      <c r="B15" s="532"/>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533" t="s">
        <v>15</v>
      </c>
      <c r="B17" s="534"/>
      <c r="C17" s="518"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535"/>
      <c r="B18" s="536"/>
      <c r="C18" s="519"/>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513" t="s">
        <v>17</v>
      </c>
      <c r="B19" s="514"/>
      <c r="C19" s="84">
        <v>207</v>
      </c>
      <c r="D19" s="520" t="str">
        <f t="shared" ref="D19:D29" si="1">+BA19</f>
        <v/>
      </c>
      <c r="E19" s="521"/>
      <c r="F19" s="521"/>
      <c r="G19" s="521"/>
      <c r="H19" s="521"/>
      <c r="I19" s="521"/>
      <c r="J19" s="521"/>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522" t="s">
        <v>18</v>
      </c>
      <c r="B20" s="523"/>
      <c r="C20" s="85">
        <v>7</v>
      </c>
      <c r="D20" s="520" t="str">
        <f t="shared" si="1"/>
        <v/>
      </c>
      <c r="E20" s="521"/>
      <c r="F20" s="521"/>
      <c r="G20" s="521"/>
      <c r="H20" s="521"/>
      <c r="I20" s="521"/>
      <c r="J20" s="521"/>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524" t="s">
        <v>172</v>
      </c>
      <c r="B21" s="525"/>
      <c r="C21" s="85"/>
      <c r="D21" s="520" t="str">
        <f t="shared" si="1"/>
        <v/>
      </c>
      <c r="E21" s="521"/>
      <c r="F21" s="521"/>
      <c r="G21" s="521"/>
      <c r="H21" s="521"/>
      <c r="I21" s="521"/>
      <c r="J21" s="521"/>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524" t="s">
        <v>173</v>
      </c>
      <c r="B22" s="525"/>
      <c r="C22" s="85">
        <v>38</v>
      </c>
      <c r="D22" s="520" t="str">
        <f t="shared" si="1"/>
        <v/>
      </c>
      <c r="E22" s="521"/>
      <c r="F22" s="521"/>
      <c r="G22" s="521"/>
      <c r="H22" s="521"/>
      <c r="I22" s="521"/>
      <c r="J22" s="521"/>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526" t="s">
        <v>19</v>
      </c>
      <c r="B23" s="527"/>
      <c r="C23" s="85">
        <v>2</v>
      </c>
      <c r="D23" s="520" t="str">
        <f t="shared" si="1"/>
        <v/>
      </c>
      <c r="E23" s="521"/>
      <c r="F23" s="521"/>
      <c r="G23" s="521"/>
      <c r="H23" s="521"/>
      <c r="I23" s="521"/>
      <c r="J23" s="521"/>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526" t="s">
        <v>20</v>
      </c>
      <c r="B24" s="527"/>
      <c r="C24" s="85">
        <v>1</v>
      </c>
      <c r="D24" s="520" t="str">
        <f t="shared" si="1"/>
        <v/>
      </c>
      <c r="E24" s="521"/>
      <c r="F24" s="521"/>
      <c r="G24" s="521"/>
      <c r="H24" s="521"/>
      <c r="I24" s="521"/>
      <c r="J24" s="521"/>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526" t="s">
        <v>21</v>
      </c>
      <c r="B25" s="527"/>
      <c r="C25" s="85">
        <v>1</v>
      </c>
      <c r="D25" s="520" t="str">
        <f t="shared" si="1"/>
        <v/>
      </c>
      <c r="E25" s="521"/>
      <c r="F25" s="521"/>
      <c r="G25" s="521"/>
      <c r="H25" s="521"/>
      <c r="I25" s="521"/>
      <c r="J25" s="521"/>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526" t="s">
        <v>22</v>
      </c>
      <c r="B26" s="527"/>
      <c r="C26" s="85">
        <v>30</v>
      </c>
      <c r="D26" s="520" t="str">
        <f t="shared" si="1"/>
        <v/>
      </c>
      <c r="E26" s="521"/>
      <c r="F26" s="521"/>
      <c r="G26" s="521"/>
      <c r="H26" s="521"/>
      <c r="I26" s="521"/>
      <c r="J26" s="521"/>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526" t="s">
        <v>23</v>
      </c>
      <c r="B27" s="527"/>
      <c r="C27" s="85">
        <v>28</v>
      </c>
      <c r="D27" s="520" t="str">
        <f t="shared" si="1"/>
        <v/>
      </c>
      <c r="E27" s="521"/>
      <c r="F27" s="521"/>
      <c r="G27" s="521"/>
      <c r="H27" s="521"/>
      <c r="I27" s="521"/>
      <c r="J27" s="521"/>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539" t="s">
        <v>24</v>
      </c>
      <c r="B28" s="540"/>
      <c r="C28" s="85">
        <v>4</v>
      </c>
      <c r="D28" s="520" t="str">
        <f t="shared" si="1"/>
        <v/>
      </c>
      <c r="E28" s="521"/>
      <c r="F28" s="521"/>
      <c r="G28" s="521"/>
      <c r="H28" s="521"/>
      <c r="I28" s="521"/>
      <c r="J28" s="521"/>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541" t="s">
        <v>174</v>
      </c>
      <c r="B29" s="542"/>
      <c r="C29" s="87">
        <v>96</v>
      </c>
      <c r="D29" s="520" t="str">
        <f t="shared" si="1"/>
        <v/>
      </c>
      <c r="E29" s="521"/>
      <c r="F29" s="521"/>
      <c r="G29" s="521"/>
      <c r="H29" s="521"/>
      <c r="I29" s="521"/>
      <c r="J29" s="521"/>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505" t="s">
        <v>26</v>
      </c>
      <c r="B31" s="506"/>
      <c r="C31" s="509" t="s">
        <v>4</v>
      </c>
      <c r="D31" s="515" t="s">
        <v>5</v>
      </c>
      <c r="E31" s="516"/>
      <c r="F31" s="516"/>
      <c r="G31" s="516"/>
      <c r="H31" s="516"/>
      <c r="I31" s="516"/>
      <c r="J31" s="516"/>
      <c r="K31" s="516"/>
      <c r="L31" s="51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507"/>
      <c r="B32" s="508"/>
      <c r="C32" s="510"/>
      <c r="D32" s="382" t="s">
        <v>6</v>
      </c>
      <c r="E32" s="381" t="s">
        <v>7</v>
      </c>
      <c r="F32" s="381" t="s">
        <v>8</v>
      </c>
      <c r="G32" s="381" t="s">
        <v>165</v>
      </c>
      <c r="H32" s="381" t="s">
        <v>166</v>
      </c>
      <c r="I32" s="381" t="s">
        <v>167</v>
      </c>
      <c r="J32" s="381" t="s">
        <v>168</v>
      </c>
      <c r="K32" s="381" t="s">
        <v>169</v>
      </c>
      <c r="L32" s="381"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543" t="s">
        <v>27</v>
      </c>
      <c r="B33" s="543"/>
      <c r="C33" s="105">
        <f t="shared" ref="C33:C42" si="3">SUM(D33:L33)</f>
        <v>0</v>
      </c>
      <c r="D33" s="105">
        <f t="shared" ref="D33:L33" si="4">SUM(D34:D41)</f>
        <v>0</v>
      </c>
      <c r="E33" s="105">
        <f t="shared" si="4"/>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677"/>
      <c r="N34" s="677"/>
      <c r="O34" s="677"/>
      <c r="P34" s="677"/>
      <c r="Q34" s="677"/>
      <c r="R34" s="677"/>
      <c r="S34" s="677"/>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544" t="s">
        <v>29</v>
      </c>
      <c r="B35" s="52" t="s">
        <v>30</v>
      </c>
      <c r="C35" s="93">
        <f t="shared" si="3"/>
        <v>0</v>
      </c>
      <c r="D35" s="84"/>
      <c r="E35" s="84"/>
      <c r="F35" s="84"/>
      <c r="G35" s="84"/>
      <c r="H35" s="84"/>
      <c r="I35" s="84"/>
      <c r="J35" s="84"/>
      <c r="K35" s="84"/>
      <c r="L35" s="84"/>
      <c r="M35" s="677"/>
      <c r="N35" s="677"/>
      <c r="O35" s="677"/>
      <c r="P35" s="677"/>
      <c r="Q35" s="677"/>
      <c r="R35" s="677"/>
      <c r="S35" s="677"/>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545"/>
      <c r="B36" s="51" t="s">
        <v>31</v>
      </c>
      <c r="C36" s="94">
        <f t="shared" si="3"/>
        <v>0</v>
      </c>
      <c r="D36" s="85"/>
      <c r="E36" s="85"/>
      <c r="F36" s="85"/>
      <c r="G36" s="85"/>
      <c r="H36" s="85"/>
      <c r="I36" s="85"/>
      <c r="J36" s="85"/>
      <c r="K36" s="85"/>
      <c r="L36" s="85"/>
      <c r="M36" s="677"/>
      <c r="N36" s="677"/>
      <c r="O36" s="677"/>
      <c r="P36" s="677"/>
      <c r="Q36" s="677"/>
      <c r="R36" s="677"/>
      <c r="S36" s="677"/>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545"/>
      <c r="B37" s="51" t="s">
        <v>32</v>
      </c>
      <c r="C37" s="94">
        <f t="shared" si="3"/>
        <v>0</v>
      </c>
      <c r="D37" s="85"/>
      <c r="E37" s="85"/>
      <c r="F37" s="85"/>
      <c r="G37" s="85"/>
      <c r="H37" s="85"/>
      <c r="I37" s="85"/>
      <c r="J37" s="85"/>
      <c r="K37" s="85"/>
      <c r="L37" s="85"/>
      <c r="M37" s="677"/>
      <c r="N37" s="677"/>
      <c r="O37" s="677"/>
      <c r="P37" s="677"/>
      <c r="Q37" s="677"/>
      <c r="R37" s="677"/>
      <c r="S37" s="677"/>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545"/>
      <c r="B38" s="51" t="s">
        <v>33</v>
      </c>
      <c r="C38" s="94">
        <f t="shared" si="3"/>
        <v>0</v>
      </c>
      <c r="D38" s="85"/>
      <c r="E38" s="85"/>
      <c r="F38" s="85"/>
      <c r="G38" s="85"/>
      <c r="H38" s="85"/>
      <c r="I38" s="85"/>
      <c r="J38" s="85"/>
      <c r="K38" s="85"/>
      <c r="L38" s="85"/>
      <c r="M38" s="677"/>
      <c r="N38" s="677"/>
      <c r="O38" s="677"/>
      <c r="P38" s="677"/>
      <c r="Q38" s="677"/>
      <c r="R38" s="677"/>
      <c r="S38" s="677"/>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546"/>
      <c r="B39" s="53" t="s">
        <v>34</v>
      </c>
      <c r="C39" s="95">
        <f t="shared" si="3"/>
        <v>0</v>
      </c>
      <c r="D39" s="87"/>
      <c r="E39" s="87"/>
      <c r="F39" s="87"/>
      <c r="G39" s="87"/>
      <c r="H39" s="87"/>
      <c r="I39" s="87"/>
      <c r="J39" s="87"/>
      <c r="K39" s="87"/>
      <c r="L39" s="87"/>
      <c r="M39" s="677"/>
      <c r="N39" s="677"/>
      <c r="O39" s="677"/>
      <c r="P39" s="677"/>
      <c r="Q39" s="677"/>
      <c r="R39" s="677"/>
      <c r="S39" s="677"/>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678" t="s">
        <v>35</v>
      </c>
      <c r="B40" s="50" t="s">
        <v>36</v>
      </c>
      <c r="C40" s="125">
        <f t="shared" si="3"/>
        <v>0</v>
      </c>
      <c r="D40" s="89"/>
      <c r="E40" s="89"/>
      <c r="F40" s="89"/>
      <c r="G40" s="89"/>
      <c r="H40" s="89"/>
      <c r="I40" s="89"/>
      <c r="J40" s="89"/>
      <c r="K40" s="89"/>
      <c r="L40" s="89"/>
      <c r="M40" s="677"/>
      <c r="N40" s="677"/>
      <c r="O40" s="677"/>
      <c r="P40" s="677"/>
      <c r="Q40" s="677"/>
      <c r="R40" s="677"/>
      <c r="S40" s="677"/>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thickBot="1" x14ac:dyDescent="0.25">
      <c r="A41" s="762"/>
      <c r="B41" s="386" t="s">
        <v>37</v>
      </c>
      <c r="C41" s="99">
        <f t="shared" si="3"/>
        <v>0</v>
      </c>
      <c r="D41" s="86"/>
      <c r="E41" s="86"/>
      <c r="F41" s="86"/>
      <c r="G41" s="86"/>
      <c r="H41" s="86"/>
      <c r="I41" s="86"/>
      <c r="J41" s="86"/>
      <c r="K41" s="86"/>
      <c r="L41" s="86"/>
      <c r="M41" s="677"/>
      <c r="N41" s="677"/>
      <c r="O41" s="677"/>
      <c r="P41" s="677"/>
      <c r="Q41" s="677"/>
      <c r="R41" s="677"/>
      <c r="S41" s="677"/>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thickTop="1" x14ac:dyDescent="0.2">
      <c r="A42" s="760" t="s">
        <v>175</v>
      </c>
      <c r="B42" s="761"/>
      <c r="C42" s="387">
        <f t="shared" si="3"/>
        <v>0</v>
      </c>
      <c r="D42" s="388"/>
      <c r="E42" s="388"/>
      <c r="F42" s="388"/>
      <c r="G42" s="388"/>
      <c r="H42" s="388"/>
      <c r="I42" s="388"/>
      <c r="J42" s="388"/>
      <c r="K42" s="388"/>
      <c r="L42" s="388"/>
      <c r="M42" s="677"/>
      <c r="N42" s="677"/>
      <c r="O42" s="677"/>
      <c r="P42" s="677"/>
      <c r="Q42" s="677"/>
      <c r="R42" s="677"/>
      <c r="S42" s="677"/>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374" t="s">
        <v>39</v>
      </c>
      <c r="B44" s="382"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547" t="s">
        <v>43</v>
      </c>
      <c r="B47" s="548"/>
      <c r="C47" s="382"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549" t="s">
        <v>46</v>
      </c>
      <c r="B48" s="550"/>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IF(AND(([5]A01!$C16+[5]A01!$C17+[5]A01!$C18+[5]A01!$C19+[5]A01!$D29+[5]A01!$D30+[5]A01!$D31)&lt;&gt;0,D48="",E48=""),"Observacion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IF(AND(([5]A01!$C16+[5]A01!$C17+[5]A01!$C18+[5]A01!$C19+[5]A01!$D29+[5]A01!$D30+[5]A01!$D31)&lt;&gt;0,D48="",E48=""),1,0)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551" t="s">
        <v>48</v>
      </c>
      <c r="B50" s="552"/>
      <c r="C50" s="555" t="s">
        <v>49</v>
      </c>
      <c r="D50" s="557" t="s">
        <v>50</v>
      </c>
      <c r="E50" s="558"/>
      <c r="F50" s="558"/>
      <c r="G50" s="558"/>
      <c r="H50" s="558"/>
      <c r="I50" s="559"/>
      <c r="J50" s="560" t="s">
        <v>51</v>
      </c>
      <c r="K50" s="561"/>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553"/>
      <c r="B51" s="554"/>
      <c r="C51" s="556"/>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564" t="s">
        <v>59</v>
      </c>
      <c r="B52" s="565"/>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562" t="s">
        <v>60</v>
      </c>
      <c r="B53" s="563"/>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562" t="s">
        <v>61</v>
      </c>
      <c r="B54" s="563"/>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537" t="s">
        <v>62</v>
      </c>
      <c r="B55" s="538"/>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551" t="s">
        <v>48</v>
      </c>
      <c r="B57" s="552"/>
      <c r="C57" s="555" t="s">
        <v>49</v>
      </c>
      <c r="D57" s="587" t="s">
        <v>177</v>
      </c>
      <c r="E57" s="587"/>
      <c r="F57" s="560"/>
      <c r="G57" s="560" t="s">
        <v>178</v>
      </c>
      <c r="H57" s="561"/>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553"/>
      <c r="B58" s="554"/>
      <c r="C58" s="556"/>
      <c r="D58" s="383" t="s">
        <v>179</v>
      </c>
      <c r="E58" s="383" t="s">
        <v>180</v>
      </c>
      <c r="F58" s="373" t="s">
        <v>181</v>
      </c>
      <c r="G58" s="373" t="s">
        <v>182</v>
      </c>
      <c r="H58" s="383"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570" t="s">
        <v>59</v>
      </c>
      <c r="B59" s="571"/>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572" t="s">
        <v>60</v>
      </c>
      <c r="B60" s="573"/>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572" t="s">
        <v>61</v>
      </c>
      <c r="B61" s="573"/>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574" t="s">
        <v>62</v>
      </c>
      <c r="B62" s="575"/>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533" t="s">
        <v>39</v>
      </c>
      <c r="B64" s="534"/>
      <c r="C64" s="533" t="s">
        <v>40</v>
      </c>
      <c r="D64" s="585"/>
      <c r="E64" s="534"/>
      <c r="F64" s="576" t="s">
        <v>41</v>
      </c>
      <c r="G64" s="577"/>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8"/>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81"/>
      <c r="B65" s="582"/>
      <c r="C65" s="581"/>
      <c r="D65" s="586"/>
      <c r="E65" s="582"/>
      <c r="F65" s="543" t="s">
        <v>63</v>
      </c>
      <c r="G65" s="543"/>
      <c r="H65" s="543" t="s">
        <v>64</v>
      </c>
      <c r="I65" s="543"/>
      <c r="J65" s="543" t="s">
        <v>213</v>
      </c>
      <c r="K65" s="543"/>
      <c r="L65" s="543" t="s">
        <v>214</v>
      </c>
      <c r="M65" s="543"/>
      <c r="N65" s="543" t="s">
        <v>215</v>
      </c>
      <c r="O65" s="543"/>
      <c r="P65" s="543" t="s">
        <v>216</v>
      </c>
      <c r="Q65" s="543"/>
      <c r="R65" s="543" t="s">
        <v>217</v>
      </c>
      <c r="S65" s="543"/>
      <c r="T65" s="543" t="s">
        <v>218</v>
      </c>
      <c r="U65" s="543"/>
      <c r="V65" s="543" t="s">
        <v>219</v>
      </c>
      <c r="W65" s="543"/>
      <c r="X65" s="543" t="s">
        <v>220</v>
      </c>
      <c r="Y65" s="543"/>
      <c r="Z65" s="579" t="s">
        <v>221</v>
      </c>
      <c r="AA65" s="580"/>
      <c r="AB65" s="579" t="s">
        <v>222</v>
      </c>
      <c r="AC65" s="580"/>
      <c r="AD65" s="579" t="s">
        <v>223</v>
      </c>
      <c r="AE65" s="580"/>
      <c r="AF65" s="579" t="s">
        <v>224</v>
      </c>
      <c r="AG65" s="580"/>
      <c r="AH65" s="62"/>
      <c r="AI65" s="11"/>
      <c r="AJ65" s="11"/>
      <c r="AK65" s="11"/>
      <c r="AL65" s="11"/>
      <c r="AM65" s="11"/>
      <c r="AN65" s="11"/>
      <c r="AO65" s="11"/>
      <c r="AP65" s="11"/>
      <c r="AQ65" s="11"/>
      <c r="AR65" s="11"/>
      <c r="AS65" s="11"/>
      <c r="AT65" s="11"/>
      <c r="AU65" s="11"/>
      <c r="AV65" s="11"/>
      <c r="AW65" s="11"/>
      <c r="AX65" s="11"/>
      <c r="AY65" s="11"/>
      <c r="AZ65" s="557" t="s">
        <v>63</v>
      </c>
      <c r="BA65" s="559"/>
      <c r="BB65" s="557" t="s">
        <v>64</v>
      </c>
      <c r="BC65" s="559"/>
      <c r="BD65" s="557" t="s">
        <v>213</v>
      </c>
      <c r="BE65" s="559"/>
      <c r="BF65" s="557" t="s">
        <v>214</v>
      </c>
      <c r="BG65" s="559"/>
      <c r="BH65" s="557" t="s">
        <v>215</v>
      </c>
      <c r="BI65" s="559"/>
      <c r="BJ65" s="557" t="s">
        <v>216</v>
      </c>
      <c r="BK65" s="559"/>
      <c r="BL65" s="557" t="s">
        <v>217</v>
      </c>
      <c r="BM65" s="559"/>
      <c r="BN65" s="557" t="s">
        <v>218</v>
      </c>
      <c r="BO65" s="559"/>
      <c r="BP65" s="557" t="s">
        <v>219</v>
      </c>
      <c r="BQ65" s="559"/>
      <c r="BR65" s="557" t="s">
        <v>220</v>
      </c>
      <c r="BS65" s="559"/>
      <c r="BT65" s="579" t="s">
        <v>221</v>
      </c>
      <c r="BU65" s="580"/>
      <c r="BV65" s="579" t="s">
        <v>222</v>
      </c>
      <c r="BW65" s="580"/>
      <c r="BX65" s="579" t="s">
        <v>223</v>
      </c>
      <c r="BY65" s="580"/>
      <c r="BZ65" s="579" t="s">
        <v>224</v>
      </c>
      <c r="CA65" s="580"/>
      <c r="CB65" s="11"/>
      <c r="CC65" s="11"/>
      <c r="CD65" s="11"/>
      <c r="CE65" s="11"/>
      <c r="CF65" s="11"/>
      <c r="CG65" s="11"/>
      <c r="CH65" s="11"/>
      <c r="CI65" s="11"/>
      <c r="CJ65" s="11"/>
      <c r="CK65" s="11"/>
      <c r="CL65" s="11"/>
      <c r="CM65" s="185"/>
      <c r="CN65" s="27"/>
      <c r="CO65" s="27"/>
      <c r="CP65" s="557"/>
      <c r="CQ65" s="559"/>
      <c r="CR65" s="557"/>
      <c r="CS65" s="559"/>
      <c r="CT65" s="557"/>
      <c r="CU65" s="559"/>
      <c r="CV65" s="557"/>
      <c r="CW65" s="559"/>
      <c r="CX65" s="557"/>
      <c r="CY65" s="559"/>
      <c r="CZ65" s="557"/>
      <c r="DA65" s="559"/>
      <c r="DB65" s="557"/>
      <c r="DC65" s="559"/>
      <c r="DD65" s="557"/>
      <c r="DE65" s="559"/>
      <c r="DF65" s="557"/>
      <c r="DG65" s="559"/>
      <c r="DH65" s="557"/>
      <c r="DI65" s="559"/>
      <c r="DJ65" s="579"/>
      <c r="DK65" s="580"/>
      <c r="DL65" s="579"/>
      <c r="DM65" s="580"/>
      <c r="DN65" s="579"/>
      <c r="DO65" s="580"/>
      <c r="DP65" s="579"/>
      <c r="DQ65" s="580"/>
    </row>
    <row r="66" spans="1:132" s="76" customFormat="1" ht="21" x14ac:dyDescent="0.15">
      <c r="A66" s="583"/>
      <c r="B66" s="584"/>
      <c r="C66" s="382" t="s">
        <v>65</v>
      </c>
      <c r="D66" s="382" t="s">
        <v>37</v>
      </c>
      <c r="E66" s="384"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549" t="s">
        <v>66</v>
      </c>
      <c r="B67" s="550"/>
      <c r="C67" s="105">
        <f>SUM(D67:E67)</f>
        <v>0</v>
      </c>
      <c r="D67" s="105">
        <f>+F67+H67+J67+L67+N67+P67+R67+T67+V67+X67+Z67+AB67+AD67+AF67</f>
        <v>0</v>
      </c>
      <c r="E67" s="106">
        <f t="shared" ref="D67:E70" si="6">+G67+I67+K67+M67+O67+Q67+S67+U67+W67+Y67+AA67+AC67+AE67+AG67</f>
        <v>0</v>
      </c>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84"/>
      <c r="AH67" s="149"/>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679" t="s">
        <v>67</v>
      </c>
      <c r="B68" s="370"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589"/>
      <c r="B69" s="377" t="s">
        <v>69</v>
      </c>
      <c r="C69" s="94">
        <f>SUM(D69:E69)</f>
        <v>3</v>
      </c>
      <c r="D69" s="94">
        <f t="shared" si="6"/>
        <v>2</v>
      </c>
      <c r="E69" s="126">
        <f t="shared" si="6"/>
        <v>1</v>
      </c>
      <c r="F69" s="91"/>
      <c r="G69" s="91"/>
      <c r="H69" s="91"/>
      <c r="I69" s="91"/>
      <c r="J69" s="91"/>
      <c r="K69" s="91"/>
      <c r="L69" s="91"/>
      <c r="M69" s="91"/>
      <c r="N69" s="91"/>
      <c r="O69" s="91">
        <v>1</v>
      </c>
      <c r="P69" s="91"/>
      <c r="Q69" s="91"/>
      <c r="R69" s="91">
        <v>1</v>
      </c>
      <c r="S69" s="91"/>
      <c r="T69" s="91"/>
      <c r="U69" s="91"/>
      <c r="V69" s="91"/>
      <c r="W69" s="91"/>
      <c r="X69" s="91"/>
      <c r="Y69" s="91"/>
      <c r="Z69" s="91">
        <v>1</v>
      </c>
      <c r="AA69" s="91"/>
      <c r="AB69" s="91"/>
      <c r="AC69" s="91"/>
      <c r="AD69" s="91"/>
      <c r="AE69" s="91"/>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590"/>
      <c r="B70" s="379"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533" t="s">
        <v>39</v>
      </c>
      <c r="B72" s="534"/>
      <c r="C72" s="555" t="s">
        <v>40</v>
      </c>
      <c r="D72" s="555"/>
      <c r="E72" s="555"/>
      <c r="F72" s="676" t="s">
        <v>71</v>
      </c>
      <c r="G72" s="676"/>
      <c r="H72" s="676"/>
      <c r="I72" s="676"/>
      <c r="J72" s="676"/>
      <c r="K72" s="676"/>
      <c r="L72" s="676"/>
      <c r="M72" s="676"/>
      <c r="N72" s="676"/>
      <c r="O72" s="676"/>
      <c r="P72" s="676"/>
      <c r="Q72" s="676"/>
      <c r="R72" s="676"/>
      <c r="S72" s="676"/>
      <c r="T72" s="676"/>
      <c r="U72" s="676"/>
      <c r="V72" s="676"/>
      <c r="W72" s="676"/>
      <c r="X72" s="676"/>
      <c r="Y72" s="676"/>
      <c r="Z72" s="676"/>
      <c r="AA72" s="676"/>
      <c r="AB72" s="676"/>
      <c r="AC72" s="676"/>
      <c r="AD72" s="676"/>
      <c r="AE72" s="676"/>
      <c r="AF72" s="676"/>
      <c r="AG72" s="676"/>
      <c r="AH72" s="681" t="s">
        <v>72</v>
      </c>
      <c r="AI72" s="681"/>
      <c r="AJ72" s="681"/>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81"/>
      <c r="B73" s="582"/>
      <c r="C73" s="680"/>
      <c r="D73" s="680"/>
      <c r="E73" s="680"/>
      <c r="F73" s="543" t="s">
        <v>63</v>
      </c>
      <c r="G73" s="543"/>
      <c r="H73" s="543" t="s">
        <v>64</v>
      </c>
      <c r="I73" s="543"/>
      <c r="J73" s="651" t="s">
        <v>213</v>
      </c>
      <c r="K73" s="651"/>
      <c r="L73" s="651" t="s">
        <v>214</v>
      </c>
      <c r="M73" s="651"/>
      <c r="N73" s="651" t="s">
        <v>215</v>
      </c>
      <c r="O73" s="651"/>
      <c r="P73" s="651" t="s">
        <v>216</v>
      </c>
      <c r="Q73" s="651"/>
      <c r="R73" s="543" t="s">
        <v>217</v>
      </c>
      <c r="S73" s="543"/>
      <c r="T73" s="651" t="s">
        <v>218</v>
      </c>
      <c r="U73" s="651"/>
      <c r="V73" s="651" t="s">
        <v>219</v>
      </c>
      <c r="W73" s="651"/>
      <c r="X73" s="651" t="s">
        <v>220</v>
      </c>
      <c r="Y73" s="651"/>
      <c r="Z73" s="651" t="s">
        <v>221</v>
      </c>
      <c r="AA73" s="651"/>
      <c r="AB73" s="651" t="s">
        <v>222</v>
      </c>
      <c r="AC73" s="651"/>
      <c r="AD73" s="651" t="s">
        <v>223</v>
      </c>
      <c r="AE73" s="651"/>
      <c r="AF73" s="651" t="s">
        <v>224</v>
      </c>
      <c r="AG73" s="651"/>
      <c r="AH73" s="682" t="s">
        <v>73</v>
      </c>
      <c r="AI73" s="682" t="s">
        <v>74</v>
      </c>
      <c r="AJ73" s="682"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583"/>
      <c r="B74" s="584"/>
      <c r="C74" s="382" t="s">
        <v>65</v>
      </c>
      <c r="D74" s="382" t="s">
        <v>37</v>
      </c>
      <c r="E74" s="382" t="s">
        <v>58</v>
      </c>
      <c r="F74" s="376" t="s">
        <v>37</v>
      </c>
      <c r="G74" s="376" t="s">
        <v>58</v>
      </c>
      <c r="H74" s="376" t="s">
        <v>37</v>
      </c>
      <c r="I74" s="376" t="s">
        <v>58</v>
      </c>
      <c r="J74" s="376" t="s">
        <v>37</v>
      </c>
      <c r="K74" s="376" t="s">
        <v>58</v>
      </c>
      <c r="L74" s="376" t="s">
        <v>37</v>
      </c>
      <c r="M74" s="376" t="s">
        <v>58</v>
      </c>
      <c r="N74" s="376" t="s">
        <v>37</v>
      </c>
      <c r="O74" s="376" t="s">
        <v>58</v>
      </c>
      <c r="P74" s="376" t="s">
        <v>37</v>
      </c>
      <c r="Q74" s="376" t="s">
        <v>58</v>
      </c>
      <c r="R74" s="376" t="s">
        <v>37</v>
      </c>
      <c r="S74" s="376" t="s">
        <v>58</v>
      </c>
      <c r="T74" s="376" t="s">
        <v>37</v>
      </c>
      <c r="U74" s="376" t="s">
        <v>58</v>
      </c>
      <c r="V74" s="376" t="s">
        <v>37</v>
      </c>
      <c r="W74" s="376" t="s">
        <v>58</v>
      </c>
      <c r="X74" s="376" t="s">
        <v>37</v>
      </c>
      <c r="Y74" s="376" t="s">
        <v>58</v>
      </c>
      <c r="Z74" s="376" t="s">
        <v>37</v>
      </c>
      <c r="AA74" s="376" t="s">
        <v>58</v>
      </c>
      <c r="AB74" s="376" t="s">
        <v>37</v>
      </c>
      <c r="AC74" s="376" t="s">
        <v>58</v>
      </c>
      <c r="AD74" s="376" t="s">
        <v>37</v>
      </c>
      <c r="AE74" s="376" t="s">
        <v>58</v>
      </c>
      <c r="AF74" s="376" t="s">
        <v>37</v>
      </c>
      <c r="AG74" s="376" t="s">
        <v>58</v>
      </c>
      <c r="AH74" s="683"/>
      <c r="AI74" s="683"/>
      <c r="AJ74" s="683"/>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549" t="s">
        <v>76</v>
      </c>
      <c r="B75" s="550"/>
      <c r="C75" s="105">
        <f>SUM(D75:E75)</f>
        <v>0</v>
      </c>
      <c r="D75" s="105">
        <f t="shared" ref="D75:E78" si="7">+F75+H75+J75+L75+N75+P75+R75+T75+V75+X75+Z75+AB75+AD75+AF75</f>
        <v>0</v>
      </c>
      <c r="E75" s="105">
        <f t="shared" si="7"/>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588" t="s">
        <v>67</v>
      </c>
      <c r="B76" s="370"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589"/>
      <c r="B77" s="377" t="s">
        <v>69</v>
      </c>
      <c r="C77" s="94">
        <f>SUM(D77:E77)</f>
        <v>0</v>
      </c>
      <c r="D77" s="94">
        <f t="shared" si="7"/>
        <v>0</v>
      </c>
      <c r="E77" s="94">
        <f t="shared" si="7"/>
        <v>0</v>
      </c>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590"/>
      <c r="B78" s="379"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591" t="s">
        <v>39</v>
      </c>
      <c r="B80" s="592"/>
      <c r="C80" s="597" t="s">
        <v>227</v>
      </c>
      <c r="D80" s="598"/>
      <c r="E80" s="599"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593"/>
      <c r="B81" s="594"/>
      <c r="C81" s="602" t="s">
        <v>229</v>
      </c>
      <c r="D81" s="604" t="s">
        <v>71</v>
      </c>
      <c r="E81" s="600"/>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595"/>
      <c r="B82" s="596"/>
      <c r="C82" s="603"/>
      <c r="D82" s="605"/>
      <c r="E82" s="601"/>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568" t="s">
        <v>230</v>
      </c>
      <c r="B83" s="569"/>
      <c r="C83" s="255"/>
      <c r="D83" s="255"/>
      <c r="E83" s="255"/>
      <c r="F83" s="220"/>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585" t="s">
        <v>39</v>
      </c>
      <c r="B85" s="585"/>
      <c r="C85" s="533" t="s">
        <v>40</v>
      </c>
      <c r="D85" s="585"/>
      <c r="E85" s="534"/>
      <c r="F85" s="576" t="s">
        <v>41</v>
      </c>
      <c r="G85" s="577"/>
      <c r="H85" s="577"/>
      <c r="I85" s="577"/>
      <c r="J85" s="577"/>
      <c r="K85" s="577"/>
      <c r="L85" s="577"/>
      <c r="M85" s="577"/>
      <c r="N85" s="577"/>
      <c r="O85" s="577"/>
      <c r="P85" s="577"/>
      <c r="Q85" s="577"/>
      <c r="R85" s="577"/>
      <c r="S85" s="577"/>
      <c r="T85" s="577"/>
      <c r="U85" s="577"/>
      <c r="V85" s="577"/>
      <c r="W85" s="577"/>
      <c r="X85" s="577"/>
      <c r="Y85" s="577"/>
      <c r="Z85" s="577"/>
      <c r="AA85" s="577"/>
      <c r="AB85" s="577"/>
      <c r="AC85" s="577"/>
      <c r="AD85" s="577"/>
      <c r="AE85" s="577"/>
      <c r="AF85" s="577"/>
      <c r="AG85" s="578"/>
      <c r="AH85" s="509"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586"/>
      <c r="B86" s="586"/>
      <c r="C86" s="581"/>
      <c r="D86" s="586"/>
      <c r="E86" s="582"/>
      <c r="F86" s="557" t="s">
        <v>291</v>
      </c>
      <c r="G86" s="559"/>
      <c r="H86" s="557" t="s">
        <v>64</v>
      </c>
      <c r="I86" s="559"/>
      <c r="J86" s="557" t="s">
        <v>213</v>
      </c>
      <c r="K86" s="559"/>
      <c r="L86" s="557" t="s">
        <v>214</v>
      </c>
      <c r="M86" s="559"/>
      <c r="N86" s="557" t="s">
        <v>215</v>
      </c>
      <c r="O86" s="559"/>
      <c r="P86" s="557" t="s">
        <v>216</v>
      </c>
      <c r="Q86" s="559"/>
      <c r="R86" s="557" t="s">
        <v>217</v>
      </c>
      <c r="S86" s="559"/>
      <c r="T86" s="557" t="s">
        <v>218</v>
      </c>
      <c r="U86" s="559"/>
      <c r="V86" s="557" t="s">
        <v>219</v>
      </c>
      <c r="W86" s="559"/>
      <c r="X86" s="557" t="s">
        <v>220</v>
      </c>
      <c r="Y86" s="559"/>
      <c r="Z86" s="579" t="s">
        <v>221</v>
      </c>
      <c r="AA86" s="580"/>
      <c r="AB86" s="579" t="s">
        <v>222</v>
      </c>
      <c r="AC86" s="580"/>
      <c r="AD86" s="579" t="s">
        <v>223</v>
      </c>
      <c r="AE86" s="580"/>
      <c r="AF86" s="579" t="s">
        <v>224</v>
      </c>
      <c r="AG86" s="580"/>
      <c r="AH86" s="684"/>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95"/>
      <c r="B87" s="695"/>
      <c r="C87" s="382" t="s">
        <v>65</v>
      </c>
      <c r="D87" s="382" t="s">
        <v>37</v>
      </c>
      <c r="E87" s="382" t="s">
        <v>58</v>
      </c>
      <c r="F87" s="376" t="s">
        <v>37</v>
      </c>
      <c r="G87" s="376" t="s">
        <v>58</v>
      </c>
      <c r="H87" s="376" t="s">
        <v>37</v>
      </c>
      <c r="I87" s="376" t="s">
        <v>58</v>
      </c>
      <c r="J87" s="376" t="s">
        <v>37</v>
      </c>
      <c r="K87" s="376" t="s">
        <v>58</v>
      </c>
      <c r="L87" s="376" t="s">
        <v>37</v>
      </c>
      <c r="M87" s="376" t="s">
        <v>58</v>
      </c>
      <c r="N87" s="376" t="s">
        <v>37</v>
      </c>
      <c r="O87" s="376" t="s">
        <v>58</v>
      </c>
      <c r="P87" s="376" t="s">
        <v>37</v>
      </c>
      <c r="Q87" s="376" t="s">
        <v>58</v>
      </c>
      <c r="R87" s="376" t="s">
        <v>37</v>
      </c>
      <c r="S87" s="376" t="s">
        <v>58</v>
      </c>
      <c r="T87" s="376" t="s">
        <v>37</v>
      </c>
      <c r="U87" s="376" t="s">
        <v>58</v>
      </c>
      <c r="V87" s="376" t="s">
        <v>37</v>
      </c>
      <c r="W87" s="376" t="s">
        <v>58</v>
      </c>
      <c r="X87" s="376" t="s">
        <v>37</v>
      </c>
      <c r="Y87" s="376" t="s">
        <v>58</v>
      </c>
      <c r="Z87" s="376" t="s">
        <v>37</v>
      </c>
      <c r="AA87" s="376" t="s">
        <v>58</v>
      </c>
      <c r="AB87" s="376" t="s">
        <v>37</v>
      </c>
      <c r="AC87" s="376" t="s">
        <v>58</v>
      </c>
      <c r="AD87" s="376" t="s">
        <v>37</v>
      </c>
      <c r="AE87" s="376" t="s">
        <v>58</v>
      </c>
      <c r="AF87" s="376" t="s">
        <v>37</v>
      </c>
      <c r="AG87" s="376" t="s">
        <v>58</v>
      </c>
      <c r="AH87" s="510"/>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687" t="s">
        <v>78</v>
      </c>
      <c r="B88" s="68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689" t="s">
        <v>79</v>
      </c>
      <c r="B89" s="69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9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9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93" t="s">
        <v>83</v>
      </c>
      <c r="B92" s="69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389" t="str">
        <f>$BB92</f>
        <v/>
      </c>
      <c r="AJ92" s="11"/>
      <c r="AK92" s="11"/>
      <c r="AL92" s="11"/>
      <c r="AM92" s="11"/>
      <c r="AN92" s="11"/>
      <c r="AO92" s="11"/>
      <c r="AP92" s="27"/>
      <c r="AQ92" s="27"/>
      <c r="AR92" s="11"/>
      <c r="AS92" s="11"/>
      <c r="AT92" s="11"/>
      <c r="AU92" s="11"/>
      <c r="AV92" s="11"/>
      <c r="AW92" s="11"/>
      <c r="AX92" s="11"/>
      <c r="AY92" s="11"/>
      <c r="AZ92" s="11"/>
      <c r="BA92" s="11"/>
      <c r="BB92" s="221" t="str">
        <f>IF(C92&lt;C90+C91,"Los Ingresos de pacientes dependientes severos con escaras DEBEN estar incluidos en los Ingresos de pacientes dependientes severos oncológicos o No oncológicos","")</f>
        <v/>
      </c>
      <c r="BC92" s="11"/>
      <c r="BD92" s="11"/>
      <c r="BE92" s="11"/>
      <c r="BF92" s="11"/>
      <c r="BG92" s="11"/>
      <c r="BH92" s="11"/>
      <c r="BI92" s="11"/>
      <c r="CM92" s="77">
        <f>IF(C92&lt;C90+C91,1,0)</f>
        <v>0</v>
      </c>
      <c r="CN92" s="27"/>
      <c r="CO92" s="27"/>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551" t="s">
        <v>3</v>
      </c>
      <c r="B94" s="552"/>
      <c r="C94" s="579" t="s">
        <v>40</v>
      </c>
      <c r="D94" s="612"/>
      <c r="E94" s="580"/>
      <c r="F94" s="579" t="s">
        <v>221</v>
      </c>
      <c r="G94" s="580"/>
      <c r="H94" s="579" t="s">
        <v>222</v>
      </c>
      <c r="I94" s="580"/>
      <c r="J94" s="579" t="s">
        <v>223</v>
      </c>
      <c r="K94" s="580"/>
      <c r="L94" s="579" t="s">
        <v>224</v>
      </c>
      <c r="M94" s="580"/>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553"/>
      <c r="B95" s="554"/>
      <c r="C95" s="382" t="s">
        <v>65</v>
      </c>
      <c r="D95" s="382" t="s">
        <v>37</v>
      </c>
      <c r="E95" s="382" t="s">
        <v>58</v>
      </c>
      <c r="F95" s="382" t="s">
        <v>37</v>
      </c>
      <c r="G95" s="382" t="s">
        <v>58</v>
      </c>
      <c r="H95" s="382" t="s">
        <v>37</v>
      </c>
      <c r="I95" s="382" t="s">
        <v>58</v>
      </c>
      <c r="J95" s="382" t="s">
        <v>37</v>
      </c>
      <c r="K95" s="382" t="s">
        <v>58</v>
      </c>
      <c r="L95" s="382" t="s">
        <v>37</v>
      </c>
      <c r="M95" s="382"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674" t="s">
        <v>233</v>
      </c>
      <c r="B96" s="674"/>
      <c r="C96" s="93">
        <f>SUM(D96:E96)</f>
        <v>0</v>
      </c>
      <c r="D96" s="93">
        <f t="shared" ref="D96:E98" si="9">+F96+H96+J96+L96</f>
        <v>0</v>
      </c>
      <c r="E96" s="93">
        <f t="shared" si="9"/>
        <v>0</v>
      </c>
      <c r="F96" s="89"/>
      <c r="G96" s="89"/>
      <c r="H96" s="89"/>
      <c r="I96" s="89"/>
      <c r="J96" s="89"/>
      <c r="K96" s="89"/>
      <c r="L96" s="89"/>
      <c r="M96" s="89"/>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528" t="s">
        <v>85</v>
      </c>
      <c r="B97" s="528"/>
      <c r="C97" s="94">
        <f>SUM(D97:E97)</f>
        <v>0</v>
      </c>
      <c r="D97" s="94">
        <f t="shared" si="9"/>
        <v>0</v>
      </c>
      <c r="E97" s="94">
        <f t="shared" si="9"/>
        <v>0</v>
      </c>
      <c r="F97" s="89"/>
      <c r="G97" s="89"/>
      <c r="H97" s="89"/>
      <c r="I97" s="89"/>
      <c r="J97" s="89"/>
      <c r="K97" s="89"/>
      <c r="L97" s="89"/>
      <c r="M97" s="89"/>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616" t="s">
        <v>86</v>
      </c>
      <c r="B98" s="616"/>
      <c r="C98" s="99">
        <f>SUM(D98:E98)</f>
        <v>0</v>
      </c>
      <c r="D98" s="99">
        <f t="shared" si="9"/>
        <v>0</v>
      </c>
      <c r="E98" s="99">
        <f t="shared" si="9"/>
        <v>0</v>
      </c>
      <c r="F98" s="89"/>
      <c r="G98" s="89"/>
      <c r="H98" s="89"/>
      <c r="I98" s="89"/>
      <c r="J98" s="89"/>
      <c r="K98" s="89"/>
      <c r="L98" s="89"/>
      <c r="M98" s="89"/>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613" t="s">
        <v>87</v>
      </c>
      <c r="B99" s="613"/>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614" t="s">
        <v>88</v>
      </c>
      <c r="B100" s="614"/>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528" t="s">
        <v>89</v>
      </c>
      <c r="B101" s="528"/>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528" t="s">
        <v>90</v>
      </c>
      <c r="B102" s="528"/>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615" t="s">
        <v>91</v>
      </c>
      <c r="B103" s="61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613" t="s">
        <v>87</v>
      </c>
      <c r="B104" s="613"/>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609" t="s">
        <v>92</v>
      </c>
      <c r="B105" s="609"/>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551" t="s">
        <v>3</v>
      </c>
      <c r="B107" s="552"/>
      <c r="C107" s="579" t="s">
        <v>40</v>
      </c>
      <c r="D107" s="612"/>
      <c r="E107" s="580"/>
      <c r="F107" s="579" t="s">
        <v>221</v>
      </c>
      <c r="G107" s="580"/>
      <c r="H107" s="579" t="s">
        <v>222</v>
      </c>
      <c r="I107" s="580"/>
      <c r="J107" s="579" t="s">
        <v>223</v>
      </c>
      <c r="K107" s="580"/>
      <c r="L107" s="579" t="s">
        <v>224</v>
      </c>
      <c r="M107" s="763"/>
      <c r="N107" s="685"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553"/>
      <c r="B108" s="554"/>
      <c r="C108" s="382" t="s">
        <v>65</v>
      </c>
      <c r="D108" s="382" t="s">
        <v>37</v>
      </c>
      <c r="E108" s="382" t="s">
        <v>58</v>
      </c>
      <c r="F108" s="382" t="s">
        <v>37</v>
      </c>
      <c r="G108" s="382" t="s">
        <v>58</v>
      </c>
      <c r="H108" s="382" t="s">
        <v>37</v>
      </c>
      <c r="I108" s="382" t="s">
        <v>58</v>
      </c>
      <c r="J108" s="382" t="s">
        <v>37</v>
      </c>
      <c r="K108" s="382" t="s">
        <v>58</v>
      </c>
      <c r="L108" s="382" t="s">
        <v>37</v>
      </c>
      <c r="M108" s="231" t="s">
        <v>58</v>
      </c>
      <c r="N108" s="686"/>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674" t="s">
        <v>233</v>
      </c>
      <c r="B109" s="67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528" t="s">
        <v>85</v>
      </c>
      <c r="B110" s="528"/>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616" t="s">
        <v>86</v>
      </c>
      <c r="B111" s="616"/>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613" t="s">
        <v>87</v>
      </c>
      <c r="B112" s="613"/>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614" t="s">
        <v>88</v>
      </c>
      <c r="B113" s="614"/>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528" t="s">
        <v>89</v>
      </c>
      <c r="B114" s="528"/>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528" t="s">
        <v>90</v>
      </c>
      <c r="B115" s="528"/>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615" t="s">
        <v>91</v>
      </c>
      <c r="B116" s="61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613" t="s">
        <v>87</v>
      </c>
      <c r="B117" s="613"/>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609" t="s">
        <v>92</v>
      </c>
      <c r="B118" s="609"/>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543" t="s">
        <v>93</v>
      </c>
      <c r="B120" s="543"/>
      <c r="C120" s="543"/>
      <c r="D120" s="543" t="s">
        <v>40</v>
      </c>
      <c r="E120" s="543"/>
      <c r="F120" s="543"/>
      <c r="G120" s="610" t="s">
        <v>236</v>
      </c>
      <c r="H120" s="610"/>
      <c r="I120" s="611" t="s">
        <v>237</v>
      </c>
      <c r="J120" s="611"/>
      <c r="K120" s="611" t="s">
        <v>140</v>
      </c>
      <c r="L120" s="611"/>
      <c r="M120" s="610" t="s">
        <v>63</v>
      </c>
      <c r="N120" s="610"/>
      <c r="O120" s="610" t="s">
        <v>8</v>
      </c>
      <c r="P120" s="610"/>
      <c r="Q120" s="651" t="s">
        <v>213</v>
      </c>
      <c r="R120" s="651"/>
      <c r="S120" s="651" t="s">
        <v>214</v>
      </c>
      <c r="T120" s="651"/>
      <c r="U120" s="651" t="s">
        <v>215</v>
      </c>
      <c r="V120" s="651"/>
      <c r="W120" s="651" t="s">
        <v>216</v>
      </c>
      <c r="X120" s="651"/>
      <c r="Y120" s="651" t="s">
        <v>217</v>
      </c>
      <c r="Z120" s="651"/>
      <c r="AA120" s="651" t="s">
        <v>218</v>
      </c>
      <c r="AB120" s="651"/>
      <c r="AC120" s="651" t="s">
        <v>219</v>
      </c>
      <c r="AD120" s="651"/>
      <c r="AE120" s="651" t="s">
        <v>220</v>
      </c>
      <c r="AF120" s="651"/>
      <c r="AG120" s="651" t="s">
        <v>221</v>
      </c>
      <c r="AH120" s="651"/>
      <c r="AI120" s="651" t="s">
        <v>222</v>
      </c>
      <c r="AJ120" s="651"/>
      <c r="AK120" s="651" t="s">
        <v>223</v>
      </c>
      <c r="AL120" s="651"/>
      <c r="AM120" s="651" t="s">
        <v>224</v>
      </c>
      <c r="AN120" s="579"/>
      <c r="AO120" s="696" t="s">
        <v>97</v>
      </c>
      <c r="AP120" s="698" t="s">
        <v>98</v>
      </c>
      <c r="AQ120" s="700" t="s">
        <v>99</v>
      </c>
      <c r="AR120" s="700"/>
      <c r="AY120" s="27"/>
      <c r="AZ120" s="547" t="s">
        <v>236</v>
      </c>
      <c r="BA120" s="548"/>
      <c r="BB120" s="701" t="s">
        <v>237</v>
      </c>
      <c r="BC120" s="702"/>
      <c r="BD120" s="701" t="s">
        <v>140</v>
      </c>
      <c r="BE120" s="702"/>
      <c r="BF120" s="547" t="s">
        <v>63</v>
      </c>
      <c r="BG120" s="548"/>
      <c r="BH120" s="547" t="s">
        <v>8</v>
      </c>
      <c r="BI120" s="548"/>
      <c r="BJ120" s="579" t="s">
        <v>213</v>
      </c>
      <c r="BK120" s="580"/>
      <c r="BL120" s="579" t="s">
        <v>214</v>
      </c>
      <c r="BM120" s="580"/>
      <c r="BN120" s="579" t="s">
        <v>215</v>
      </c>
      <c r="BO120" s="580"/>
      <c r="BP120" s="579" t="s">
        <v>216</v>
      </c>
      <c r="BQ120" s="580"/>
      <c r="BR120" s="579" t="s">
        <v>217</v>
      </c>
      <c r="BS120" s="580"/>
      <c r="BT120" s="579" t="s">
        <v>218</v>
      </c>
      <c r="BU120" s="580"/>
      <c r="BV120" s="579" t="s">
        <v>219</v>
      </c>
      <c r="BW120" s="580"/>
      <c r="BX120" s="579" t="s">
        <v>220</v>
      </c>
      <c r="BY120" s="580"/>
      <c r="BZ120" s="579" t="s">
        <v>221</v>
      </c>
      <c r="CA120" s="580"/>
      <c r="CB120" s="579" t="s">
        <v>222</v>
      </c>
      <c r="CC120" s="580"/>
      <c r="CD120" s="579" t="s">
        <v>223</v>
      </c>
      <c r="CE120" s="580"/>
      <c r="CF120" s="579" t="s">
        <v>224</v>
      </c>
      <c r="CG120" s="580"/>
      <c r="CH120" s="227"/>
      <c r="CI120" s="227"/>
      <c r="CJ120" s="227"/>
      <c r="CK120" s="227"/>
      <c r="CL120" s="227"/>
      <c r="CM120" s="226"/>
      <c r="CN120" s="227"/>
      <c r="CO120" s="227"/>
      <c r="CP120" s="547" t="s">
        <v>236</v>
      </c>
      <c r="CQ120" s="548"/>
      <c r="CR120" s="701" t="s">
        <v>237</v>
      </c>
      <c r="CS120" s="702"/>
      <c r="CT120" s="701" t="s">
        <v>140</v>
      </c>
      <c r="CU120" s="702"/>
      <c r="CV120" s="547" t="s">
        <v>63</v>
      </c>
      <c r="CW120" s="548"/>
      <c r="CX120" s="547" t="s">
        <v>8</v>
      </c>
      <c r="CY120" s="548"/>
      <c r="CZ120" s="579" t="s">
        <v>213</v>
      </c>
      <c r="DA120" s="580"/>
      <c r="DB120" s="579" t="s">
        <v>214</v>
      </c>
      <c r="DC120" s="580"/>
      <c r="DD120" s="579" t="s">
        <v>215</v>
      </c>
      <c r="DE120" s="580"/>
      <c r="DF120" s="579" t="s">
        <v>216</v>
      </c>
      <c r="DG120" s="580"/>
      <c r="DH120" s="579" t="s">
        <v>217</v>
      </c>
      <c r="DI120" s="580"/>
      <c r="DJ120" s="579" t="s">
        <v>218</v>
      </c>
      <c r="DK120" s="580"/>
      <c r="DL120" s="579" t="s">
        <v>219</v>
      </c>
      <c r="DM120" s="580"/>
      <c r="DN120" s="579" t="s">
        <v>220</v>
      </c>
      <c r="DO120" s="580"/>
      <c r="DP120" s="579" t="s">
        <v>221</v>
      </c>
      <c r="DQ120" s="580"/>
      <c r="DR120" s="579" t="s">
        <v>222</v>
      </c>
      <c r="DS120" s="580"/>
      <c r="DT120" s="579" t="s">
        <v>223</v>
      </c>
      <c r="DU120" s="580"/>
      <c r="DV120" s="579" t="s">
        <v>224</v>
      </c>
      <c r="DW120" s="580"/>
      <c r="DX120" s="227"/>
      <c r="DY120" s="227"/>
      <c r="DZ120" s="227"/>
    </row>
    <row r="121" spans="1:130" s="76" customFormat="1" ht="21" x14ac:dyDescent="0.15">
      <c r="A121" s="543"/>
      <c r="B121" s="543"/>
      <c r="C121" s="543"/>
      <c r="D121" s="375" t="s">
        <v>100</v>
      </c>
      <c r="E121" s="246" t="s">
        <v>37</v>
      </c>
      <c r="F121" s="246" t="s">
        <v>58</v>
      </c>
      <c r="G121" s="378" t="s">
        <v>37</v>
      </c>
      <c r="H121" s="378" t="s">
        <v>58</v>
      </c>
      <c r="I121" s="378" t="s">
        <v>37</v>
      </c>
      <c r="J121" s="378" t="s">
        <v>58</v>
      </c>
      <c r="K121" s="378" t="s">
        <v>37</v>
      </c>
      <c r="L121" s="378" t="s">
        <v>58</v>
      </c>
      <c r="M121" s="378" t="s">
        <v>37</v>
      </c>
      <c r="N121" s="378" t="s">
        <v>58</v>
      </c>
      <c r="O121" s="378" t="s">
        <v>37</v>
      </c>
      <c r="P121" s="378" t="s">
        <v>58</v>
      </c>
      <c r="Q121" s="378" t="s">
        <v>37</v>
      </c>
      <c r="R121" s="378" t="s">
        <v>58</v>
      </c>
      <c r="S121" s="378" t="s">
        <v>37</v>
      </c>
      <c r="T121" s="378" t="s">
        <v>58</v>
      </c>
      <c r="U121" s="378" t="s">
        <v>37</v>
      </c>
      <c r="V121" s="378" t="s">
        <v>58</v>
      </c>
      <c r="W121" s="378" t="s">
        <v>37</v>
      </c>
      <c r="X121" s="378" t="s">
        <v>58</v>
      </c>
      <c r="Y121" s="378" t="s">
        <v>37</v>
      </c>
      <c r="Z121" s="378" t="s">
        <v>58</v>
      </c>
      <c r="AA121" s="378" t="s">
        <v>37</v>
      </c>
      <c r="AB121" s="378" t="s">
        <v>58</v>
      </c>
      <c r="AC121" s="378" t="s">
        <v>37</v>
      </c>
      <c r="AD121" s="378" t="s">
        <v>58</v>
      </c>
      <c r="AE121" s="378" t="s">
        <v>37</v>
      </c>
      <c r="AF121" s="378" t="s">
        <v>58</v>
      </c>
      <c r="AG121" s="378" t="s">
        <v>37</v>
      </c>
      <c r="AH121" s="378" t="s">
        <v>58</v>
      </c>
      <c r="AI121" s="378" t="s">
        <v>37</v>
      </c>
      <c r="AJ121" s="378" t="s">
        <v>58</v>
      </c>
      <c r="AK121" s="378" t="s">
        <v>37</v>
      </c>
      <c r="AL121" s="378" t="s">
        <v>58</v>
      </c>
      <c r="AM121" s="378" t="s">
        <v>37</v>
      </c>
      <c r="AN121" s="385" t="s">
        <v>58</v>
      </c>
      <c r="AO121" s="697"/>
      <c r="AP121" s="699"/>
      <c r="AQ121" s="248" t="s">
        <v>37</v>
      </c>
      <c r="AR121" s="248" t="s">
        <v>58</v>
      </c>
      <c r="AY121" s="27"/>
      <c r="AZ121" s="378" t="s">
        <v>37</v>
      </c>
      <c r="BA121" s="378" t="s">
        <v>58</v>
      </c>
      <c r="BB121" s="378" t="s">
        <v>37</v>
      </c>
      <c r="BC121" s="378" t="s">
        <v>58</v>
      </c>
      <c r="BD121" s="378" t="s">
        <v>37</v>
      </c>
      <c r="BE121" s="378" t="s">
        <v>58</v>
      </c>
      <c r="BF121" s="378" t="s">
        <v>37</v>
      </c>
      <c r="BG121" s="378" t="s">
        <v>58</v>
      </c>
      <c r="BH121" s="378" t="s">
        <v>37</v>
      </c>
      <c r="BI121" s="378" t="s">
        <v>58</v>
      </c>
      <c r="BJ121" s="378" t="s">
        <v>37</v>
      </c>
      <c r="BK121" s="378" t="s">
        <v>58</v>
      </c>
      <c r="BL121" s="378" t="s">
        <v>37</v>
      </c>
      <c r="BM121" s="378" t="s">
        <v>58</v>
      </c>
      <c r="BN121" s="378" t="s">
        <v>37</v>
      </c>
      <c r="BO121" s="378" t="s">
        <v>58</v>
      </c>
      <c r="BP121" s="378" t="s">
        <v>37</v>
      </c>
      <c r="BQ121" s="378" t="s">
        <v>58</v>
      </c>
      <c r="BR121" s="378" t="s">
        <v>37</v>
      </c>
      <c r="BS121" s="378" t="s">
        <v>58</v>
      </c>
      <c r="BT121" s="378" t="s">
        <v>37</v>
      </c>
      <c r="BU121" s="378" t="s">
        <v>58</v>
      </c>
      <c r="BV121" s="378" t="s">
        <v>37</v>
      </c>
      <c r="BW121" s="378" t="s">
        <v>58</v>
      </c>
      <c r="BX121" s="378" t="s">
        <v>37</v>
      </c>
      <c r="BY121" s="378" t="s">
        <v>58</v>
      </c>
      <c r="BZ121" s="378" t="s">
        <v>37</v>
      </c>
      <c r="CA121" s="378" t="s">
        <v>58</v>
      </c>
      <c r="CB121" s="378" t="s">
        <v>37</v>
      </c>
      <c r="CC121" s="378" t="s">
        <v>58</v>
      </c>
      <c r="CD121" s="378" t="s">
        <v>37</v>
      </c>
      <c r="CE121" s="378" t="s">
        <v>58</v>
      </c>
      <c r="CF121" s="378" t="s">
        <v>37</v>
      </c>
      <c r="CG121" s="385" t="s">
        <v>58</v>
      </c>
      <c r="CH121" s="227"/>
      <c r="CI121" s="227"/>
      <c r="CJ121" s="227"/>
      <c r="CK121" s="227"/>
      <c r="CL121" s="227"/>
      <c r="CM121" s="226"/>
      <c r="CN121" s="227"/>
      <c r="CO121" s="227"/>
      <c r="CP121" s="378" t="s">
        <v>37</v>
      </c>
      <c r="CQ121" s="378" t="s">
        <v>58</v>
      </c>
      <c r="CR121" s="378" t="s">
        <v>37</v>
      </c>
      <c r="CS121" s="378" t="s">
        <v>58</v>
      </c>
      <c r="CT121" s="378" t="s">
        <v>37</v>
      </c>
      <c r="CU121" s="378" t="s">
        <v>58</v>
      </c>
      <c r="CV121" s="378" t="s">
        <v>37</v>
      </c>
      <c r="CW121" s="378" t="s">
        <v>58</v>
      </c>
      <c r="CX121" s="378" t="s">
        <v>37</v>
      </c>
      <c r="CY121" s="378" t="s">
        <v>58</v>
      </c>
      <c r="CZ121" s="378" t="s">
        <v>37</v>
      </c>
      <c r="DA121" s="378" t="s">
        <v>58</v>
      </c>
      <c r="DB121" s="378" t="s">
        <v>37</v>
      </c>
      <c r="DC121" s="378" t="s">
        <v>58</v>
      </c>
      <c r="DD121" s="378" t="s">
        <v>37</v>
      </c>
      <c r="DE121" s="378" t="s">
        <v>58</v>
      </c>
      <c r="DF121" s="378" t="s">
        <v>37</v>
      </c>
      <c r="DG121" s="378" t="s">
        <v>58</v>
      </c>
      <c r="DH121" s="378" t="s">
        <v>37</v>
      </c>
      <c r="DI121" s="378" t="s">
        <v>58</v>
      </c>
      <c r="DJ121" s="378" t="s">
        <v>37</v>
      </c>
      <c r="DK121" s="378" t="s">
        <v>58</v>
      </c>
      <c r="DL121" s="378" t="s">
        <v>37</v>
      </c>
      <c r="DM121" s="378" t="s">
        <v>58</v>
      </c>
      <c r="DN121" s="378" t="s">
        <v>37</v>
      </c>
      <c r="DO121" s="378" t="s">
        <v>58</v>
      </c>
      <c r="DP121" s="378" t="s">
        <v>37</v>
      </c>
      <c r="DQ121" s="378" t="s">
        <v>58</v>
      </c>
      <c r="DR121" s="378" t="s">
        <v>37</v>
      </c>
      <c r="DS121" s="378" t="s">
        <v>58</v>
      </c>
      <c r="DT121" s="378" t="s">
        <v>37</v>
      </c>
      <c r="DU121" s="378" t="s">
        <v>58</v>
      </c>
      <c r="DV121" s="378" t="s">
        <v>37</v>
      </c>
      <c r="DW121" s="385" t="s">
        <v>58</v>
      </c>
      <c r="DX121" s="227"/>
      <c r="DY121" s="227"/>
      <c r="DZ121" s="227"/>
    </row>
    <row r="122" spans="1:130" s="76" customFormat="1" ht="15.75" customHeight="1" x14ac:dyDescent="0.15">
      <c r="A122" s="249" t="s">
        <v>101</v>
      </c>
      <c r="B122" s="250"/>
      <c r="C122" s="251"/>
      <c r="D122" s="252">
        <f>SUM(E122:F122)</f>
        <v>37</v>
      </c>
      <c r="E122" s="252">
        <f>+G122+I122+K122+M122+O122+Q122+S122+U122+W122+Y122+AA122+AC122+AE122+AG122+AI122+AK122+AM122</f>
        <v>18</v>
      </c>
      <c r="F122" s="252">
        <f>+H122+J122+L122+N122+P122+R122+T122+V122+X122+Z122+AB122+AD122+AF122+AH122+AJ122+AL122+AN122</f>
        <v>19</v>
      </c>
      <c r="G122" s="197">
        <v>1</v>
      </c>
      <c r="H122" s="197">
        <v>1</v>
      </c>
      <c r="I122" s="197">
        <v>11</v>
      </c>
      <c r="J122" s="197">
        <v>4</v>
      </c>
      <c r="K122" s="197">
        <v>4</v>
      </c>
      <c r="L122" s="197">
        <v>3</v>
      </c>
      <c r="M122" s="197"/>
      <c r="N122" s="197">
        <v>5</v>
      </c>
      <c r="O122" s="197">
        <v>1</v>
      </c>
      <c r="P122" s="197">
        <v>1</v>
      </c>
      <c r="Q122" s="197"/>
      <c r="R122" s="197">
        <v>1</v>
      </c>
      <c r="S122" s="197">
        <v>1</v>
      </c>
      <c r="T122" s="197">
        <v>2</v>
      </c>
      <c r="U122" s="197"/>
      <c r="V122" s="197"/>
      <c r="W122" s="197"/>
      <c r="X122" s="197"/>
      <c r="Y122" s="197"/>
      <c r="Z122" s="197">
        <v>1</v>
      </c>
      <c r="AA122" s="197"/>
      <c r="AB122" s="197"/>
      <c r="AC122" s="197"/>
      <c r="AD122" s="197"/>
      <c r="AE122" s="197"/>
      <c r="AF122" s="197">
        <v>1</v>
      </c>
      <c r="AG122" s="197"/>
      <c r="AH122" s="197"/>
      <c r="AI122" s="197"/>
      <c r="AJ122" s="197"/>
      <c r="AK122" s="197"/>
      <c r="AL122" s="197">
        <v>0</v>
      </c>
      <c r="AM122" s="197"/>
      <c r="AN122" s="253"/>
      <c r="AO122" s="254"/>
      <c r="AP122" s="197">
        <v>1</v>
      </c>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606" t="s">
        <v>102</v>
      </c>
      <c r="B123" s="607"/>
      <c r="C123" s="608"/>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703" t="s">
        <v>103</v>
      </c>
      <c r="B124" s="639" t="s">
        <v>104</v>
      </c>
      <c r="C124" s="637"/>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656"/>
      <c r="B125" s="647" t="s">
        <v>105</v>
      </c>
      <c r="C125" s="626"/>
      <c r="D125" s="112">
        <f t="shared" si="22"/>
        <v>0</v>
      </c>
      <c r="E125" s="112">
        <f t="shared" si="23"/>
        <v>0</v>
      </c>
      <c r="F125" s="112">
        <f t="shared" si="23"/>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629" t="s">
        <v>106</v>
      </c>
      <c r="B126" s="629"/>
      <c r="C126" s="630"/>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631" t="s">
        <v>282</v>
      </c>
      <c r="B127" s="631"/>
      <c r="C127" s="623"/>
      <c r="D127" s="111">
        <f t="shared" si="22"/>
        <v>0</v>
      </c>
      <c r="E127" s="111">
        <f>+G127+I127+K127+M127</f>
        <v>0</v>
      </c>
      <c r="F127" s="111">
        <f>+H127+J127+L127+N127</f>
        <v>0</v>
      </c>
      <c r="G127" s="85"/>
      <c r="H127" s="85"/>
      <c r="I127" s="85"/>
      <c r="J127" s="85"/>
      <c r="K127" s="85"/>
      <c r="L127" s="85"/>
      <c r="M127" s="129"/>
      <c r="N127" s="85"/>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624" t="s">
        <v>107</v>
      </c>
      <c r="B128" s="624"/>
      <c r="C128" s="625"/>
      <c r="D128" s="144">
        <f t="shared" si="22"/>
        <v>0</v>
      </c>
      <c r="E128" s="144">
        <f t="shared" si="23"/>
        <v>0</v>
      </c>
      <c r="F128" s="144">
        <f t="shared" si="23"/>
        <v>0</v>
      </c>
      <c r="G128" s="86"/>
      <c r="H128" s="86"/>
      <c r="I128" s="86"/>
      <c r="J128" s="86"/>
      <c r="K128" s="86"/>
      <c r="L128" s="86"/>
      <c r="M128" s="113"/>
      <c r="N128" s="87"/>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632" t="s">
        <v>108</v>
      </c>
      <c r="B129" s="634" t="s">
        <v>238</v>
      </c>
      <c r="C129" s="635"/>
      <c r="D129" s="143">
        <f t="shared" si="22"/>
        <v>0</v>
      </c>
      <c r="E129" s="143">
        <f t="shared" si="23"/>
        <v>0</v>
      </c>
      <c r="F129" s="143">
        <f t="shared" si="23"/>
        <v>0</v>
      </c>
      <c r="G129" s="84"/>
      <c r="H129" s="84"/>
      <c r="I129" s="84"/>
      <c r="J129" s="84"/>
      <c r="K129" s="84"/>
      <c r="L129" s="84"/>
      <c r="M129" s="138"/>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633"/>
      <c r="B130" s="538" t="s">
        <v>109</v>
      </c>
      <c r="C130" s="626"/>
      <c r="D130" s="112">
        <f t="shared" si="22"/>
        <v>0</v>
      </c>
      <c r="E130" s="112">
        <f t="shared" si="23"/>
        <v>0</v>
      </c>
      <c r="F130" s="112">
        <f t="shared" si="23"/>
        <v>0</v>
      </c>
      <c r="G130" s="87"/>
      <c r="H130" s="87"/>
      <c r="I130" s="87"/>
      <c r="J130" s="87"/>
      <c r="K130" s="87"/>
      <c r="L130" s="87"/>
      <c r="M130" s="113"/>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627" t="s">
        <v>111</v>
      </c>
      <c r="C131" s="628"/>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617" t="s">
        <v>112</v>
      </c>
      <c r="B132" s="617"/>
      <c r="C132" s="61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619" t="s">
        <v>113</v>
      </c>
      <c r="B133" s="620"/>
      <c r="C133" s="621"/>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638" t="s">
        <v>114</v>
      </c>
      <c r="B134" s="648" t="s">
        <v>115</v>
      </c>
      <c r="C134" s="630"/>
      <c r="D134" s="142">
        <f t="shared" ref="D134:D155" si="33">SUM(E134:F134)</f>
        <v>0</v>
      </c>
      <c r="E134" s="142">
        <f t="shared" ref="E134:F155" si="34">+G134+I134+K134+M134+O134+Q134+S134+U134+W134+Y134+AA134+AC134+AE134+AG134+AI134+AK134+AM134</f>
        <v>0</v>
      </c>
      <c r="F134" s="142">
        <f t="shared" si="34"/>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638"/>
      <c r="B135" s="622" t="s">
        <v>116</v>
      </c>
      <c r="C135" s="623"/>
      <c r="D135" s="111">
        <f t="shared" si="33"/>
        <v>0</v>
      </c>
      <c r="E135" s="111">
        <f t="shared" si="34"/>
        <v>0</v>
      </c>
      <c r="F135" s="111">
        <f t="shared" si="34"/>
        <v>0</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638"/>
      <c r="B136" s="622" t="s">
        <v>117</v>
      </c>
      <c r="C136" s="623"/>
      <c r="D136" s="111">
        <f t="shared" si="33"/>
        <v>1</v>
      </c>
      <c r="E136" s="111">
        <f t="shared" si="34"/>
        <v>0</v>
      </c>
      <c r="F136" s="111">
        <f t="shared" si="34"/>
        <v>1</v>
      </c>
      <c r="G136" s="85"/>
      <c r="H136" s="85"/>
      <c r="I136" s="85"/>
      <c r="J136" s="85"/>
      <c r="K136" s="85"/>
      <c r="L136" s="85"/>
      <c r="M136" s="85"/>
      <c r="N136" s="85"/>
      <c r="O136" s="85"/>
      <c r="P136" s="85"/>
      <c r="Q136" s="85"/>
      <c r="R136" s="85"/>
      <c r="S136" s="85"/>
      <c r="T136" s="85"/>
      <c r="U136" s="85"/>
      <c r="V136" s="85"/>
      <c r="W136" s="85"/>
      <c r="X136" s="85"/>
      <c r="Y136" s="85"/>
      <c r="Z136" s="85">
        <v>1</v>
      </c>
      <c r="AA136" s="85"/>
      <c r="AB136" s="85"/>
      <c r="AC136" s="85"/>
      <c r="AD136" s="85"/>
      <c r="AE136" s="85"/>
      <c r="AF136" s="85"/>
      <c r="AG136" s="85"/>
      <c r="AH136" s="85"/>
      <c r="AI136" s="85"/>
      <c r="AJ136" s="85"/>
      <c r="AK136" s="85"/>
      <c r="AL136" s="85"/>
      <c r="AM136" s="85"/>
      <c r="AN136" s="129"/>
      <c r="AO136" s="133"/>
      <c r="AP136" s="85"/>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638"/>
      <c r="B137" s="622" t="s">
        <v>118</v>
      </c>
      <c r="C137" s="623"/>
      <c r="D137" s="111">
        <f>SUM(F137:F137)</f>
        <v>1</v>
      </c>
      <c r="E137" s="268"/>
      <c r="F137" s="111">
        <f>+J137+L137+N137+P137+R137+T137+V137+X137+Z137+AB137+AD137+AF137+AH137+AJ137+AL137+AN137</f>
        <v>1</v>
      </c>
      <c r="G137" s="102"/>
      <c r="H137" s="102"/>
      <c r="I137" s="102"/>
      <c r="J137" s="85"/>
      <c r="K137" s="102"/>
      <c r="L137" s="85"/>
      <c r="M137" s="102"/>
      <c r="N137" s="85"/>
      <c r="O137" s="102"/>
      <c r="P137" s="85"/>
      <c r="Q137" s="102"/>
      <c r="R137" s="85"/>
      <c r="S137" s="102"/>
      <c r="T137" s="85">
        <v>1</v>
      </c>
      <c r="U137" s="102"/>
      <c r="V137" s="85"/>
      <c r="W137" s="102"/>
      <c r="X137" s="85"/>
      <c r="Y137" s="102"/>
      <c r="Z137" s="85"/>
      <c r="AA137" s="102"/>
      <c r="AB137" s="85"/>
      <c r="AC137" s="102"/>
      <c r="AD137" s="85"/>
      <c r="AE137" s="102"/>
      <c r="AF137" s="85"/>
      <c r="AG137" s="102"/>
      <c r="AH137" s="102"/>
      <c r="AI137" s="102"/>
      <c r="AJ137" s="102"/>
      <c r="AK137" s="102"/>
      <c r="AL137" s="102"/>
      <c r="AM137" s="102"/>
      <c r="AN137" s="102"/>
      <c r="AO137" s="262"/>
      <c r="AP137" s="85">
        <v>1</v>
      </c>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638"/>
      <c r="B138" s="622" t="s">
        <v>119</v>
      </c>
      <c r="C138" s="623"/>
      <c r="D138" s="111">
        <f t="shared" si="33"/>
        <v>1</v>
      </c>
      <c r="E138" s="111">
        <f t="shared" si="34"/>
        <v>0</v>
      </c>
      <c r="F138" s="111">
        <f t="shared" si="34"/>
        <v>1</v>
      </c>
      <c r="G138" s="85"/>
      <c r="H138" s="85"/>
      <c r="I138" s="85"/>
      <c r="J138" s="85"/>
      <c r="K138" s="85"/>
      <c r="L138" s="85"/>
      <c r="M138" s="85"/>
      <c r="N138" s="85"/>
      <c r="O138" s="85"/>
      <c r="P138" s="85"/>
      <c r="Q138" s="85"/>
      <c r="R138" s="85">
        <v>1</v>
      </c>
      <c r="S138" s="85"/>
      <c r="T138" s="85"/>
      <c r="U138" s="85"/>
      <c r="V138" s="85"/>
      <c r="W138" s="85"/>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638"/>
      <c r="B139" s="649" t="s">
        <v>239</v>
      </c>
      <c r="C139" s="650"/>
      <c r="D139" s="111">
        <f t="shared" si="33"/>
        <v>0</v>
      </c>
      <c r="E139" s="111">
        <f t="shared" si="34"/>
        <v>0</v>
      </c>
      <c r="F139" s="111">
        <f t="shared" si="34"/>
        <v>0</v>
      </c>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638"/>
      <c r="B140" s="641" t="s">
        <v>240</v>
      </c>
      <c r="C140" s="642"/>
      <c r="D140" s="111">
        <f t="shared" si="33"/>
        <v>0</v>
      </c>
      <c r="E140" s="111">
        <f t="shared" si="34"/>
        <v>0</v>
      </c>
      <c r="F140" s="111">
        <f t="shared" si="34"/>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638"/>
      <c r="B141" s="643" t="s">
        <v>241</v>
      </c>
      <c r="C141" s="644"/>
      <c r="D141" s="144">
        <f t="shared" si="33"/>
        <v>0</v>
      </c>
      <c r="E141" s="144">
        <f t="shared" si="34"/>
        <v>0</v>
      </c>
      <c r="F141" s="144">
        <f t="shared" si="34"/>
        <v>0</v>
      </c>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632" t="s">
        <v>120</v>
      </c>
      <c r="B142" s="645" t="s">
        <v>283</v>
      </c>
      <c r="C142" s="646"/>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84"/>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638"/>
      <c r="B143" s="622" t="s">
        <v>284</v>
      </c>
      <c r="C143" s="623"/>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85"/>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633"/>
      <c r="B144" s="647" t="s">
        <v>121</v>
      </c>
      <c r="C144" s="626"/>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87"/>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632" t="s">
        <v>242</v>
      </c>
      <c r="B145" s="639" t="s">
        <v>243</v>
      </c>
      <c r="C145" s="637"/>
      <c r="D145" s="143">
        <f t="shared" si="33"/>
        <v>10</v>
      </c>
      <c r="E145" s="143">
        <f t="shared" ref="E145:F148" si="35">+G145+I145+K145+M145+O145</f>
        <v>8</v>
      </c>
      <c r="F145" s="143">
        <f t="shared" si="35"/>
        <v>2</v>
      </c>
      <c r="G145" s="84">
        <v>1</v>
      </c>
      <c r="H145" s="84"/>
      <c r="I145" s="84">
        <v>5</v>
      </c>
      <c r="J145" s="84">
        <v>2</v>
      </c>
      <c r="K145" s="84">
        <v>2</v>
      </c>
      <c r="L145" s="84"/>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638"/>
      <c r="B146" s="622" t="s">
        <v>244</v>
      </c>
      <c r="C146" s="623"/>
      <c r="D146" s="111">
        <f t="shared" si="33"/>
        <v>2</v>
      </c>
      <c r="E146" s="111">
        <f t="shared" si="35"/>
        <v>1</v>
      </c>
      <c r="F146" s="111">
        <f t="shared" si="35"/>
        <v>1</v>
      </c>
      <c r="G146" s="85"/>
      <c r="H146" s="85"/>
      <c r="I146" s="85"/>
      <c r="J146" s="85">
        <v>1</v>
      </c>
      <c r="K146" s="85">
        <v>1</v>
      </c>
      <c r="L146" s="85"/>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638"/>
      <c r="B147" s="622" t="s">
        <v>245</v>
      </c>
      <c r="C147" s="623"/>
      <c r="D147" s="111">
        <f t="shared" si="33"/>
        <v>0</v>
      </c>
      <c r="E147" s="111">
        <f t="shared" si="35"/>
        <v>0</v>
      </c>
      <c r="F147" s="111">
        <f t="shared" si="35"/>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638"/>
      <c r="B148" s="640" t="s">
        <v>246</v>
      </c>
      <c r="C148" s="625"/>
      <c r="D148" s="144">
        <f t="shared" si="33"/>
        <v>11</v>
      </c>
      <c r="E148" s="144">
        <f t="shared" si="35"/>
        <v>6</v>
      </c>
      <c r="F148" s="144">
        <f t="shared" si="35"/>
        <v>5</v>
      </c>
      <c r="G148" s="86"/>
      <c r="H148" s="86">
        <v>1</v>
      </c>
      <c r="I148" s="86">
        <v>5</v>
      </c>
      <c r="J148" s="86">
        <v>1</v>
      </c>
      <c r="K148" s="86">
        <v>1</v>
      </c>
      <c r="L148" s="86">
        <v>2</v>
      </c>
      <c r="M148" s="86"/>
      <c r="N148" s="86">
        <v>1</v>
      </c>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636" t="s">
        <v>122</v>
      </c>
      <c r="B149" s="636"/>
      <c r="C149" s="637"/>
      <c r="D149" s="143">
        <f t="shared" si="33"/>
        <v>3</v>
      </c>
      <c r="E149" s="143">
        <f t="shared" si="34"/>
        <v>0</v>
      </c>
      <c r="F149" s="143">
        <f t="shared" si="34"/>
        <v>3</v>
      </c>
      <c r="G149" s="84"/>
      <c r="H149" s="84"/>
      <c r="I149" s="84"/>
      <c r="J149" s="84"/>
      <c r="K149" s="84"/>
      <c r="L149" s="84"/>
      <c r="M149" s="84"/>
      <c r="N149" s="84"/>
      <c r="O149" s="84"/>
      <c r="P149" s="84">
        <v>1</v>
      </c>
      <c r="Q149" s="84"/>
      <c r="R149" s="84"/>
      <c r="S149" s="84"/>
      <c r="T149" s="84">
        <v>1</v>
      </c>
      <c r="U149" s="84"/>
      <c r="V149" s="84"/>
      <c r="W149" s="84"/>
      <c r="X149" s="84"/>
      <c r="Y149" s="84"/>
      <c r="Z149" s="84"/>
      <c r="AA149" s="84"/>
      <c r="AB149" s="84"/>
      <c r="AC149" s="84"/>
      <c r="AD149" s="84"/>
      <c r="AE149" s="84"/>
      <c r="AF149" s="84">
        <v>1</v>
      </c>
      <c r="AG149" s="84"/>
      <c r="AH149" s="84"/>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631" t="s">
        <v>123</v>
      </c>
      <c r="B150" s="631"/>
      <c r="C150" s="623"/>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652" t="s">
        <v>124</v>
      </c>
      <c r="B151" s="653"/>
      <c r="C151" s="654"/>
      <c r="D151" s="111">
        <f t="shared" si="33"/>
        <v>0</v>
      </c>
      <c r="E151" s="111">
        <f t="shared" si="34"/>
        <v>0</v>
      </c>
      <c r="F151" s="111">
        <f t="shared" si="34"/>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562" t="s">
        <v>125</v>
      </c>
      <c r="B152" s="655"/>
      <c r="C152" s="563"/>
      <c r="D152" s="111">
        <f t="shared" si="33"/>
        <v>0</v>
      </c>
      <c r="E152" s="111">
        <f t="shared" si="34"/>
        <v>0</v>
      </c>
      <c r="F152" s="111">
        <f t="shared" si="34"/>
        <v>0</v>
      </c>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562" t="s">
        <v>126</v>
      </c>
      <c r="B153" s="655"/>
      <c r="C153" s="563"/>
      <c r="D153" s="111">
        <f t="shared" si="33"/>
        <v>1</v>
      </c>
      <c r="E153" s="111">
        <f t="shared" si="34"/>
        <v>1</v>
      </c>
      <c r="F153" s="111">
        <f t="shared" si="34"/>
        <v>0</v>
      </c>
      <c r="G153" s="85"/>
      <c r="H153" s="85"/>
      <c r="I153" s="85"/>
      <c r="J153" s="85"/>
      <c r="K153" s="85"/>
      <c r="L153" s="85"/>
      <c r="M153" s="85"/>
      <c r="N153" s="85"/>
      <c r="O153" s="85"/>
      <c r="P153" s="85"/>
      <c r="Q153" s="85"/>
      <c r="R153" s="85"/>
      <c r="S153" s="85">
        <v>1</v>
      </c>
      <c r="T153" s="85"/>
      <c r="U153" s="85"/>
      <c r="V153" s="85"/>
      <c r="W153" s="85"/>
      <c r="X153" s="85"/>
      <c r="Y153" s="85"/>
      <c r="Z153" s="85"/>
      <c r="AA153" s="85"/>
      <c r="AB153" s="85"/>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562" t="s">
        <v>127</v>
      </c>
      <c r="B154" s="655"/>
      <c r="C154" s="563"/>
      <c r="D154" s="111">
        <f t="shared" si="33"/>
        <v>5</v>
      </c>
      <c r="E154" s="111">
        <f t="shared" si="34"/>
        <v>2</v>
      </c>
      <c r="F154" s="111">
        <f t="shared" si="34"/>
        <v>3</v>
      </c>
      <c r="G154" s="85"/>
      <c r="H154" s="85"/>
      <c r="I154" s="85">
        <v>1</v>
      </c>
      <c r="J154" s="85"/>
      <c r="K154" s="85"/>
      <c r="L154" s="85"/>
      <c r="M154" s="85"/>
      <c r="N154" s="85">
        <v>3</v>
      </c>
      <c r="O154" s="85">
        <v>1</v>
      </c>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562" t="s">
        <v>128</v>
      </c>
      <c r="B155" s="655"/>
      <c r="C155" s="563"/>
      <c r="D155" s="111">
        <f t="shared" si="33"/>
        <v>1</v>
      </c>
      <c r="E155" s="111">
        <f t="shared" si="34"/>
        <v>0</v>
      </c>
      <c r="F155" s="111">
        <f t="shared" si="34"/>
        <v>1</v>
      </c>
      <c r="G155" s="85"/>
      <c r="H155" s="85"/>
      <c r="I155" s="85"/>
      <c r="J155" s="85"/>
      <c r="K155" s="85"/>
      <c r="L155" s="85"/>
      <c r="M155" s="85"/>
      <c r="N155" s="85">
        <v>1</v>
      </c>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656" t="s">
        <v>129</v>
      </c>
      <c r="B156" s="657"/>
      <c r="C156" s="658"/>
      <c r="D156" s="123">
        <f>SUM(E156:F156)</f>
        <v>1</v>
      </c>
      <c r="E156" s="123">
        <f>+G156+I156+K156+M156+O156+Q156+S156+U156+W156+Y156+AA156+AC156+AE156+AG156+AI156+AK156+AM156</f>
        <v>0</v>
      </c>
      <c r="F156" s="123">
        <f>+H156+J156+L156+N156+P156+R156+T156+V156+X156+Z156+AB156+AD156+AF156+AH156+AJ156+AL156+AN156</f>
        <v>1</v>
      </c>
      <c r="G156" s="87"/>
      <c r="H156" s="87"/>
      <c r="I156" s="87"/>
      <c r="J156" s="87">
        <v>1</v>
      </c>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664" t="s">
        <v>130</v>
      </c>
      <c r="B158" s="664"/>
      <c r="C158" s="664"/>
      <c r="D158" s="543" t="s">
        <v>40</v>
      </c>
      <c r="E158" s="543"/>
      <c r="F158" s="543"/>
      <c r="G158" s="610" t="s">
        <v>236</v>
      </c>
      <c r="H158" s="610"/>
      <c r="I158" s="611" t="s">
        <v>237</v>
      </c>
      <c r="J158" s="611"/>
      <c r="K158" s="611" t="s">
        <v>140</v>
      </c>
      <c r="L158" s="611"/>
      <c r="M158" s="610" t="s">
        <v>63</v>
      </c>
      <c r="N158" s="610"/>
      <c r="O158" s="610" t="s">
        <v>8</v>
      </c>
      <c r="P158" s="610"/>
      <c r="Q158" s="651" t="s">
        <v>213</v>
      </c>
      <c r="R158" s="651"/>
      <c r="S158" s="651" t="s">
        <v>214</v>
      </c>
      <c r="T158" s="651"/>
      <c r="U158" s="651" t="s">
        <v>215</v>
      </c>
      <c r="V158" s="651"/>
      <c r="W158" s="651" t="s">
        <v>216</v>
      </c>
      <c r="X158" s="651"/>
      <c r="Y158" s="651" t="s">
        <v>217</v>
      </c>
      <c r="Z158" s="651"/>
      <c r="AA158" s="651" t="s">
        <v>218</v>
      </c>
      <c r="AB158" s="651"/>
      <c r="AC158" s="651" t="s">
        <v>219</v>
      </c>
      <c r="AD158" s="651"/>
      <c r="AE158" s="651" t="s">
        <v>220</v>
      </c>
      <c r="AF158" s="651"/>
      <c r="AG158" s="651" t="s">
        <v>221</v>
      </c>
      <c r="AH158" s="651"/>
      <c r="AI158" s="651" t="s">
        <v>222</v>
      </c>
      <c r="AJ158" s="651"/>
      <c r="AK158" s="651" t="s">
        <v>223</v>
      </c>
      <c r="AL158" s="651"/>
      <c r="AM158" s="651" t="s">
        <v>224</v>
      </c>
      <c r="AN158" s="579"/>
      <c r="AO158" s="704" t="s">
        <v>131</v>
      </c>
      <c r="AP158" s="706" t="s">
        <v>97</v>
      </c>
      <c r="AQ158" s="698" t="s">
        <v>98</v>
      </c>
      <c r="AR158" s="708" t="s">
        <v>99</v>
      </c>
      <c r="AS158" s="708"/>
      <c r="AZ158" s="547" t="s">
        <v>236</v>
      </c>
      <c r="BA158" s="548"/>
      <c r="BB158" s="701" t="s">
        <v>237</v>
      </c>
      <c r="BC158" s="702"/>
      <c r="BD158" s="701" t="s">
        <v>140</v>
      </c>
      <c r="BE158" s="702"/>
      <c r="BF158" s="547" t="s">
        <v>63</v>
      </c>
      <c r="BG158" s="548"/>
      <c r="BH158" s="547" t="s">
        <v>8</v>
      </c>
      <c r="BI158" s="548"/>
      <c r="BJ158" s="579" t="s">
        <v>213</v>
      </c>
      <c r="BK158" s="580"/>
      <c r="BL158" s="579" t="s">
        <v>214</v>
      </c>
      <c r="BM158" s="580"/>
      <c r="BN158" s="579" t="s">
        <v>215</v>
      </c>
      <c r="BO158" s="580"/>
      <c r="BP158" s="579" t="s">
        <v>216</v>
      </c>
      <c r="BQ158" s="580"/>
      <c r="BR158" s="579" t="s">
        <v>217</v>
      </c>
      <c r="BS158" s="580"/>
      <c r="BT158" s="579" t="s">
        <v>218</v>
      </c>
      <c r="BU158" s="580"/>
      <c r="BV158" s="579" t="s">
        <v>219</v>
      </c>
      <c r="BW158" s="580"/>
      <c r="BX158" s="579" t="s">
        <v>220</v>
      </c>
      <c r="BY158" s="580"/>
      <c r="BZ158" s="579" t="s">
        <v>221</v>
      </c>
      <c r="CA158" s="580"/>
      <c r="CB158" s="579" t="s">
        <v>222</v>
      </c>
      <c r="CC158" s="580"/>
      <c r="CD158" s="579" t="s">
        <v>223</v>
      </c>
      <c r="CE158" s="580"/>
      <c r="CF158" s="579" t="s">
        <v>224</v>
      </c>
      <c r="CG158" s="580"/>
      <c r="CH158" s="5"/>
      <c r="CI158" s="5"/>
      <c r="CJ158" s="5"/>
      <c r="CK158" s="5"/>
      <c r="CL158" s="5"/>
      <c r="CM158" s="5"/>
      <c r="CN158" s="269"/>
      <c r="CO158" s="269"/>
      <c r="CP158" s="547" t="s">
        <v>236</v>
      </c>
      <c r="CQ158" s="548"/>
      <c r="CR158" s="701" t="s">
        <v>237</v>
      </c>
      <c r="CS158" s="702"/>
      <c r="CT158" s="701" t="s">
        <v>140</v>
      </c>
      <c r="CU158" s="702"/>
      <c r="CV158" s="547" t="s">
        <v>63</v>
      </c>
      <c r="CW158" s="548"/>
      <c r="CX158" s="547" t="s">
        <v>8</v>
      </c>
      <c r="CY158" s="548"/>
      <c r="CZ158" s="579" t="s">
        <v>213</v>
      </c>
      <c r="DA158" s="580"/>
      <c r="DB158" s="579" t="s">
        <v>214</v>
      </c>
      <c r="DC158" s="580"/>
      <c r="DD158" s="579" t="s">
        <v>215</v>
      </c>
      <c r="DE158" s="580"/>
      <c r="DF158" s="579" t="s">
        <v>216</v>
      </c>
      <c r="DG158" s="580"/>
      <c r="DH158" s="579" t="s">
        <v>217</v>
      </c>
      <c r="DI158" s="580"/>
      <c r="DJ158" s="579" t="s">
        <v>218</v>
      </c>
      <c r="DK158" s="580"/>
      <c r="DL158" s="579" t="s">
        <v>219</v>
      </c>
      <c r="DM158" s="580"/>
      <c r="DN158" s="579" t="s">
        <v>220</v>
      </c>
      <c r="DO158" s="580"/>
      <c r="DP158" s="579" t="s">
        <v>221</v>
      </c>
      <c r="DQ158" s="580"/>
      <c r="DR158" s="579" t="s">
        <v>222</v>
      </c>
      <c r="DS158" s="580"/>
      <c r="DT158" s="579" t="s">
        <v>223</v>
      </c>
      <c r="DU158" s="580"/>
      <c r="DV158" s="579" t="s">
        <v>224</v>
      </c>
      <c r="DW158" s="580"/>
      <c r="DX158" s="5"/>
      <c r="DY158" s="5"/>
      <c r="DZ158" s="5"/>
      <c r="EA158" s="5"/>
      <c r="EB158" s="5"/>
      <c r="EC158" s="5"/>
      <c r="ED158" s="5"/>
    </row>
    <row r="159" spans="1:143" s="76" customFormat="1" ht="26.25" customHeight="1" x14ac:dyDescent="0.25">
      <c r="A159" s="665"/>
      <c r="B159" s="665"/>
      <c r="C159" s="665"/>
      <c r="D159" s="375" t="s">
        <v>100</v>
      </c>
      <c r="E159" s="246" t="s">
        <v>37</v>
      </c>
      <c r="F159" s="246" t="s">
        <v>58</v>
      </c>
      <c r="G159" s="378" t="s">
        <v>37</v>
      </c>
      <c r="H159" s="378" t="s">
        <v>58</v>
      </c>
      <c r="I159" s="378" t="s">
        <v>37</v>
      </c>
      <c r="J159" s="378" t="s">
        <v>58</v>
      </c>
      <c r="K159" s="378" t="s">
        <v>37</v>
      </c>
      <c r="L159" s="378" t="s">
        <v>58</v>
      </c>
      <c r="M159" s="378" t="s">
        <v>37</v>
      </c>
      <c r="N159" s="378" t="s">
        <v>58</v>
      </c>
      <c r="O159" s="378" t="s">
        <v>37</v>
      </c>
      <c r="P159" s="378" t="s">
        <v>58</v>
      </c>
      <c r="Q159" s="378" t="s">
        <v>37</v>
      </c>
      <c r="R159" s="378" t="s">
        <v>58</v>
      </c>
      <c r="S159" s="378" t="s">
        <v>37</v>
      </c>
      <c r="T159" s="378" t="s">
        <v>58</v>
      </c>
      <c r="U159" s="378" t="s">
        <v>37</v>
      </c>
      <c r="V159" s="378" t="s">
        <v>58</v>
      </c>
      <c r="W159" s="378" t="s">
        <v>37</v>
      </c>
      <c r="X159" s="378" t="s">
        <v>58</v>
      </c>
      <c r="Y159" s="378" t="s">
        <v>37</v>
      </c>
      <c r="Z159" s="378" t="s">
        <v>58</v>
      </c>
      <c r="AA159" s="378" t="s">
        <v>37</v>
      </c>
      <c r="AB159" s="378" t="s">
        <v>58</v>
      </c>
      <c r="AC159" s="378" t="s">
        <v>37</v>
      </c>
      <c r="AD159" s="378" t="s">
        <v>58</v>
      </c>
      <c r="AE159" s="378" t="s">
        <v>37</v>
      </c>
      <c r="AF159" s="378" t="s">
        <v>58</v>
      </c>
      <c r="AG159" s="378" t="s">
        <v>37</v>
      </c>
      <c r="AH159" s="378" t="s">
        <v>58</v>
      </c>
      <c r="AI159" s="378" t="s">
        <v>37</v>
      </c>
      <c r="AJ159" s="378" t="s">
        <v>58</v>
      </c>
      <c r="AK159" s="378" t="s">
        <v>37</v>
      </c>
      <c r="AL159" s="378" t="s">
        <v>58</v>
      </c>
      <c r="AM159" s="378" t="s">
        <v>37</v>
      </c>
      <c r="AN159" s="385" t="s">
        <v>58</v>
      </c>
      <c r="AO159" s="705"/>
      <c r="AP159" s="707"/>
      <c r="AQ159" s="699"/>
      <c r="AR159" s="270" t="s">
        <v>37</v>
      </c>
      <c r="AS159" s="270" t="s">
        <v>58</v>
      </c>
      <c r="AZ159" s="378" t="s">
        <v>37</v>
      </c>
      <c r="BA159" s="378" t="s">
        <v>58</v>
      </c>
      <c r="BB159" s="378" t="s">
        <v>37</v>
      </c>
      <c r="BC159" s="378" t="s">
        <v>58</v>
      </c>
      <c r="BD159" s="378" t="s">
        <v>37</v>
      </c>
      <c r="BE159" s="378" t="s">
        <v>58</v>
      </c>
      <c r="BF159" s="378" t="s">
        <v>37</v>
      </c>
      <c r="BG159" s="378" t="s">
        <v>58</v>
      </c>
      <c r="BH159" s="378" t="s">
        <v>37</v>
      </c>
      <c r="BI159" s="378" t="s">
        <v>58</v>
      </c>
      <c r="BJ159" s="378" t="s">
        <v>37</v>
      </c>
      <c r="BK159" s="378" t="s">
        <v>58</v>
      </c>
      <c r="BL159" s="378" t="s">
        <v>37</v>
      </c>
      <c r="BM159" s="378" t="s">
        <v>58</v>
      </c>
      <c r="BN159" s="378" t="s">
        <v>37</v>
      </c>
      <c r="BO159" s="378" t="s">
        <v>58</v>
      </c>
      <c r="BP159" s="378" t="s">
        <v>37</v>
      </c>
      <c r="BQ159" s="378" t="s">
        <v>58</v>
      </c>
      <c r="BR159" s="378" t="s">
        <v>37</v>
      </c>
      <c r="BS159" s="378" t="s">
        <v>58</v>
      </c>
      <c r="BT159" s="378" t="s">
        <v>37</v>
      </c>
      <c r="BU159" s="378" t="s">
        <v>58</v>
      </c>
      <c r="BV159" s="378" t="s">
        <v>37</v>
      </c>
      <c r="BW159" s="378" t="s">
        <v>58</v>
      </c>
      <c r="BX159" s="378" t="s">
        <v>37</v>
      </c>
      <c r="BY159" s="378" t="s">
        <v>58</v>
      </c>
      <c r="BZ159" s="378" t="s">
        <v>37</v>
      </c>
      <c r="CA159" s="378" t="s">
        <v>58</v>
      </c>
      <c r="CB159" s="378" t="s">
        <v>37</v>
      </c>
      <c r="CC159" s="378" t="s">
        <v>58</v>
      </c>
      <c r="CD159" s="378" t="s">
        <v>37</v>
      </c>
      <c r="CE159" s="378" t="s">
        <v>58</v>
      </c>
      <c r="CF159" s="378" t="s">
        <v>37</v>
      </c>
      <c r="CG159" s="385" t="s">
        <v>58</v>
      </c>
      <c r="CH159" s="269"/>
      <c r="CI159" s="269"/>
      <c r="CJ159" s="269"/>
      <c r="CK159" s="269"/>
      <c r="CL159" s="269"/>
      <c r="CM159" s="269"/>
      <c r="CN159" s="269"/>
      <c r="CO159" s="269"/>
      <c r="CP159" s="378" t="s">
        <v>37</v>
      </c>
      <c r="CQ159" s="378" t="s">
        <v>58</v>
      </c>
      <c r="CR159" s="378" t="s">
        <v>37</v>
      </c>
      <c r="CS159" s="378" t="s">
        <v>58</v>
      </c>
      <c r="CT159" s="378" t="s">
        <v>37</v>
      </c>
      <c r="CU159" s="378" t="s">
        <v>58</v>
      </c>
      <c r="CV159" s="378" t="s">
        <v>37</v>
      </c>
      <c r="CW159" s="378" t="s">
        <v>58</v>
      </c>
      <c r="CX159" s="378" t="s">
        <v>37</v>
      </c>
      <c r="CY159" s="378" t="s">
        <v>58</v>
      </c>
      <c r="CZ159" s="378" t="s">
        <v>37</v>
      </c>
      <c r="DA159" s="378" t="s">
        <v>58</v>
      </c>
      <c r="DB159" s="378" t="s">
        <v>37</v>
      </c>
      <c r="DC159" s="378" t="s">
        <v>58</v>
      </c>
      <c r="DD159" s="378" t="s">
        <v>37</v>
      </c>
      <c r="DE159" s="378" t="s">
        <v>58</v>
      </c>
      <c r="DF159" s="378" t="s">
        <v>37</v>
      </c>
      <c r="DG159" s="378" t="s">
        <v>58</v>
      </c>
      <c r="DH159" s="378" t="s">
        <v>37</v>
      </c>
      <c r="DI159" s="378" t="s">
        <v>58</v>
      </c>
      <c r="DJ159" s="378" t="s">
        <v>37</v>
      </c>
      <c r="DK159" s="378" t="s">
        <v>58</v>
      </c>
      <c r="DL159" s="378" t="s">
        <v>37</v>
      </c>
      <c r="DM159" s="378" t="s">
        <v>58</v>
      </c>
      <c r="DN159" s="378" t="s">
        <v>37</v>
      </c>
      <c r="DO159" s="378" t="s">
        <v>58</v>
      </c>
      <c r="DP159" s="378" t="s">
        <v>37</v>
      </c>
      <c r="DQ159" s="378" t="s">
        <v>58</v>
      </c>
      <c r="DR159" s="378" t="s">
        <v>37</v>
      </c>
      <c r="DS159" s="378" t="s">
        <v>58</v>
      </c>
      <c r="DT159" s="378" t="s">
        <v>37</v>
      </c>
      <c r="DU159" s="378" t="s">
        <v>58</v>
      </c>
      <c r="DV159" s="378" t="s">
        <v>37</v>
      </c>
      <c r="DW159" s="385" t="s">
        <v>58</v>
      </c>
      <c r="DX159" s="5"/>
      <c r="DY159" s="5"/>
      <c r="DZ159" s="5"/>
      <c r="EA159" s="5"/>
      <c r="EB159" s="5"/>
      <c r="EC159" s="5"/>
      <c r="ED159" s="5"/>
    </row>
    <row r="160" spans="1:143" s="13" customFormat="1" ht="15.75" customHeight="1" x14ac:dyDescent="0.25">
      <c r="A160" s="709" t="s">
        <v>132</v>
      </c>
      <c r="B160" s="709"/>
      <c r="C160" s="709"/>
      <c r="D160" s="252">
        <f>SUM(E160:F160)</f>
        <v>0</v>
      </c>
      <c r="E160" s="252">
        <f>+G160+I160+K160+M160+O160+Q160+S160+U160+W160+Y160+AA160+AC160+AE160+AG160+AI160+AK160+AM160</f>
        <v>0</v>
      </c>
      <c r="F160" s="252">
        <f>+H160+J160+L160+N160+P160+R160+T160+V160+X160+Z160+AB160+AD160+AF160+AH160+AJ160+AL160+AN160</f>
        <v>0</v>
      </c>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271"/>
      <c r="AO160" s="137"/>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710" t="s">
        <v>102</v>
      </c>
      <c r="B161" s="711"/>
      <c r="C161" s="711"/>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77">
        <f>IF($AP160&lt;=$F160,0,1)</f>
        <v>0</v>
      </c>
      <c r="CQ161" s="77">
        <f>IF($AQ160&lt;=$F160,0,1)</f>
        <v>0</v>
      </c>
      <c r="CR161" s="77">
        <f>IF(($AR160)&lt;=$E160,0,1)</f>
        <v>0</v>
      </c>
      <c r="CS161" s="7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659" t="s">
        <v>103</v>
      </c>
      <c r="B162" s="636" t="s">
        <v>104</v>
      </c>
      <c r="C162" s="637"/>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77">
        <f t="shared" ref="CP162:CP194" si="40">IF($AP162&lt;=$F162,0,1)</f>
        <v>0</v>
      </c>
      <c r="CQ162" s="77">
        <f t="shared" ref="CQ162:CQ194" si="41">IF($AQ162&lt;=$F162,0,1)</f>
        <v>0</v>
      </c>
      <c r="CR162" s="77">
        <f t="shared" ref="CR162:CR194" si="42">IF(($AR162)&lt;=$E162,0,1)</f>
        <v>0</v>
      </c>
      <c r="CS162" s="7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661"/>
      <c r="B163" s="662" t="s">
        <v>105</v>
      </c>
      <c r="C163" s="626"/>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77">
        <f t="shared" si="40"/>
        <v>0</v>
      </c>
      <c r="CQ163" s="77">
        <f t="shared" si="41"/>
        <v>0</v>
      </c>
      <c r="CR163" s="77">
        <f t="shared" si="42"/>
        <v>0</v>
      </c>
      <c r="CS163" s="7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629" t="s">
        <v>106</v>
      </c>
      <c r="B164" s="629"/>
      <c r="C164" s="630"/>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77">
        <f t="shared" si="40"/>
        <v>0</v>
      </c>
      <c r="CQ164" s="77">
        <f t="shared" si="41"/>
        <v>0</v>
      </c>
      <c r="CR164" s="77">
        <f t="shared" si="42"/>
        <v>0</v>
      </c>
      <c r="CS164" s="77">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631" t="s">
        <v>282</v>
      </c>
      <c r="B165" s="631"/>
      <c r="C165" s="623"/>
      <c r="D165" s="111">
        <f t="shared" si="36"/>
        <v>0</v>
      </c>
      <c r="E165" s="111">
        <f>+G165+I165+K165</f>
        <v>0</v>
      </c>
      <c r="F165" s="111">
        <f>+H165+J165+L165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77">
        <f t="shared" si="40"/>
        <v>0</v>
      </c>
      <c r="CQ165" s="77">
        <f t="shared" si="41"/>
        <v>0</v>
      </c>
      <c r="CR165" s="77">
        <f t="shared" si="42"/>
        <v>0</v>
      </c>
      <c r="CS165" s="7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624" t="s">
        <v>107</v>
      </c>
      <c r="B166" s="624"/>
      <c r="C166" s="625"/>
      <c r="D166" s="144">
        <f t="shared" si="36"/>
        <v>0</v>
      </c>
      <c r="E166" s="144">
        <f t="shared" ref="E166:F170" si="46">+G166+I166+K166+M166+O166+Q166+S166+U166+W166+Y166+AA166+AC166+AE166+AG166+AI166+AK166+AM166</f>
        <v>0</v>
      </c>
      <c r="F166" s="144">
        <f t="shared" si="46"/>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77">
        <f t="shared" si="40"/>
        <v>0</v>
      </c>
      <c r="CQ166" s="77">
        <f t="shared" si="41"/>
        <v>0</v>
      </c>
      <c r="CR166" s="77">
        <f t="shared" si="42"/>
        <v>0</v>
      </c>
      <c r="CS166" s="7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659" t="s">
        <v>108</v>
      </c>
      <c r="B167" s="636" t="s">
        <v>238</v>
      </c>
      <c r="C167" s="637"/>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77">
        <f t="shared" si="40"/>
        <v>0</v>
      </c>
      <c r="CQ167" s="77">
        <f t="shared" si="41"/>
        <v>0</v>
      </c>
      <c r="CR167" s="77">
        <f t="shared" si="42"/>
        <v>0</v>
      </c>
      <c r="CS167" s="7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661"/>
      <c r="B168" s="662" t="s">
        <v>109</v>
      </c>
      <c r="C168" s="626"/>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77">
        <f t="shared" si="40"/>
        <v>0</v>
      </c>
      <c r="CQ168" s="77">
        <f t="shared" si="41"/>
        <v>0</v>
      </c>
      <c r="CR168" s="77">
        <f t="shared" si="42"/>
        <v>0</v>
      </c>
      <c r="CS168" s="7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712" t="s">
        <v>111</v>
      </c>
      <c r="C169" s="712"/>
      <c r="D169" s="265">
        <f t="shared" si="36"/>
        <v>18</v>
      </c>
      <c r="E169" s="265">
        <f t="shared" si="46"/>
        <v>9</v>
      </c>
      <c r="F169" s="265">
        <f t="shared" si="46"/>
        <v>9</v>
      </c>
      <c r="G169" s="117"/>
      <c r="H169" s="117"/>
      <c r="I169" s="117">
        <v>3</v>
      </c>
      <c r="J169" s="117">
        <v>1</v>
      </c>
      <c r="K169" s="117">
        <v>1</v>
      </c>
      <c r="L169" s="117"/>
      <c r="M169" s="117">
        <v>1</v>
      </c>
      <c r="N169" s="117">
        <v>2</v>
      </c>
      <c r="O169" s="117">
        <v>2</v>
      </c>
      <c r="P169" s="117">
        <v>1</v>
      </c>
      <c r="Q169" s="117"/>
      <c r="R169" s="117">
        <v>3</v>
      </c>
      <c r="S169" s="117">
        <v>1</v>
      </c>
      <c r="T169" s="117"/>
      <c r="U169" s="117">
        <v>1</v>
      </c>
      <c r="V169" s="117"/>
      <c r="W169" s="117"/>
      <c r="X169" s="117"/>
      <c r="Y169" s="117"/>
      <c r="Z169" s="117"/>
      <c r="AA169" s="117"/>
      <c r="AB169" s="117"/>
      <c r="AC169" s="117"/>
      <c r="AD169" s="117">
        <v>1</v>
      </c>
      <c r="AE169" s="117"/>
      <c r="AF169" s="117">
        <v>1</v>
      </c>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77">
        <f t="shared" si="40"/>
        <v>0</v>
      </c>
      <c r="CQ169" s="77">
        <f t="shared" si="41"/>
        <v>0</v>
      </c>
      <c r="CR169" s="77">
        <f t="shared" si="42"/>
        <v>0</v>
      </c>
      <c r="CS169" s="7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617" t="s">
        <v>112</v>
      </c>
      <c r="B170" s="617"/>
      <c r="C170" s="61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77">
        <f t="shared" si="40"/>
        <v>0</v>
      </c>
      <c r="CQ170" s="77">
        <f t="shared" si="41"/>
        <v>0</v>
      </c>
      <c r="CR170" s="77">
        <f t="shared" si="42"/>
        <v>0</v>
      </c>
      <c r="CS170" s="77">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709" t="s">
        <v>113</v>
      </c>
      <c r="B171" s="709"/>
      <c r="C171" s="70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77"/>
      <c r="CQ171" s="77"/>
      <c r="CR171" s="77"/>
      <c r="CS171" s="7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666" t="s">
        <v>114</v>
      </c>
      <c r="B172" s="666" t="s">
        <v>115</v>
      </c>
      <c r="C172" s="667"/>
      <c r="D172" s="142">
        <f t="shared" ref="D172:D194" si="47">SUM(E172:F172)</f>
        <v>0</v>
      </c>
      <c r="E172" s="142">
        <f t="shared" ref="E172:F174" si="48">+G172+I172+K172+M172+O172+Q172+S172+U172+W172+Y172+AA172+AC172+AE172+AG172+AI172+AK172+AM172</f>
        <v>0</v>
      </c>
      <c r="F172" s="142">
        <f t="shared" si="48"/>
        <v>0</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77">
        <f t="shared" si="40"/>
        <v>0</v>
      </c>
      <c r="CQ172" s="77">
        <f t="shared" si="41"/>
        <v>0</v>
      </c>
      <c r="CR172" s="77">
        <f t="shared" si="42"/>
        <v>0</v>
      </c>
      <c r="CS172" s="7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660"/>
      <c r="B173" s="660" t="s">
        <v>116</v>
      </c>
      <c r="C173" s="668"/>
      <c r="D173" s="111">
        <f t="shared" si="47"/>
        <v>0</v>
      </c>
      <c r="E173" s="111">
        <f t="shared" si="48"/>
        <v>0</v>
      </c>
      <c r="F173" s="111">
        <f t="shared" si="48"/>
        <v>0</v>
      </c>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77">
        <f t="shared" si="40"/>
        <v>0</v>
      </c>
      <c r="CQ173" s="77">
        <f t="shared" si="41"/>
        <v>0</v>
      </c>
      <c r="CR173" s="77">
        <f t="shared" si="42"/>
        <v>0</v>
      </c>
      <c r="CS173" s="7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660"/>
      <c r="B174" s="660" t="s">
        <v>117</v>
      </c>
      <c r="C174" s="660"/>
      <c r="D174" s="111">
        <f t="shared" si="47"/>
        <v>1</v>
      </c>
      <c r="E174" s="111">
        <f t="shared" si="48"/>
        <v>0</v>
      </c>
      <c r="F174" s="111">
        <f t="shared" si="48"/>
        <v>1</v>
      </c>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v>1</v>
      </c>
      <c r="AE174" s="85"/>
      <c r="AF174" s="85"/>
      <c r="AG174" s="85"/>
      <c r="AH174" s="85"/>
      <c r="AI174" s="85"/>
      <c r="AJ174" s="85"/>
      <c r="AK174" s="85"/>
      <c r="AL174" s="85"/>
      <c r="AM174" s="85"/>
      <c r="AN174" s="129"/>
      <c r="AO174" s="135"/>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77">
        <f t="shared" si="40"/>
        <v>0</v>
      </c>
      <c r="CQ174" s="77">
        <f t="shared" si="41"/>
        <v>0</v>
      </c>
      <c r="CR174" s="77">
        <f t="shared" si="42"/>
        <v>0</v>
      </c>
      <c r="CS174" s="7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660"/>
      <c r="B175" s="660" t="s">
        <v>118</v>
      </c>
      <c r="C175" s="660"/>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77">
        <f t="shared" si="40"/>
        <v>0</v>
      </c>
      <c r="CQ175" s="77">
        <f t="shared" si="41"/>
        <v>0</v>
      </c>
      <c r="CR175" s="77">
        <f t="shared" si="42"/>
        <v>0</v>
      </c>
      <c r="CS175" s="7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660"/>
      <c r="B176" s="660" t="s">
        <v>119</v>
      </c>
      <c r="C176" s="660"/>
      <c r="D176" s="111">
        <f t="shared" si="47"/>
        <v>1</v>
      </c>
      <c r="E176" s="111">
        <f t="shared" ref="E176:F194" si="50">+G176+I176+K176+M176+O176+Q176+S176+U176+W176+Y176+AA176+AC176+AE176+AG176+AI176+AK176+AM176</f>
        <v>0</v>
      </c>
      <c r="F176" s="111">
        <f t="shared" si="50"/>
        <v>1</v>
      </c>
      <c r="G176" s="85"/>
      <c r="H176" s="85"/>
      <c r="I176" s="85"/>
      <c r="J176" s="85"/>
      <c r="K176" s="85"/>
      <c r="L176" s="85"/>
      <c r="M176" s="85"/>
      <c r="N176" s="85"/>
      <c r="O176" s="85"/>
      <c r="P176" s="85"/>
      <c r="Q176" s="85"/>
      <c r="R176" s="85">
        <v>1</v>
      </c>
      <c r="S176" s="85"/>
      <c r="T176" s="85"/>
      <c r="U176" s="85"/>
      <c r="V176" s="85"/>
      <c r="W176" s="85"/>
      <c r="X176" s="85"/>
      <c r="Y176" s="85"/>
      <c r="Z176" s="85"/>
      <c r="AA176" s="85"/>
      <c r="AB176" s="85"/>
      <c r="AC176" s="85"/>
      <c r="AD176" s="85"/>
      <c r="AE176" s="85"/>
      <c r="AF176" s="85"/>
      <c r="AG176" s="85"/>
      <c r="AH176" s="85"/>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77">
        <f t="shared" si="40"/>
        <v>0</v>
      </c>
      <c r="CQ176" s="77">
        <f t="shared" si="41"/>
        <v>0</v>
      </c>
      <c r="CR176" s="77">
        <f t="shared" si="42"/>
        <v>0</v>
      </c>
      <c r="CS176" s="7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660"/>
      <c r="B177" s="669" t="s">
        <v>239</v>
      </c>
      <c r="C177" s="669"/>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77">
        <f t="shared" si="40"/>
        <v>0</v>
      </c>
      <c r="CQ177" s="77">
        <f t="shared" si="41"/>
        <v>0</v>
      </c>
      <c r="CR177" s="77">
        <f t="shared" si="42"/>
        <v>0</v>
      </c>
      <c r="CS177" s="77">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660"/>
      <c r="B178" s="669" t="s">
        <v>240</v>
      </c>
      <c r="C178" s="669"/>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77">
        <f t="shared" si="40"/>
        <v>0</v>
      </c>
      <c r="CQ178" s="77">
        <f t="shared" si="41"/>
        <v>0</v>
      </c>
      <c r="CR178" s="77">
        <f t="shared" si="42"/>
        <v>0</v>
      </c>
      <c r="CS178" s="7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663"/>
      <c r="B179" s="670" t="s">
        <v>241</v>
      </c>
      <c r="C179" s="670"/>
      <c r="D179" s="144">
        <f t="shared" si="47"/>
        <v>0</v>
      </c>
      <c r="E179" s="144">
        <f t="shared" si="50"/>
        <v>0</v>
      </c>
      <c r="F179" s="144">
        <f t="shared" si="50"/>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77">
        <f t="shared" si="40"/>
        <v>0</v>
      </c>
      <c r="CQ179" s="77">
        <f t="shared" si="41"/>
        <v>0</v>
      </c>
      <c r="CR179" s="77">
        <f t="shared" si="42"/>
        <v>0</v>
      </c>
      <c r="CS179" s="7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659" t="s">
        <v>120</v>
      </c>
      <c r="B180" s="645" t="s">
        <v>283</v>
      </c>
      <c r="C180" s="646"/>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77">
        <f t="shared" si="40"/>
        <v>0</v>
      </c>
      <c r="CQ180" s="77">
        <f t="shared" si="41"/>
        <v>0</v>
      </c>
      <c r="CR180" s="77">
        <f t="shared" si="42"/>
        <v>0</v>
      </c>
      <c r="CS180" s="7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660"/>
      <c r="B181" s="622" t="s">
        <v>284</v>
      </c>
      <c r="C181" s="623"/>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77">
        <f t="shared" si="40"/>
        <v>0</v>
      </c>
      <c r="CQ181" s="77">
        <f t="shared" si="41"/>
        <v>0</v>
      </c>
      <c r="CR181" s="77">
        <f t="shared" si="42"/>
        <v>0</v>
      </c>
      <c r="CS181" s="7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661"/>
      <c r="B182" s="662" t="s">
        <v>121</v>
      </c>
      <c r="C182" s="626"/>
      <c r="D182" s="112">
        <f t="shared" si="47"/>
        <v>0</v>
      </c>
      <c r="E182" s="112">
        <f t="shared" si="50"/>
        <v>0</v>
      </c>
      <c r="F182" s="112">
        <f t="shared" si="50"/>
        <v>0</v>
      </c>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77">
        <f t="shared" si="40"/>
        <v>0</v>
      </c>
      <c r="CQ182" s="77">
        <f t="shared" si="41"/>
        <v>0</v>
      </c>
      <c r="CR182" s="77">
        <f t="shared" si="42"/>
        <v>0</v>
      </c>
      <c r="CS182" s="7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659" t="s">
        <v>242</v>
      </c>
      <c r="B183" s="636" t="s">
        <v>243</v>
      </c>
      <c r="C183" s="637"/>
      <c r="D183" s="143">
        <f t="shared" si="47"/>
        <v>4</v>
      </c>
      <c r="E183" s="143">
        <f t="shared" ref="E183:F186" si="51">+G183+I183+K183+M183+O183</f>
        <v>3</v>
      </c>
      <c r="F183" s="143">
        <f t="shared" si="51"/>
        <v>1</v>
      </c>
      <c r="G183" s="84"/>
      <c r="H183" s="84"/>
      <c r="I183" s="84">
        <v>2</v>
      </c>
      <c r="J183" s="84">
        <v>1</v>
      </c>
      <c r="K183" s="84">
        <v>1</v>
      </c>
      <c r="L183" s="84"/>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77">
        <f t="shared" si="40"/>
        <v>0</v>
      </c>
      <c r="CQ183" s="77">
        <f t="shared" si="41"/>
        <v>0</v>
      </c>
      <c r="CR183" s="77">
        <f t="shared" si="42"/>
        <v>0</v>
      </c>
      <c r="CS183" s="7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660"/>
      <c r="B184" s="631" t="s">
        <v>244</v>
      </c>
      <c r="C184" s="623"/>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77">
        <f t="shared" si="40"/>
        <v>0</v>
      </c>
      <c r="CQ184" s="77">
        <f t="shared" si="41"/>
        <v>0</v>
      </c>
      <c r="CR184" s="77">
        <f t="shared" si="42"/>
        <v>0</v>
      </c>
      <c r="CS184" s="7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660"/>
      <c r="B185" s="631" t="s">
        <v>245</v>
      </c>
      <c r="C185" s="623"/>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77">
        <f t="shared" si="40"/>
        <v>0</v>
      </c>
      <c r="CQ185" s="77">
        <f t="shared" si="41"/>
        <v>0</v>
      </c>
      <c r="CR185" s="77">
        <f t="shared" si="42"/>
        <v>0</v>
      </c>
      <c r="CS185" s="7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663"/>
      <c r="B186" s="624" t="s">
        <v>246</v>
      </c>
      <c r="C186" s="625"/>
      <c r="D186" s="144">
        <f t="shared" si="47"/>
        <v>1</v>
      </c>
      <c r="E186" s="144">
        <f t="shared" si="51"/>
        <v>0</v>
      </c>
      <c r="F186" s="144">
        <f t="shared" si="51"/>
        <v>1</v>
      </c>
      <c r="G186" s="86"/>
      <c r="H186" s="86"/>
      <c r="I186" s="86"/>
      <c r="J186" s="86"/>
      <c r="K186" s="86"/>
      <c r="L186" s="86"/>
      <c r="M186" s="86"/>
      <c r="N186" s="86">
        <v>1</v>
      </c>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77">
        <f t="shared" si="40"/>
        <v>0</v>
      </c>
      <c r="CQ186" s="77">
        <f t="shared" si="41"/>
        <v>0</v>
      </c>
      <c r="CR186" s="77">
        <f t="shared" si="42"/>
        <v>0</v>
      </c>
      <c r="CS186" s="7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636" t="s">
        <v>122</v>
      </c>
      <c r="B187" s="636"/>
      <c r="C187" s="637"/>
      <c r="D187" s="143">
        <f t="shared" si="47"/>
        <v>0</v>
      </c>
      <c r="E187" s="143">
        <f t="shared" si="50"/>
        <v>0</v>
      </c>
      <c r="F187" s="143">
        <f t="shared" si="50"/>
        <v>0</v>
      </c>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77">
        <f t="shared" si="40"/>
        <v>0</v>
      </c>
      <c r="CQ187" s="77">
        <f t="shared" si="41"/>
        <v>0</v>
      </c>
      <c r="CR187" s="77">
        <f t="shared" si="42"/>
        <v>0</v>
      </c>
      <c r="CS187" s="7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631" t="s">
        <v>123</v>
      </c>
      <c r="B188" s="631"/>
      <c r="C188" s="623"/>
      <c r="D188" s="111">
        <f t="shared" si="47"/>
        <v>0</v>
      </c>
      <c r="E188" s="111">
        <f t="shared" si="50"/>
        <v>0</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77">
        <f t="shared" si="40"/>
        <v>0</v>
      </c>
      <c r="CQ188" s="77">
        <f t="shared" si="41"/>
        <v>0</v>
      </c>
      <c r="CR188" s="77">
        <f t="shared" si="42"/>
        <v>0</v>
      </c>
      <c r="CS188" s="7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660" t="s">
        <v>124</v>
      </c>
      <c r="B189" s="660"/>
      <c r="C189" s="660"/>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77">
        <f t="shared" si="40"/>
        <v>0</v>
      </c>
      <c r="CQ189" s="77">
        <f t="shared" si="41"/>
        <v>0</v>
      </c>
      <c r="CR189" s="77">
        <f t="shared" si="42"/>
        <v>0</v>
      </c>
      <c r="CS189" s="7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631" t="s">
        <v>125</v>
      </c>
      <c r="B190" s="631"/>
      <c r="C190" s="631"/>
      <c r="D190" s="111">
        <f t="shared" si="47"/>
        <v>3</v>
      </c>
      <c r="E190" s="111">
        <f t="shared" si="50"/>
        <v>1</v>
      </c>
      <c r="F190" s="111">
        <f t="shared" si="50"/>
        <v>2</v>
      </c>
      <c r="G190" s="85"/>
      <c r="H190" s="85"/>
      <c r="I190" s="85"/>
      <c r="J190" s="85"/>
      <c r="K190" s="85"/>
      <c r="L190" s="85"/>
      <c r="M190" s="85"/>
      <c r="N190" s="85"/>
      <c r="O190" s="85"/>
      <c r="P190" s="85"/>
      <c r="Q190" s="85"/>
      <c r="R190" s="85">
        <v>1</v>
      </c>
      <c r="S190" s="85"/>
      <c r="T190" s="85"/>
      <c r="U190" s="85">
        <v>1</v>
      </c>
      <c r="V190" s="85"/>
      <c r="W190" s="85"/>
      <c r="X190" s="85"/>
      <c r="Y190" s="85"/>
      <c r="Z190" s="85"/>
      <c r="AA190" s="85"/>
      <c r="AB190" s="85"/>
      <c r="AC190" s="85"/>
      <c r="AD190" s="85"/>
      <c r="AE190" s="85"/>
      <c r="AF190" s="85">
        <v>1</v>
      </c>
      <c r="AG190" s="85"/>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77">
        <f t="shared" si="40"/>
        <v>0</v>
      </c>
      <c r="CQ190" s="77">
        <f t="shared" si="41"/>
        <v>0</v>
      </c>
      <c r="CR190" s="77">
        <f t="shared" si="42"/>
        <v>0</v>
      </c>
      <c r="CS190" s="7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631" t="s">
        <v>126</v>
      </c>
      <c r="B191" s="631"/>
      <c r="C191" s="631"/>
      <c r="D191" s="111">
        <f t="shared" si="47"/>
        <v>0</v>
      </c>
      <c r="E191" s="111">
        <f t="shared" si="50"/>
        <v>0</v>
      </c>
      <c r="F191" s="111">
        <f t="shared" si="50"/>
        <v>0</v>
      </c>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77">
        <f t="shared" si="40"/>
        <v>0</v>
      </c>
      <c r="CQ191" s="77">
        <f t="shared" si="41"/>
        <v>0</v>
      </c>
      <c r="CR191" s="77">
        <f t="shared" si="42"/>
        <v>0</v>
      </c>
      <c r="CS191" s="7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15">
      <c r="A192" s="631" t="s">
        <v>127</v>
      </c>
      <c r="B192" s="631"/>
      <c r="C192" s="631"/>
      <c r="D192" s="111">
        <f t="shared" si="47"/>
        <v>3</v>
      </c>
      <c r="E192" s="111">
        <f t="shared" si="50"/>
        <v>2</v>
      </c>
      <c r="F192" s="111">
        <f t="shared" si="50"/>
        <v>1</v>
      </c>
      <c r="G192" s="85"/>
      <c r="H192" s="85"/>
      <c r="I192" s="85"/>
      <c r="J192" s="85"/>
      <c r="K192" s="85"/>
      <c r="L192" s="85"/>
      <c r="M192" s="85">
        <v>1</v>
      </c>
      <c r="N192" s="85"/>
      <c r="O192" s="85">
        <v>1</v>
      </c>
      <c r="P192" s="85"/>
      <c r="Q192" s="85"/>
      <c r="R192" s="85">
        <v>1</v>
      </c>
      <c r="S192" s="85"/>
      <c r="T192" s="85"/>
      <c r="U192" s="85"/>
      <c r="V192" s="85"/>
      <c r="W192" s="85"/>
      <c r="X192" s="85"/>
      <c r="Y192" s="85"/>
      <c r="Z192" s="85"/>
      <c r="AA192" s="85"/>
      <c r="AB192" s="85"/>
      <c r="AC192" s="85"/>
      <c r="AD192" s="85"/>
      <c r="AE192" s="85"/>
      <c r="AF192" s="85"/>
      <c r="AG192" s="85"/>
      <c r="AH192" s="85"/>
      <c r="AI192" s="85"/>
      <c r="AJ192" s="85"/>
      <c r="AK192" s="85"/>
      <c r="AL192" s="85"/>
      <c r="AM192" s="85"/>
      <c r="AN192" s="129"/>
      <c r="AO192" s="135"/>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77">
        <f t="shared" si="40"/>
        <v>0</v>
      </c>
      <c r="CQ192" s="77">
        <f t="shared" si="41"/>
        <v>0</v>
      </c>
      <c r="CR192" s="77">
        <f t="shared" si="42"/>
        <v>0</v>
      </c>
      <c r="CS192" s="77">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631" t="s">
        <v>128</v>
      </c>
      <c r="B193" s="631"/>
      <c r="C193" s="631"/>
      <c r="D193" s="111">
        <f t="shared" si="47"/>
        <v>4</v>
      </c>
      <c r="E193" s="111">
        <f t="shared" si="50"/>
        <v>2</v>
      </c>
      <c r="F193" s="111">
        <f t="shared" si="50"/>
        <v>2</v>
      </c>
      <c r="G193" s="85"/>
      <c r="H193" s="85"/>
      <c r="I193" s="85"/>
      <c r="J193" s="85"/>
      <c r="K193" s="85"/>
      <c r="L193" s="85"/>
      <c r="M193" s="85"/>
      <c r="N193" s="85">
        <v>1</v>
      </c>
      <c r="O193" s="85">
        <v>1</v>
      </c>
      <c r="P193" s="85">
        <v>1</v>
      </c>
      <c r="Q193" s="85"/>
      <c r="R193" s="85"/>
      <c r="S193" s="85">
        <v>1</v>
      </c>
      <c r="T193" s="85"/>
      <c r="U193" s="85"/>
      <c r="V193" s="85"/>
      <c r="W193" s="85"/>
      <c r="X193" s="85"/>
      <c r="Y193" s="85"/>
      <c r="Z193" s="85"/>
      <c r="AA193" s="85"/>
      <c r="AB193" s="85"/>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77">
        <f t="shared" si="40"/>
        <v>0</v>
      </c>
      <c r="CQ193" s="77">
        <f t="shared" si="41"/>
        <v>0</v>
      </c>
      <c r="CR193" s="77">
        <f t="shared" si="42"/>
        <v>0</v>
      </c>
      <c r="CS193" s="7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661" t="s">
        <v>129</v>
      </c>
      <c r="B194" s="661"/>
      <c r="C194" s="661"/>
      <c r="D194" s="123">
        <f t="shared" si="47"/>
        <v>1</v>
      </c>
      <c r="E194" s="123">
        <f t="shared" si="50"/>
        <v>1</v>
      </c>
      <c r="F194" s="123">
        <f t="shared" si="50"/>
        <v>0</v>
      </c>
      <c r="G194" s="87"/>
      <c r="H194" s="87"/>
      <c r="I194" s="87">
        <v>1</v>
      </c>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77">
        <f t="shared" si="40"/>
        <v>0</v>
      </c>
      <c r="CQ194" s="77">
        <f t="shared" si="41"/>
        <v>0</v>
      </c>
      <c r="CR194" s="77">
        <f t="shared" si="42"/>
        <v>0</v>
      </c>
      <c r="CS194" s="7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7"/>
      <c r="CQ195" s="27"/>
      <c r="CR195" s="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533" t="s">
        <v>39</v>
      </c>
      <c r="B196" s="534"/>
      <c r="C196" s="676" t="s">
        <v>40</v>
      </c>
      <c r="D196" s="676"/>
      <c r="E196" s="676"/>
      <c r="F196" s="547" t="s">
        <v>248</v>
      </c>
      <c r="G196" s="548"/>
      <c r="H196" s="547" t="s">
        <v>94</v>
      </c>
      <c r="I196" s="548"/>
      <c r="J196" s="547" t="s">
        <v>95</v>
      </c>
      <c r="K196" s="548"/>
      <c r="L196" s="547" t="s">
        <v>96</v>
      </c>
      <c r="M196" s="548"/>
      <c r="N196" s="547" t="s">
        <v>249</v>
      </c>
      <c r="O196" s="548"/>
      <c r="P196" s="547" t="s">
        <v>250</v>
      </c>
      <c r="Q196" s="548"/>
      <c r="R196" s="547" t="s">
        <v>251</v>
      </c>
      <c r="S196" s="548"/>
      <c r="T196" s="547" t="s">
        <v>252</v>
      </c>
      <c r="U196" s="548"/>
      <c r="V196" s="547" t="s">
        <v>253</v>
      </c>
      <c r="W196" s="548"/>
      <c r="X196" s="547" t="s">
        <v>254</v>
      </c>
      <c r="Y196" s="548"/>
      <c r="Z196" s="547" t="s">
        <v>255</v>
      </c>
      <c r="AA196" s="548"/>
      <c r="AB196" s="547" t="s">
        <v>256</v>
      </c>
      <c r="AC196" s="548"/>
      <c r="AD196" s="547" t="s">
        <v>257</v>
      </c>
      <c r="AE196" s="548"/>
      <c r="AF196" s="547" t="s">
        <v>258</v>
      </c>
      <c r="AG196" s="548"/>
      <c r="AH196" s="547" t="s">
        <v>259</v>
      </c>
      <c r="AI196" s="548"/>
      <c r="AJ196" s="547" t="s">
        <v>260</v>
      </c>
      <c r="AK196" s="548"/>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535"/>
      <c r="B197" s="536"/>
      <c r="C197" s="380" t="s">
        <v>133</v>
      </c>
      <c r="D197" s="380" t="s">
        <v>37</v>
      </c>
      <c r="E197" s="382" t="s">
        <v>58</v>
      </c>
      <c r="F197" s="381" t="s">
        <v>37</v>
      </c>
      <c r="G197" s="381" t="s">
        <v>58</v>
      </c>
      <c r="H197" s="381" t="s">
        <v>37</v>
      </c>
      <c r="I197" s="381" t="s">
        <v>58</v>
      </c>
      <c r="J197" s="381" t="s">
        <v>37</v>
      </c>
      <c r="K197" s="381" t="s">
        <v>58</v>
      </c>
      <c r="L197" s="381" t="s">
        <v>37</v>
      </c>
      <c r="M197" s="381" t="s">
        <v>58</v>
      </c>
      <c r="N197" s="381" t="s">
        <v>37</v>
      </c>
      <c r="O197" s="381" t="s">
        <v>58</v>
      </c>
      <c r="P197" s="381" t="s">
        <v>37</v>
      </c>
      <c r="Q197" s="381" t="s">
        <v>58</v>
      </c>
      <c r="R197" s="381" t="s">
        <v>37</v>
      </c>
      <c r="S197" s="381" t="s">
        <v>58</v>
      </c>
      <c r="T197" s="381" t="s">
        <v>37</v>
      </c>
      <c r="U197" s="381" t="s">
        <v>58</v>
      </c>
      <c r="V197" s="381" t="s">
        <v>37</v>
      </c>
      <c r="W197" s="381" t="s">
        <v>58</v>
      </c>
      <c r="X197" s="381" t="s">
        <v>37</v>
      </c>
      <c r="Y197" s="381" t="s">
        <v>58</v>
      </c>
      <c r="Z197" s="381" t="s">
        <v>37</v>
      </c>
      <c r="AA197" s="381" t="s">
        <v>58</v>
      </c>
      <c r="AB197" s="381" t="s">
        <v>37</v>
      </c>
      <c r="AC197" s="381" t="s">
        <v>58</v>
      </c>
      <c r="AD197" s="381" t="s">
        <v>37</v>
      </c>
      <c r="AE197" s="381" t="s">
        <v>58</v>
      </c>
      <c r="AF197" s="381" t="s">
        <v>37</v>
      </c>
      <c r="AG197" s="381" t="s">
        <v>58</v>
      </c>
      <c r="AH197" s="381" t="s">
        <v>37</v>
      </c>
      <c r="AI197" s="381" t="s">
        <v>58</v>
      </c>
      <c r="AJ197" s="381" t="s">
        <v>37</v>
      </c>
      <c r="AK197" s="381"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674" t="s">
        <v>134</v>
      </c>
      <c r="B198" s="67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77">
        <f>IF($C198&lt;&gt;SUM($F198:$AK198),1,0)</f>
        <v>0</v>
      </c>
      <c r="CQ198" s="77">
        <f>IF($D198&lt;&gt;$F198+$H198+$J198+$L198+$N198+$P198+R198+T198+V198+X198+Z198+AB198+AD198+AF198+AH198+AJ198,1,0)</f>
        <v>0</v>
      </c>
      <c r="CR198" s="7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528" t="s">
        <v>135</v>
      </c>
      <c r="B199" s="528"/>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77">
        <f>IF($C199&lt;&gt;SUM($F199:$AK199),1,0)</f>
        <v>0</v>
      </c>
      <c r="CQ199" s="77">
        <f>IF($D199&lt;&gt;$F199+$H199+$J199+$L199+$N199+$P199+R199+T199+V199+X199+Z199+AB199+AD199+AF199+AH199+AJ199,1,0)</f>
        <v>0</v>
      </c>
      <c r="CR199" s="7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675" t="s">
        <v>136</v>
      </c>
      <c r="B200" s="675"/>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77">
        <f>IF($C200&lt;&gt;SUM($F200:$AK200),1,0)</f>
        <v>0</v>
      </c>
      <c r="CQ200" s="77">
        <f>IF($D200&lt;&gt;$F200+$H200+$J200+$L200+$N200+$P200+R200+T200+V200+X200+Z200+AB200+AD200+AF200+AH200+AJ200,1,0)</f>
        <v>0</v>
      </c>
      <c r="CR200" s="7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7"/>
      <c r="CQ201" s="27"/>
      <c r="CR201" s="27"/>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533" t="s">
        <v>39</v>
      </c>
      <c r="B202" s="534"/>
      <c r="C202" s="676" t="s">
        <v>40</v>
      </c>
      <c r="D202" s="676"/>
      <c r="E202" s="676"/>
      <c r="F202" s="547" t="s">
        <v>248</v>
      </c>
      <c r="G202" s="548"/>
      <c r="H202" s="547" t="s">
        <v>94</v>
      </c>
      <c r="I202" s="548"/>
      <c r="J202" s="547" t="s">
        <v>95</v>
      </c>
      <c r="K202" s="548"/>
      <c r="L202" s="547" t="s">
        <v>96</v>
      </c>
      <c r="M202" s="548"/>
      <c r="N202" s="547" t="s">
        <v>249</v>
      </c>
      <c r="O202" s="548"/>
      <c r="P202" s="547" t="s">
        <v>250</v>
      </c>
      <c r="Q202" s="548"/>
      <c r="R202" s="547" t="s">
        <v>251</v>
      </c>
      <c r="S202" s="548"/>
      <c r="T202" s="547" t="s">
        <v>252</v>
      </c>
      <c r="U202" s="548"/>
      <c r="V202" s="547" t="s">
        <v>253</v>
      </c>
      <c r="W202" s="548"/>
      <c r="X202" s="547" t="s">
        <v>254</v>
      </c>
      <c r="Y202" s="548"/>
      <c r="Z202" s="547" t="s">
        <v>255</v>
      </c>
      <c r="AA202" s="548"/>
      <c r="AB202" s="547" t="s">
        <v>256</v>
      </c>
      <c r="AC202" s="548"/>
      <c r="AD202" s="547" t="s">
        <v>257</v>
      </c>
      <c r="AE202" s="548"/>
      <c r="AF202" s="547" t="s">
        <v>258</v>
      </c>
      <c r="AG202" s="548"/>
      <c r="AH202" s="547" t="s">
        <v>259</v>
      </c>
      <c r="AI202" s="548"/>
      <c r="AJ202" s="547" t="s">
        <v>260</v>
      </c>
      <c r="AK202" s="548"/>
      <c r="AL202" s="71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535"/>
      <c r="B203" s="536"/>
      <c r="C203" s="380" t="s">
        <v>133</v>
      </c>
      <c r="D203" s="380" t="s">
        <v>37</v>
      </c>
      <c r="E203" s="382"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714"/>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7"/>
      <c r="CQ203" s="27"/>
      <c r="CR203" s="27"/>
      <c r="CS203" s="27"/>
      <c r="CT203" s="27"/>
      <c r="CU203" s="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674" t="s">
        <v>134</v>
      </c>
      <c r="B204" s="67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77">
        <f>IF($C204&lt;$AL204,1,0)</f>
        <v>0</v>
      </c>
      <c r="CQ204" s="77">
        <f>IF($D204&lt;&gt;$F204+$H204+$J204+$L204+$N204+$P204+R204+T204+W204+Y204+AA204+AC204+AE204+AG204+AI204+AK204,1,0)</f>
        <v>0</v>
      </c>
      <c r="CR204" s="77">
        <f>IF($E204&lt;&gt;$G204+$I204+$K204+$M204+$O204+$Q204+S204+U204+W204+Y204+AA204+AC204+AE204+AG204+AI204+AK204,1,0)</f>
        <v>0</v>
      </c>
      <c r="CS204" s="27"/>
      <c r="CT204" s="27"/>
      <c r="CU204" s="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528" t="s">
        <v>135</v>
      </c>
      <c r="B205" s="528"/>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390" t="s">
        <v>292</v>
      </c>
      <c r="AY205" s="27"/>
      <c r="AZ205" s="27"/>
      <c r="BA205" s="80"/>
      <c r="BB205" s="158"/>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77">
        <f>IF($C205&lt;$AL205,1,0)</f>
        <v>0</v>
      </c>
      <c r="CQ205" s="77">
        <f>IF($D205&lt;&gt;$F205+$H205+$J205+$L205+$N205+$P205+R205+T205+V205+X205+Z205+AB205+AD205+AF205+AH205+AJ205,1,0)</f>
        <v>0</v>
      </c>
      <c r="CR205" s="77">
        <f>IF($E205&lt;&gt;$G205+$I205+$K205+$M205+$O205+$Q205+S205+U205+W205+Y205+AA205+AC205+AE205+AG205+AI205+AK205,1,0)</f>
        <v>0</v>
      </c>
      <c r="CS205" s="27"/>
      <c r="CT205" s="27"/>
      <c r="CU205" s="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675" t="s">
        <v>136</v>
      </c>
      <c r="B206" s="675"/>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390" t="s">
        <v>292</v>
      </c>
      <c r="AY206" s="27"/>
      <c r="AZ206" s="27"/>
      <c r="BA206" s="80"/>
      <c r="BB206" s="158"/>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77">
        <f>IF($C206&lt;$AL206,1,0)</f>
        <v>0</v>
      </c>
      <c r="CQ206" s="77">
        <f>IF($D206&lt;&gt;$F206+$H206+$J206+$L206+$N206+$P206+R206+T206+V206+X206+Z206+AB206+AD206+AF206+AH206+AJ206,1,0)</f>
        <v>0</v>
      </c>
      <c r="CR206" s="77">
        <f>IF($E206&lt;&gt;$G206+$I206+$K206+$M206+$O206+$Q206+S206+U206+W206+Y206+AA206+AC206+AE206+AG206+AI206+AK206,1,0)</f>
        <v>0</v>
      </c>
      <c r="CS206" s="27"/>
      <c r="CT206" s="27"/>
      <c r="CU206" s="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27"/>
      <c r="CQ207" s="27"/>
      <c r="CR207" s="27"/>
      <c r="CS207" s="27"/>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715" t="s">
        <v>137</v>
      </c>
      <c r="B208" s="716" t="s">
        <v>138</v>
      </c>
      <c r="C208" s="509" t="s">
        <v>4</v>
      </c>
      <c r="D208" s="719" t="s">
        <v>139</v>
      </c>
      <c r="E208" s="720"/>
      <c r="F208" s="720"/>
      <c r="G208" s="720"/>
      <c r="H208" s="720"/>
      <c r="I208" s="720"/>
      <c r="J208" s="720"/>
      <c r="K208" s="720"/>
      <c r="L208" s="720"/>
      <c r="M208" s="720"/>
      <c r="N208" s="720"/>
      <c r="O208" s="720"/>
      <c r="P208" s="720"/>
      <c r="Q208" s="720"/>
      <c r="R208" s="720"/>
      <c r="S208" s="721"/>
      <c r="T208" s="719" t="s">
        <v>51</v>
      </c>
      <c r="U208" s="721"/>
      <c r="V208" s="555"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27"/>
      <c r="CQ208" s="27"/>
      <c r="CR208" s="27"/>
      <c r="CS208" s="27"/>
      <c r="CT208" s="27"/>
      <c r="CU208" s="27"/>
      <c r="CV208" s="27"/>
      <c r="CW208" s="11"/>
      <c r="CX208" s="11"/>
      <c r="CY208" s="11"/>
      <c r="CZ208" s="27"/>
      <c r="DA208" s="27"/>
      <c r="DG208" s="27"/>
      <c r="DH208" s="27"/>
      <c r="DI208" s="27"/>
      <c r="DJ208" s="27"/>
    </row>
    <row r="209" spans="1:118" s="76" customFormat="1" ht="24.75" customHeight="1" x14ac:dyDescent="0.15">
      <c r="A209" s="717"/>
      <c r="B209" s="718"/>
      <c r="C209" s="510"/>
      <c r="D209" s="279" t="s">
        <v>237</v>
      </c>
      <c r="E209" s="280" t="s">
        <v>140</v>
      </c>
      <c r="F209" s="280" t="s">
        <v>63</v>
      </c>
      <c r="G209" s="280" t="s">
        <v>8</v>
      </c>
      <c r="H209" s="381" t="s">
        <v>165</v>
      </c>
      <c r="I209" s="381" t="s">
        <v>166</v>
      </c>
      <c r="J209" s="381" t="s">
        <v>167</v>
      </c>
      <c r="K209" s="381" t="s">
        <v>168</v>
      </c>
      <c r="L209" s="381" t="s">
        <v>169</v>
      </c>
      <c r="M209" s="381" t="s">
        <v>170</v>
      </c>
      <c r="N209" s="381" t="s">
        <v>264</v>
      </c>
      <c r="O209" s="381" t="s">
        <v>265</v>
      </c>
      <c r="P209" s="381" t="s">
        <v>266</v>
      </c>
      <c r="Q209" s="381" t="s">
        <v>267</v>
      </c>
      <c r="R209" s="381" t="s">
        <v>268</v>
      </c>
      <c r="S209" s="381" t="s">
        <v>269</v>
      </c>
      <c r="T209" s="280" t="s">
        <v>141</v>
      </c>
      <c r="U209" s="280" t="s">
        <v>58</v>
      </c>
      <c r="V209" s="722"/>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27"/>
      <c r="CQ209" s="27"/>
      <c r="CR209" s="27"/>
      <c r="CS209" s="11"/>
      <c r="CT209" s="27"/>
      <c r="CU209" s="27"/>
      <c r="CV209" s="27"/>
      <c r="CW209" s="11"/>
      <c r="CX209" s="11"/>
      <c r="CY209" s="11"/>
      <c r="CZ209" s="27"/>
      <c r="DA209" s="27"/>
      <c r="DG209" s="27"/>
      <c r="DH209" s="27"/>
      <c r="DI209" s="27"/>
      <c r="DJ209" s="27"/>
    </row>
    <row r="210" spans="1:118" s="76" customFormat="1" ht="15.75" customHeight="1" x14ac:dyDescent="0.15">
      <c r="A210" s="671"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77" t="str">
        <f>IF($C210=0,"",IF($V210="",IF($C210=0,"",1),0))</f>
        <v/>
      </c>
      <c r="CR210" s="77">
        <f>IF($C210&lt;$V210,1,0)</f>
        <v>0</v>
      </c>
      <c r="CS210" s="27"/>
      <c r="CT210" s="391"/>
      <c r="CU210" s="391"/>
      <c r="CV210" s="391"/>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672"/>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77" t="str">
        <f>IF($C211=0,"",IF($V211="",IF($C211=0,"",1),0))</f>
        <v/>
      </c>
      <c r="CR211" s="77">
        <f>IF($C211&lt;$V211,1,0)</f>
        <v>0</v>
      </c>
      <c r="CS211" s="27"/>
      <c r="CT211" s="391"/>
      <c r="CU211" s="391"/>
      <c r="CV211" s="391"/>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673"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77" t="str">
        <f>IF($C212=0,"",IF($V212="",IF($C212=0,"",1),0))</f>
        <v/>
      </c>
      <c r="CR212" s="77">
        <f>IF($C212&lt;$V212,1,0)</f>
        <v>0</v>
      </c>
      <c r="CS212" s="27"/>
      <c r="CT212" s="391"/>
      <c r="CU212" s="391"/>
      <c r="CV212" s="391"/>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672"/>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77" t="str">
        <f>IF($C213=0,"",IF($V213="",IF($C213=0,"",1),0))</f>
        <v/>
      </c>
      <c r="CR213" s="77">
        <f>IF($C213&lt;$V213,1,0)</f>
        <v>0</v>
      </c>
      <c r="CS213" s="27"/>
      <c r="CT213" s="391"/>
      <c r="CU213" s="391"/>
      <c r="CV213" s="391"/>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533" t="s">
        <v>146</v>
      </c>
      <c r="B215" s="534"/>
      <c r="C215" s="543" t="s">
        <v>147</v>
      </c>
      <c r="D215" s="543"/>
      <c r="E215" s="543"/>
      <c r="F215" s="557" t="s">
        <v>148</v>
      </c>
      <c r="G215" s="558"/>
      <c r="H215" s="558"/>
      <c r="I215" s="558"/>
      <c r="J215" s="558"/>
      <c r="K215" s="558"/>
      <c r="L215" s="558"/>
      <c r="M215" s="558"/>
      <c r="N215" s="558"/>
      <c r="O215" s="558"/>
      <c r="P215" s="558"/>
      <c r="Q215" s="558"/>
      <c r="R215" s="558"/>
      <c r="S215" s="558"/>
      <c r="T215" s="558"/>
      <c r="U215" s="558"/>
      <c r="V215" s="558"/>
      <c r="W215" s="558"/>
      <c r="X215" s="558"/>
      <c r="Y215" s="558"/>
      <c r="Z215" s="558"/>
      <c r="AA215" s="558"/>
      <c r="AB215" s="558"/>
      <c r="AC215" s="558"/>
      <c r="AD215" s="558"/>
      <c r="AE215" s="558"/>
      <c r="AF215" s="558"/>
      <c r="AG215" s="558"/>
      <c r="AH215" s="558"/>
      <c r="AI215" s="558"/>
      <c r="AJ215" s="558"/>
      <c r="AK215" s="558"/>
      <c r="AL215" s="558"/>
      <c r="AM215" s="558"/>
      <c r="AN215" s="723" t="s">
        <v>149</v>
      </c>
      <c r="AO215" s="509" t="s">
        <v>84</v>
      </c>
      <c r="AP215" s="713" t="s">
        <v>150</v>
      </c>
      <c r="AQ215" s="509"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81"/>
      <c r="B216" s="582"/>
      <c r="C216" s="543"/>
      <c r="D216" s="543"/>
      <c r="E216" s="543"/>
      <c r="F216" s="560" t="s">
        <v>271</v>
      </c>
      <c r="G216" s="726"/>
      <c r="H216" s="727" t="s">
        <v>237</v>
      </c>
      <c r="I216" s="728"/>
      <c r="J216" s="560" t="s">
        <v>140</v>
      </c>
      <c r="K216" s="726"/>
      <c r="L216" s="560" t="s">
        <v>63</v>
      </c>
      <c r="M216" s="726"/>
      <c r="N216" s="560" t="s">
        <v>8</v>
      </c>
      <c r="O216" s="726"/>
      <c r="P216" s="579" t="s">
        <v>213</v>
      </c>
      <c r="Q216" s="580"/>
      <c r="R216" s="579" t="s">
        <v>214</v>
      </c>
      <c r="S216" s="580"/>
      <c r="T216" s="579" t="s">
        <v>215</v>
      </c>
      <c r="U216" s="580"/>
      <c r="V216" s="579" t="s">
        <v>216</v>
      </c>
      <c r="W216" s="580"/>
      <c r="X216" s="579" t="s">
        <v>217</v>
      </c>
      <c r="Y216" s="580"/>
      <c r="Z216" s="579" t="s">
        <v>218</v>
      </c>
      <c r="AA216" s="580"/>
      <c r="AB216" s="579" t="s">
        <v>219</v>
      </c>
      <c r="AC216" s="580"/>
      <c r="AD216" s="579" t="s">
        <v>220</v>
      </c>
      <c r="AE216" s="580"/>
      <c r="AF216" s="579" t="s">
        <v>221</v>
      </c>
      <c r="AG216" s="580"/>
      <c r="AH216" s="579" t="s">
        <v>222</v>
      </c>
      <c r="AI216" s="580"/>
      <c r="AJ216" s="579" t="s">
        <v>223</v>
      </c>
      <c r="AK216" s="580"/>
      <c r="AL216" s="579" t="s">
        <v>224</v>
      </c>
      <c r="AM216" s="612"/>
      <c r="AN216" s="724"/>
      <c r="AO216" s="684"/>
      <c r="AP216" s="584"/>
      <c r="AQ216" s="684"/>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535"/>
      <c r="B217" s="536"/>
      <c r="C217" s="380" t="s">
        <v>133</v>
      </c>
      <c r="D217" s="380" t="s">
        <v>37</v>
      </c>
      <c r="E217" s="371" t="s">
        <v>58</v>
      </c>
      <c r="F217" s="383" t="s">
        <v>141</v>
      </c>
      <c r="G217" s="383" t="s">
        <v>58</v>
      </c>
      <c r="H217" s="383" t="s">
        <v>141</v>
      </c>
      <c r="I217" s="383" t="s">
        <v>58</v>
      </c>
      <c r="J217" s="383" t="s">
        <v>141</v>
      </c>
      <c r="K217" s="383" t="s">
        <v>58</v>
      </c>
      <c r="L217" s="383" t="s">
        <v>141</v>
      </c>
      <c r="M217" s="383" t="s">
        <v>58</v>
      </c>
      <c r="N217" s="383" t="s">
        <v>141</v>
      </c>
      <c r="O217" s="383" t="s">
        <v>58</v>
      </c>
      <c r="P217" s="383" t="s">
        <v>141</v>
      </c>
      <c r="Q217" s="383" t="s">
        <v>58</v>
      </c>
      <c r="R217" s="383" t="s">
        <v>141</v>
      </c>
      <c r="S217" s="383" t="s">
        <v>58</v>
      </c>
      <c r="T217" s="383" t="s">
        <v>141</v>
      </c>
      <c r="U217" s="383" t="s">
        <v>58</v>
      </c>
      <c r="V217" s="383" t="s">
        <v>141</v>
      </c>
      <c r="W217" s="383" t="s">
        <v>58</v>
      </c>
      <c r="X217" s="383" t="s">
        <v>141</v>
      </c>
      <c r="Y217" s="383" t="s">
        <v>58</v>
      </c>
      <c r="Z217" s="383" t="s">
        <v>141</v>
      </c>
      <c r="AA217" s="383" t="s">
        <v>58</v>
      </c>
      <c r="AB217" s="383" t="s">
        <v>141</v>
      </c>
      <c r="AC217" s="383" t="s">
        <v>58</v>
      </c>
      <c r="AD217" s="383" t="s">
        <v>141</v>
      </c>
      <c r="AE217" s="383" t="s">
        <v>58</v>
      </c>
      <c r="AF217" s="383" t="s">
        <v>141</v>
      </c>
      <c r="AG217" s="383" t="s">
        <v>58</v>
      </c>
      <c r="AH217" s="383" t="s">
        <v>141</v>
      </c>
      <c r="AI217" s="383" t="s">
        <v>58</v>
      </c>
      <c r="AJ217" s="383" t="s">
        <v>141</v>
      </c>
      <c r="AK217" s="383" t="s">
        <v>58</v>
      </c>
      <c r="AL217" s="383" t="s">
        <v>141</v>
      </c>
      <c r="AM217" s="373" t="s">
        <v>58</v>
      </c>
      <c r="AN217" s="725"/>
      <c r="AO217" s="510"/>
      <c r="AP217" s="714"/>
      <c r="AQ217" s="510"/>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27"/>
      <c r="CQ217" s="27"/>
      <c r="CR217" s="27"/>
      <c r="CS217" s="11"/>
      <c r="CT217" s="27"/>
      <c r="CU217" s="27"/>
      <c r="CV217" s="27"/>
      <c r="CW217" s="11"/>
      <c r="CX217" s="11"/>
      <c r="CY217" s="11"/>
      <c r="CZ217" s="11"/>
      <c r="DA217" s="11"/>
      <c r="DB217" s="11"/>
      <c r="DC217" s="11"/>
      <c r="DD217" s="11"/>
      <c r="DE217" s="11"/>
    </row>
    <row r="218" spans="1:118" s="76" customFormat="1" ht="18" customHeight="1" x14ac:dyDescent="0.15">
      <c r="A218" s="752" t="s">
        <v>151</v>
      </c>
      <c r="B218" s="753"/>
      <c r="C218" s="287">
        <f>SUM(D218:E218)</f>
        <v>24</v>
      </c>
      <c r="D218" s="287">
        <f>+F218+H218+J218+L218+N218+P218+R218+T218+V218++X218+Z218+AB218+AD218+AF218+AH218+AJ218+AL218</f>
        <v>1</v>
      </c>
      <c r="E218" s="287">
        <f>+G218+I218+K218+M218+O218+Q218+S218+U218+W218++Y218+AA218+AC218+AE218+AG218+AI218+AK218+AM218</f>
        <v>23</v>
      </c>
      <c r="F218" s="287">
        <f>SUM(F220:F228)</f>
        <v>0</v>
      </c>
      <c r="G218" s="287">
        <f t="shared" ref="G218:AM218" si="52">SUM(G220:G228)</f>
        <v>0</v>
      </c>
      <c r="H218" s="287">
        <f t="shared" si="52"/>
        <v>0</v>
      </c>
      <c r="I218" s="287">
        <f t="shared" si="52"/>
        <v>0</v>
      </c>
      <c r="J218" s="287">
        <f t="shared" si="52"/>
        <v>0</v>
      </c>
      <c r="K218" s="287">
        <f>SUM(K219:K228)</f>
        <v>1</v>
      </c>
      <c r="L218" s="287">
        <f t="shared" si="52"/>
        <v>0</v>
      </c>
      <c r="M218" s="287">
        <f>SUM(M219:M228)</f>
        <v>3</v>
      </c>
      <c r="N218" s="287">
        <f t="shared" si="52"/>
        <v>0</v>
      </c>
      <c r="O218" s="287">
        <f>SUM(O219:O228)</f>
        <v>5</v>
      </c>
      <c r="P218" s="287">
        <f t="shared" si="52"/>
        <v>1</v>
      </c>
      <c r="Q218" s="287">
        <f>SUM(Q219:Q228)</f>
        <v>6</v>
      </c>
      <c r="R218" s="287">
        <f t="shared" si="52"/>
        <v>0</v>
      </c>
      <c r="S218" s="287">
        <f>SUM(S219:S228)</f>
        <v>3</v>
      </c>
      <c r="T218" s="287">
        <f t="shared" si="52"/>
        <v>0</v>
      </c>
      <c r="U218" s="287">
        <f>SUM(U219:U228)</f>
        <v>1</v>
      </c>
      <c r="V218" s="287">
        <f t="shared" si="52"/>
        <v>0</v>
      </c>
      <c r="W218" s="287">
        <f>SUM(W219:W228)</f>
        <v>0</v>
      </c>
      <c r="X218" s="287">
        <f t="shared" si="52"/>
        <v>0</v>
      </c>
      <c r="Y218" s="287">
        <f>SUM(Y219:Y228)</f>
        <v>2</v>
      </c>
      <c r="Z218" s="287">
        <f t="shared" si="52"/>
        <v>0</v>
      </c>
      <c r="AA218" s="287">
        <f>SUM(AA219:AA228)</f>
        <v>1</v>
      </c>
      <c r="AB218" s="287">
        <f t="shared" si="52"/>
        <v>0</v>
      </c>
      <c r="AC218" s="287">
        <f>SUM(AC219:AC228)</f>
        <v>0</v>
      </c>
      <c r="AD218" s="287">
        <f t="shared" si="52"/>
        <v>0</v>
      </c>
      <c r="AE218" s="287">
        <f t="shared" si="52"/>
        <v>1</v>
      </c>
      <c r="AF218" s="287">
        <f t="shared" si="52"/>
        <v>0</v>
      </c>
      <c r="AG218" s="287">
        <f t="shared" si="52"/>
        <v>0</v>
      </c>
      <c r="AH218" s="287">
        <f t="shared" si="52"/>
        <v>0</v>
      </c>
      <c r="AI218" s="287">
        <f t="shared" si="52"/>
        <v>0</v>
      </c>
      <c r="AJ218" s="287">
        <f t="shared" si="52"/>
        <v>0</v>
      </c>
      <c r="AK218" s="287">
        <f t="shared" si="52"/>
        <v>0</v>
      </c>
      <c r="AL218" s="288">
        <f t="shared" si="52"/>
        <v>0</v>
      </c>
      <c r="AM218" s="289">
        <f t="shared" si="52"/>
        <v>0</v>
      </c>
      <c r="AN218" s="152">
        <f>SUM(AN219:AN228)</f>
        <v>0</v>
      </c>
      <c r="AO218" s="153">
        <f>SUM(AO219:AO228)</f>
        <v>0</v>
      </c>
      <c r="AP218" s="290">
        <f>SUM(AP219:AP228)</f>
        <v>0</v>
      </c>
      <c r="AQ218" s="290">
        <f>SUM(AQ219:AQ228)</f>
        <v>0</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7">
        <f>IF($AO218&lt;$AP218+$AQ218,1,0)</f>
        <v>0</v>
      </c>
      <c r="CQ218" s="27"/>
      <c r="CR218" s="27"/>
      <c r="CS218" s="11"/>
      <c r="CT218" s="27"/>
      <c r="CU218" s="27"/>
      <c r="CV218" s="27"/>
      <c r="CW218" s="11"/>
      <c r="CX218" s="11"/>
      <c r="CY218" s="11"/>
      <c r="CZ218" s="11"/>
      <c r="DA218" s="11"/>
      <c r="DB218" s="11"/>
      <c r="DC218" s="11"/>
      <c r="DD218" s="11"/>
      <c r="DE218" s="11"/>
    </row>
    <row r="219" spans="1:118" s="76" customFormat="1" ht="18" customHeight="1" x14ac:dyDescent="0.15">
      <c r="A219" s="664" t="s">
        <v>152</v>
      </c>
      <c r="B219" s="275" t="s">
        <v>97</v>
      </c>
      <c r="C219" s="291">
        <f>+E219</f>
        <v>0</v>
      </c>
      <c r="D219" s="292"/>
      <c r="E219" s="291">
        <f>+K219+M219+O219+Q219+S219+U219+W219++Y219+AA219+AC219</f>
        <v>0</v>
      </c>
      <c r="F219" s="258"/>
      <c r="G219" s="258"/>
      <c r="H219" s="258"/>
      <c r="I219" s="258"/>
      <c r="J219" s="258"/>
      <c r="K219" s="84"/>
      <c r="L219" s="258"/>
      <c r="M219" s="84"/>
      <c r="N219" s="258"/>
      <c r="O219" s="84"/>
      <c r="P219" s="258"/>
      <c r="Q219" s="84"/>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7">
        <f t="shared" ref="CP219:CP228" si="55">IF($AO219&lt;$AP219+$AQ219,1,0)</f>
        <v>0</v>
      </c>
      <c r="CQ219" s="27"/>
      <c r="CR219" s="27"/>
      <c r="CS219" s="11"/>
      <c r="CT219" s="27"/>
      <c r="CU219" s="27"/>
      <c r="CV219" s="27"/>
      <c r="CW219" s="11"/>
      <c r="CX219" s="11"/>
      <c r="CY219" s="11"/>
      <c r="CZ219" s="11"/>
      <c r="DA219" s="11"/>
      <c r="DB219" s="11"/>
      <c r="DC219" s="11"/>
      <c r="DD219" s="11"/>
      <c r="DE219" s="11"/>
    </row>
    <row r="220" spans="1:118" s="13" customFormat="1" ht="18.75" customHeight="1" x14ac:dyDescent="0.2">
      <c r="A220" s="665"/>
      <c r="B220" s="372" t="s">
        <v>153</v>
      </c>
      <c r="C220" s="95">
        <f t="shared" ref="C220:C228" si="56">SUM(D220:E220)</f>
        <v>0</v>
      </c>
      <c r="D220" s="95">
        <f t="shared" ref="D220:E228" si="57">+F220+H220+J220+L220+N220+P220+R220+T220+V220++X220+Z220+AB220+AD220+AF220+AH220+AJ220+AL220</f>
        <v>0</v>
      </c>
      <c r="E220" s="123">
        <f>+G220+I220+K220+M220+O220+Q220+S220+U220+W220++Y220+AA220+AC220+AE220+AG220+AI220+AK220+AM220</f>
        <v>0</v>
      </c>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7">
        <f t="shared" si="55"/>
        <v>0</v>
      </c>
      <c r="CQ220" s="27"/>
      <c r="CR220" s="27"/>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754" t="s">
        <v>154</v>
      </c>
      <c r="B221" s="754"/>
      <c r="C221" s="125">
        <f t="shared" si="56"/>
        <v>3</v>
      </c>
      <c r="D221" s="125">
        <f t="shared" si="57"/>
        <v>1</v>
      </c>
      <c r="E221" s="145">
        <f t="shared" si="57"/>
        <v>2</v>
      </c>
      <c r="F221" s="89"/>
      <c r="G221" s="89"/>
      <c r="H221" s="89"/>
      <c r="I221" s="89"/>
      <c r="J221" s="89"/>
      <c r="K221" s="89"/>
      <c r="L221" s="89"/>
      <c r="M221" s="89"/>
      <c r="N221" s="89"/>
      <c r="O221" s="89">
        <v>1</v>
      </c>
      <c r="P221" s="89">
        <v>1</v>
      </c>
      <c r="Q221" s="89">
        <v>1</v>
      </c>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7">
        <f t="shared" si="55"/>
        <v>0</v>
      </c>
      <c r="CQ221" s="27"/>
      <c r="CR221" s="27"/>
      <c r="CS221" s="11"/>
      <c r="CT221" s="27"/>
      <c r="CU221" s="27"/>
      <c r="CV221" s="27"/>
      <c r="CW221" s="11"/>
      <c r="CX221" s="11"/>
      <c r="CY221" s="11"/>
      <c r="CZ221" s="11"/>
      <c r="DA221" s="11"/>
      <c r="DB221" s="11"/>
      <c r="DC221" s="11"/>
      <c r="DD221" s="11"/>
      <c r="DE221" s="11"/>
    </row>
    <row r="222" spans="1:118" s="76" customFormat="1" ht="15" customHeight="1" x14ac:dyDescent="0.15">
      <c r="A222" s="755" t="s">
        <v>155</v>
      </c>
      <c r="B222" s="755"/>
      <c r="C222" s="94">
        <f t="shared" si="56"/>
        <v>5</v>
      </c>
      <c r="D222" s="94">
        <f t="shared" si="57"/>
        <v>0</v>
      </c>
      <c r="E222" s="122">
        <f t="shared" si="57"/>
        <v>5</v>
      </c>
      <c r="F222" s="85"/>
      <c r="G222" s="85"/>
      <c r="H222" s="85"/>
      <c r="I222" s="85"/>
      <c r="J222" s="85"/>
      <c r="K222" s="85"/>
      <c r="L222" s="85"/>
      <c r="M222" s="85">
        <v>2</v>
      </c>
      <c r="N222" s="85"/>
      <c r="O222" s="85">
        <v>1</v>
      </c>
      <c r="P222" s="85"/>
      <c r="Q222" s="85">
        <v>1</v>
      </c>
      <c r="R222" s="85"/>
      <c r="S222" s="85"/>
      <c r="T222" s="85"/>
      <c r="U222" s="85"/>
      <c r="V222" s="85"/>
      <c r="W222" s="85"/>
      <c r="X222" s="85"/>
      <c r="Y222" s="85">
        <v>1</v>
      </c>
      <c r="Z222" s="85"/>
      <c r="AA222" s="85"/>
      <c r="AB222" s="85"/>
      <c r="AC222" s="85"/>
      <c r="AD222" s="85"/>
      <c r="AE222" s="85"/>
      <c r="AF222" s="85"/>
      <c r="AG222" s="85"/>
      <c r="AH222" s="85"/>
      <c r="AI222" s="85"/>
      <c r="AJ222" s="85"/>
      <c r="AK222" s="85"/>
      <c r="AL222" s="85"/>
      <c r="AM222" s="129"/>
      <c r="AN222" s="135"/>
      <c r="AO222" s="97"/>
      <c r="AP222" s="85"/>
      <c r="AQ222" s="85"/>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7">
        <f t="shared" si="55"/>
        <v>0</v>
      </c>
      <c r="CQ222" s="27"/>
      <c r="CR222" s="27"/>
      <c r="CS222" s="11"/>
      <c r="CT222" s="27"/>
      <c r="CU222" s="27"/>
      <c r="CV222" s="27"/>
      <c r="CW222" s="11"/>
      <c r="CX222" s="11"/>
      <c r="CY222" s="11"/>
      <c r="CZ222" s="11"/>
      <c r="DA222" s="11"/>
      <c r="DB222" s="11"/>
      <c r="DC222" s="11"/>
      <c r="DD222" s="11"/>
      <c r="DE222" s="11"/>
    </row>
    <row r="223" spans="1:118" s="76" customFormat="1" ht="15" customHeight="1" x14ac:dyDescent="0.15">
      <c r="A223" s="755" t="s">
        <v>156</v>
      </c>
      <c r="B223" s="755"/>
      <c r="C223" s="94">
        <f t="shared" si="56"/>
        <v>0</v>
      </c>
      <c r="D223" s="94">
        <f t="shared" si="57"/>
        <v>0</v>
      </c>
      <c r="E223" s="122">
        <f t="shared" si="57"/>
        <v>0</v>
      </c>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7">
        <f t="shared" si="55"/>
        <v>0</v>
      </c>
      <c r="CQ223" s="27"/>
      <c r="CR223" s="27"/>
      <c r="CS223" s="11"/>
      <c r="CT223" s="27"/>
      <c r="CU223" s="27"/>
      <c r="CV223" s="27"/>
      <c r="CW223" s="11"/>
      <c r="CX223" s="11"/>
      <c r="CY223" s="11"/>
      <c r="CZ223" s="11"/>
      <c r="DA223" s="11"/>
      <c r="DB223" s="11"/>
      <c r="DC223" s="11"/>
      <c r="DD223" s="11"/>
      <c r="DE223" s="11"/>
    </row>
    <row r="224" spans="1:118" s="76" customFormat="1" ht="15" customHeight="1" x14ac:dyDescent="0.15">
      <c r="A224" s="755" t="s">
        <v>157</v>
      </c>
      <c r="B224" s="755"/>
      <c r="C224" s="94">
        <f t="shared" si="56"/>
        <v>0</v>
      </c>
      <c r="D224" s="94">
        <f t="shared" si="57"/>
        <v>0</v>
      </c>
      <c r="E224" s="122">
        <f t="shared" si="57"/>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7">
        <f t="shared" si="55"/>
        <v>0</v>
      </c>
      <c r="CQ224" s="27"/>
      <c r="CR224" s="27"/>
      <c r="CS224" s="11"/>
      <c r="CT224" s="27"/>
      <c r="CU224" s="27"/>
      <c r="CV224" s="27"/>
      <c r="CW224" s="11"/>
      <c r="CX224" s="11"/>
      <c r="CY224" s="11"/>
      <c r="CZ224" s="11"/>
      <c r="DA224" s="11"/>
      <c r="DB224" s="11"/>
      <c r="DC224" s="11"/>
      <c r="DD224" s="11"/>
      <c r="DE224" s="11"/>
    </row>
    <row r="225" spans="1:127" s="76" customFormat="1" ht="15" customHeight="1" x14ac:dyDescent="0.15">
      <c r="A225" s="755" t="s">
        <v>158</v>
      </c>
      <c r="B225" s="755"/>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7">
        <f t="shared" si="55"/>
        <v>0</v>
      </c>
      <c r="CQ225" s="27"/>
      <c r="CR225" s="27"/>
      <c r="CS225" s="11"/>
      <c r="CT225" s="27"/>
      <c r="CU225" s="27"/>
      <c r="CV225" s="27"/>
      <c r="CW225" s="11"/>
      <c r="CX225" s="11"/>
      <c r="CY225" s="11"/>
      <c r="CZ225" s="11"/>
      <c r="DA225" s="11"/>
      <c r="DB225" s="11"/>
      <c r="DC225" s="11"/>
      <c r="DD225" s="11"/>
      <c r="DE225" s="11"/>
    </row>
    <row r="226" spans="1:127" s="76" customFormat="1" ht="15" customHeight="1" x14ac:dyDescent="0.15">
      <c r="A226" s="755" t="s">
        <v>159</v>
      </c>
      <c r="B226" s="755"/>
      <c r="C226" s="94">
        <f t="shared" si="56"/>
        <v>0</v>
      </c>
      <c r="D226" s="94">
        <f t="shared" si="57"/>
        <v>0</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7">
        <f t="shared" si="55"/>
        <v>0</v>
      </c>
      <c r="CQ226" s="27"/>
      <c r="CR226" s="27"/>
      <c r="CS226" s="11"/>
      <c r="CT226" s="27"/>
      <c r="CU226" s="27"/>
      <c r="CV226" s="27"/>
      <c r="CW226" s="11"/>
      <c r="CX226" s="11"/>
      <c r="CY226" s="11"/>
      <c r="CZ226" s="11"/>
      <c r="DA226" s="11"/>
      <c r="DB226" s="11"/>
      <c r="DC226" s="11"/>
      <c r="DD226" s="11"/>
      <c r="DE226" s="11"/>
    </row>
    <row r="227" spans="1:127" s="76" customFormat="1" ht="15" customHeight="1" x14ac:dyDescent="0.15">
      <c r="A227" s="755" t="s">
        <v>160</v>
      </c>
      <c r="B227" s="755"/>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7">
        <f t="shared" si="55"/>
        <v>0</v>
      </c>
      <c r="CQ227" s="27"/>
      <c r="CR227" s="27"/>
      <c r="CS227" s="11"/>
      <c r="CT227" s="27"/>
      <c r="CU227" s="27"/>
      <c r="CV227" s="27"/>
      <c r="CW227" s="11"/>
      <c r="CX227" s="11"/>
      <c r="CY227" s="11"/>
      <c r="CZ227" s="11"/>
      <c r="DA227" s="11"/>
      <c r="DB227" s="11"/>
      <c r="DC227" s="11"/>
      <c r="DD227" s="11"/>
      <c r="DE227" s="11"/>
    </row>
    <row r="228" spans="1:127" s="76" customFormat="1" ht="15" customHeight="1" x14ac:dyDescent="0.15">
      <c r="A228" s="745" t="s">
        <v>161</v>
      </c>
      <c r="B228" s="745"/>
      <c r="C228" s="95">
        <f t="shared" si="56"/>
        <v>16</v>
      </c>
      <c r="D228" s="95">
        <f t="shared" si="57"/>
        <v>0</v>
      </c>
      <c r="E228" s="123">
        <f t="shared" si="57"/>
        <v>16</v>
      </c>
      <c r="F228" s="87"/>
      <c r="G228" s="87"/>
      <c r="H228" s="87"/>
      <c r="I228" s="87"/>
      <c r="J228" s="87"/>
      <c r="K228" s="87">
        <v>1</v>
      </c>
      <c r="L228" s="87"/>
      <c r="M228" s="87">
        <v>1</v>
      </c>
      <c r="N228" s="87"/>
      <c r="O228" s="87">
        <v>3</v>
      </c>
      <c r="P228" s="87"/>
      <c r="Q228" s="87">
        <v>4</v>
      </c>
      <c r="R228" s="87"/>
      <c r="S228" s="87">
        <v>3</v>
      </c>
      <c r="T228" s="87"/>
      <c r="U228" s="87">
        <v>1</v>
      </c>
      <c r="V228" s="87"/>
      <c r="W228" s="87"/>
      <c r="X228" s="87"/>
      <c r="Y228" s="87">
        <v>1</v>
      </c>
      <c r="Z228" s="87"/>
      <c r="AA228" s="87">
        <v>1</v>
      </c>
      <c r="AB228" s="87"/>
      <c r="AC228" s="87"/>
      <c r="AD228" s="87"/>
      <c r="AE228" s="87">
        <v>1</v>
      </c>
      <c r="AF228" s="87"/>
      <c r="AG228" s="87"/>
      <c r="AH228" s="87"/>
      <c r="AI228" s="87"/>
      <c r="AJ228" s="87"/>
      <c r="AK228" s="87"/>
      <c r="AL228" s="87"/>
      <c r="AM228" s="113"/>
      <c r="AN228" s="137"/>
      <c r="AO228" s="110"/>
      <c r="AP228" s="87"/>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7">
        <f t="shared" si="55"/>
        <v>0</v>
      </c>
      <c r="CQ228" s="27"/>
      <c r="CR228" s="27"/>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27"/>
      <c r="CQ229" s="27"/>
      <c r="CR229" s="27"/>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533" t="s">
        <v>39</v>
      </c>
      <c r="B230" s="534"/>
      <c r="C230" s="746" t="s">
        <v>147</v>
      </c>
      <c r="D230" s="747"/>
      <c r="E230" s="748"/>
      <c r="F230" s="543" t="s">
        <v>162</v>
      </c>
      <c r="G230" s="543"/>
      <c r="H230" s="543"/>
      <c r="I230" s="543"/>
      <c r="J230" s="543"/>
      <c r="K230" s="543"/>
      <c r="L230" s="543"/>
      <c r="M230" s="543"/>
      <c r="N230" s="543"/>
      <c r="O230" s="543"/>
      <c r="P230" s="543"/>
      <c r="Q230" s="543"/>
      <c r="R230" s="543"/>
      <c r="S230" s="543"/>
      <c r="T230" s="543"/>
      <c r="U230" s="543"/>
      <c r="V230" s="543"/>
      <c r="W230" s="543"/>
      <c r="X230" s="543"/>
      <c r="Y230" s="543"/>
      <c r="Z230" s="543"/>
      <c r="AA230" s="543"/>
      <c r="AB230" s="543"/>
      <c r="AC230" s="543"/>
      <c r="AD230" s="543"/>
      <c r="AE230" s="543"/>
      <c r="AF230" s="543"/>
      <c r="AG230" s="543"/>
      <c r="AH230" s="543"/>
      <c r="AI230" s="543"/>
      <c r="AJ230" s="543"/>
      <c r="AK230" s="543"/>
      <c r="AL230" s="543"/>
      <c r="AM230" s="543"/>
      <c r="AN230" s="543"/>
      <c r="AO230" s="557"/>
      <c r="AP230" s="729" t="s">
        <v>97</v>
      </c>
      <c r="AQ230" s="73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27"/>
      <c r="CQ230" s="27"/>
      <c r="CR230" s="27"/>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81"/>
      <c r="B231" s="582"/>
      <c r="C231" s="749"/>
      <c r="D231" s="750"/>
      <c r="E231" s="751"/>
      <c r="F231" s="560" t="s">
        <v>163</v>
      </c>
      <c r="G231" s="726"/>
      <c r="H231" s="560" t="s">
        <v>164</v>
      </c>
      <c r="I231" s="726"/>
      <c r="J231" s="727" t="s">
        <v>273</v>
      </c>
      <c r="K231" s="728"/>
      <c r="L231" s="560" t="s">
        <v>140</v>
      </c>
      <c r="M231" s="726"/>
      <c r="N231" s="560" t="s">
        <v>63</v>
      </c>
      <c r="O231" s="726"/>
      <c r="P231" s="560" t="s">
        <v>8</v>
      </c>
      <c r="Q231" s="726"/>
      <c r="R231" s="579" t="s">
        <v>213</v>
      </c>
      <c r="S231" s="580"/>
      <c r="T231" s="579" t="s">
        <v>214</v>
      </c>
      <c r="U231" s="580"/>
      <c r="V231" s="579" t="s">
        <v>215</v>
      </c>
      <c r="W231" s="580"/>
      <c r="X231" s="579" t="s">
        <v>216</v>
      </c>
      <c r="Y231" s="580"/>
      <c r="Z231" s="579" t="s">
        <v>217</v>
      </c>
      <c r="AA231" s="580"/>
      <c r="AB231" s="579" t="s">
        <v>218</v>
      </c>
      <c r="AC231" s="580"/>
      <c r="AD231" s="579" t="s">
        <v>219</v>
      </c>
      <c r="AE231" s="580"/>
      <c r="AF231" s="579" t="s">
        <v>220</v>
      </c>
      <c r="AG231" s="580"/>
      <c r="AH231" s="579" t="s">
        <v>221</v>
      </c>
      <c r="AI231" s="580"/>
      <c r="AJ231" s="579" t="s">
        <v>222</v>
      </c>
      <c r="AK231" s="580"/>
      <c r="AL231" s="579" t="s">
        <v>223</v>
      </c>
      <c r="AM231" s="580"/>
      <c r="AN231" s="579" t="s">
        <v>224</v>
      </c>
      <c r="AO231" s="612"/>
      <c r="AP231" s="730"/>
      <c r="AQ231" s="73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27"/>
      <c r="CQ231" s="27"/>
      <c r="CR231" s="27"/>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535"/>
      <c r="B232" s="536"/>
      <c r="C232" s="380" t="s">
        <v>133</v>
      </c>
      <c r="D232" s="380" t="s">
        <v>37</v>
      </c>
      <c r="E232" s="371"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731"/>
      <c r="AQ232" s="73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27"/>
      <c r="CQ232" s="27"/>
      <c r="CR232" s="27"/>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674" t="s">
        <v>101</v>
      </c>
      <c r="B233" s="674"/>
      <c r="C233" s="93">
        <f t="shared" ref="C233:C239" si="58">SUM(D233:E233)</f>
        <v>0</v>
      </c>
      <c r="D233" s="93">
        <f t="shared" ref="D233:E239" si="59">+F233+H233+J233+L233+N233+P233+R233+T233+V233++X233+Z233+AB233+AD233+AF233+AH233+AJ233+AL233+AN233</f>
        <v>0</v>
      </c>
      <c r="E233" s="93">
        <f t="shared" si="59"/>
        <v>0</v>
      </c>
      <c r="F233" s="96"/>
      <c r="G233" s="96"/>
      <c r="H233" s="96"/>
      <c r="I233" s="96"/>
      <c r="J233" s="96"/>
      <c r="K233" s="96"/>
      <c r="L233" s="96"/>
      <c r="M233" s="96"/>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138"/>
      <c r="AP233" s="234"/>
      <c r="AQ233" s="84"/>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7">
        <f>IF($C233&lt;$AP233+$AQ233,1,0)</f>
        <v>0</v>
      </c>
      <c r="CQ233" s="77">
        <f>IF($E233&lt;$AP233,1,0)</f>
        <v>0</v>
      </c>
      <c r="CR233" s="27"/>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615" t="s">
        <v>84</v>
      </c>
      <c r="B234" s="615"/>
      <c r="C234" s="99">
        <f t="shared" si="58"/>
        <v>0</v>
      </c>
      <c r="D234" s="99">
        <f t="shared" si="59"/>
        <v>0</v>
      </c>
      <c r="E234" s="99">
        <f t="shared" si="59"/>
        <v>0</v>
      </c>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7">
        <f t="shared" ref="CP234:CP239" si="63">IF($C234&lt;$AP234+$AQ234,1,0)</f>
        <v>0</v>
      </c>
      <c r="CQ234" s="77">
        <f t="shared" ref="CQ234:CQ239" si="64">IF($E234&lt;$AP234,1,0)</f>
        <v>0</v>
      </c>
      <c r="CR234" s="27"/>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739" t="s">
        <v>274</v>
      </c>
      <c r="B235" s="740"/>
      <c r="C235" s="147">
        <f t="shared" si="58"/>
        <v>0</v>
      </c>
      <c r="D235" s="147">
        <f t="shared" si="59"/>
        <v>0</v>
      </c>
      <c r="E235" s="147">
        <f t="shared" si="59"/>
        <v>0</v>
      </c>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7">
        <f t="shared" si="63"/>
        <v>0</v>
      </c>
      <c r="CQ235" s="77">
        <f t="shared" si="64"/>
        <v>0</v>
      </c>
      <c r="CR235" s="27"/>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741" t="s">
        <v>275</v>
      </c>
      <c r="B236" s="742"/>
      <c r="C236" s="304">
        <f t="shared" si="58"/>
        <v>0</v>
      </c>
      <c r="D236" s="304">
        <f>+F236+H236</f>
        <v>0</v>
      </c>
      <c r="E236" s="304">
        <f>+G236+I236</f>
        <v>0</v>
      </c>
      <c r="F236" s="305"/>
      <c r="G236" s="305"/>
      <c r="H236" s="305"/>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7">
        <f t="shared" si="63"/>
        <v>0</v>
      </c>
      <c r="CQ236" s="77">
        <f t="shared" si="64"/>
        <v>0</v>
      </c>
      <c r="CR236" s="27"/>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743" t="s">
        <v>276</v>
      </c>
      <c r="B237" s="125" t="s">
        <v>277</v>
      </c>
      <c r="C237" s="125">
        <f t="shared" si="58"/>
        <v>0</v>
      </c>
      <c r="D237" s="125">
        <f t="shared" si="59"/>
        <v>0</v>
      </c>
      <c r="E237" s="125">
        <f t="shared" si="59"/>
        <v>0</v>
      </c>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7">
        <f t="shared" si="63"/>
        <v>0</v>
      </c>
      <c r="CQ237" s="77">
        <f t="shared" si="64"/>
        <v>0</v>
      </c>
      <c r="CW237" s="11"/>
      <c r="CX237" s="11"/>
      <c r="CY237" s="11"/>
      <c r="CZ237" s="11"/>
      <c r="DA237" s="11"/>
      <c r="DB237" s="11"/>
      <c r="DC237" s="11"/>
      <c r="DD237" s="11"/>
      <c r="DE237" s="11"/>
      <c r="DF237" s="11"/>
      <c r="DG237" s="11"/>
      <c r="DH237" s="11"/>
    </row>
    <row r="238" spans="1:127" s="27" customFormat="1" ht="15.75" customHeight="1" x14ac:dyDescent="0.15">
      <c r="A238" s="743"/>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7">
        <f t="shared" si="63"/>
        <v>0</v>
      </c>
      <c r="CQ238" s="77">
        <f t="shared" si="64"/>
        <v>0</v>
      </c>
      <c r="CW238" s="11"/>
      <c r="CX238" s="11"/>
      <c r="CY238" s="11"/>
      <c r="CZ238" s="11"/>
      <c r="DA238" s="11"/>
      <c r="DB238" s="11"/>
      <c r="DC238" s="11"/>
      <c r="DD238" s="11"/>
      <c r="DE238" s="11"/>
      <c r="DF238" s="11"/>
      <c r="DG238" s="11"/>
      <c r="DH238" s="11"/>
    </row>
    <row r="239" spans="1:127" s="27" customFormat="1" ht="15.75" customHeight="1" x14ac:dyDescent="0.15">
      <c r="A239" s="744"/>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7">
        <f t="shared" si="63"/>
        <v>0</v>
      </c>
      <c r="CQ239" s="77">
        <f t="shared" si="64"/>
        <v>0</v>
      </c>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533" t="s">
        <v>39</v>
      </c>
      <c r="B241" s="534"/>
      <c r="C241" s="543" t="s">
        <v>147</v>
      </c>
      <c r="D241" s="543"/>
      <c r="E241" s="543"/>
      <c r="F241" s="557" t="s">
        <v>162</v>
      </c>
      <c r="G241" s="558"/>
      <c r="H241" s="558"/>
      <c r="I241" s="558"/>
      <c r="J241" s="558"/>
      <c r="K241" s="558"/>
      <c r="L241" s="558"/>
      <c r="M241" s="558"/>
      <c r="N241" s="558"/>
      <c r="O241" s="558"/>
      <c r="P241" s="558"/>
      <c r="Q241" s="558"/>
      <c r="R241" s="558"/>
      <c r="S241" s="558"/>
      <c r="T241" s="558"/>
      <c r="U241" s="558"/>
      <c r="V241" s="558"/>
      <c r="W241" s="558"/>
      <c r="X241" s="558"/>
      <c r="Y241" s="558"/>
      <c r="Z241" s="558"/>
      <c r="AA241" s="558"/>
      <c r="AB241" s="558"/>
      <c r="AC241" s="558"/>
      <c r="AD241" s="558"/>
      <c r="AE241" s="558"/>
      <c r="AF241" s="558"/>
      <c r="AG241" s="558"/>
      <c r="AH241" s="729"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27"/>
      <c r="CQ241" s="27"/>
      <c r="CR241" s="27"/>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81"/>
      <c r="B242" s="582"/>
      <c r="C242" s="543"/>
      <c r="D242" s="543"/>
      <c r="E242" s="543"/>
      <c r="F242" s="560" t="s">
        <v>63</v>
      </c>
      <c r="G242" s="726"/>
      <c r="H242" s="560" t="s">
        <v>8</v>
      </c>
      <c r="I242" s="726"/>
      <c r="J242" s="579" t="s">
        <v>213</v>
      </c>
      <c r="K242" s="580"/>
      <c r="L242" s="579" t="s">
        <v>214</v>
      </c>
      <c r="M242" s="580"/>
      <c r="N242" s="579" t="s">
        <v>215</v>
      </c>
      <c r="O242" s="580"/>
      <c r="P242" s="579" t="s">
        <v>216</v>
      </c>
      <c r="Q242" s="580"/>
      <c r="R242" s="579" t="s">
        <v>217</v>
      </c>
      <c r="S242" s="580"/>
      <c r="T242" s="579" t="s">
        <v>218</v>
      </c>
      <c r="U242" s="580"/>
      <c r="V242" s="579" t="s">
        <v>219</v>
      </c>
      <c r="W242" s="580"/>
      <c r="X242" s="579" t="s">
        <v>220</v>
      </c>
      <c r="Y242" s="580"/>
      <c r="Z242" s="579" t="s">
        <v>221</v>
      </c>
      <c r="AA242" s="580"/>
      <c r="AB242" s="579" t="s">
        <v>222</v>
      </c>
      <c r="AC242" s="580"/>
      <c r="AD242" s="579" t="s">
        <v>223</v>
      </c>
      <c r="AE242" s="580"/>
      <c r="AF242" s="579" t="s">
        <v>224</v>
      </c>
      <c r="AG242" s="612"/>
      <c r="AH242" s="730"/>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27"/>
      <c r="CQ242" s="27"/>
      <c r="CR242" s="27"/>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535"/>
      <c r="B243" s="536"/>
      <c r="C243" s="380" t="s">
        <v>133</v>
      </c>
      <c r="D243" s="380" t="s">
        <v>37</v>
      </c>
      <c r="E243" s="371"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731"/>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27"/>
      <c r="CQ243" s="27"/>
      <c r="CR243" s="27"/>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735" t="s">
        <v>101</v>
      </c>
      <c r="B244" s="735"/>
      <c r="C244" s="107">
        <f>SUM(D244:E244)</f>
        <v>0</v>
      </c>
      <c r="D244" s="107">
        <f t="shared" ref="D244:E247" si="65">+F244+H244+J244+L244+N244+P244+R244+T244+V244++X244+Z244+AB244+AD244+AF244</f>
        <v>0</v>
      </c>
      <c r="E244" s="141">
        <f t="shared" si="65"/>
        <v>0</v>
      </c>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77">
        <f>IF($E244&lt;$AP244,1,0)</f>
        <v>0</v>
      </c>
      <c r="CR244" s="27"/>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736" t="s">
        <v>84</v>
      </c>
      <c r="B245" s="736"/>
      <c r="C245" s="311">
        <f>SUM(D245:E245)</f>
        <v>0</v>
      </c>
      <c r="D245" s="311">
        <f t="shared" si="65"/>
        <v>0</v>
      </c>
      <c r="E245" s="312">
        <f t="shared" si="65"/>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77">
        <f>IF($E245&lt;$AP245,1,0)</f>
        <v>0</v>
      </c>
      <c r="CR245" s="27"/>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737" t="s">
        <v>180</v>
      </c>
      <c r="B246" s="737"/>
      <c r="C246" s="224">
        <f>SUM(D246:E246)</f>
        <v>9</v>
      </c>
      <c r="D246" s="224">
        <f t="shared" si="65"/>
        <v>0</v>
      </c>
      <c r="E246" s="265">
        <f t="shared" si="65"/>
        <v>9</v>
      </c>
      <c r="F246" s="108"/>
      <c r="G246" s="108">
        <v>1</v>
      </c>
      <c r="H246" s="108"/>
      <c r="I246" s="108">
        <v>3</v>
      </c>
      <c r="J246" s="108"/>
      <c r="K246" s="108">
        <v>1</v>
      </c>
      <c r="L246" s="108"/>
      <c r="M246" s="108"/>
      <c r="N246" s="108"/>
      <c r="O246" s="108">
        <v>1</v>
      </c>
      <c r="P246" s="108"/>
      <c r="Q246" s="108"/>
      <c r="R246" s="108"/>
      <c r="S246" s="108">
        <v>2</v>
      </c>
      <c r="T246" s="108"/>
      <c r="U246" s="108">
        <v>1</v>
      </c>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77">
        <f>IF($E246&lt;$AP246,1,0)</f>
        <v>0</v>
      </c>
      <c r="CR246" s="27"/>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738" t="s">
        <v>281</v>
      </c>
      <c r="B247" s="738"/>
      <c r="C247" s="95">
        <f>SUM(D247:E247)</f>
        <v>51</v>
      </c>
      <c r="D247" s="95">
        <f t="shared" si="65"/>
        <v>2</v>
      </c>
      <c r="E247" s="112">
        <f t="shared" si="65"/>
        <v>49</v>
      </c>
      <c r="F247" s="116"/>
      <c r="G247" s="116">
        <v>2</v>
      </c>
      <c r="H247" s="116"/>
      <c r="I247" s="116">
        <v>18</v>
      </c>
      <c r="J247" s="116">
        <v>1</v>
      </c>
      <c r="K247" s="116">
        <v>8</v>
      </c>
      <c r="L247" s="116">
        <v>1</v>
      </c>
      <c r="M247" s="116">
        <v>9</v>
      </c>
      <c r="N247" s="116"/>
      <c r="O247" s="116">
        <v>4</v>
      </c>
      <c r="P247" s="116"/>
      <c r="Q247" s="116">
        <v>1</v>
      </c>
      <c r="R247" s="116"/>
      <c r="S247" s="116">
        <v>5</v>
      </c>
      <c r="T247" s="116"/>
      <c r="U247" s="116">
        <v>2</v>
      </c>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77">
        <f>IF($E247&lt;$AP247,1,0)</f>
        <v>0</v>
      </c>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1079</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1060</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25">
    <mergeCell ref="H94:I94"/>
    <mergeCell ref="J94:K94"/>
    <mergeCell ref="L94:M94"/>
    <mergeCell ref="F107:G107"/>
    <mergeCell ref="H107:I107"/>
    <mergeCell ref="J107:K107"/>
    <mergeCell ref="L107:M107"/>
    <mergeCell ref="A244:B244"/>
    <mergeCell ref="A245:B245"/>
    <mergeCell ref="F241:AG241"/>
    <mergeCell ref="A228:B228"/>
    <mergeCell ref="A230:B232"/>
    <mergeCell ref="C230:E231"/>
    <mergeCell ref="F230:AO230"/>
    <mergeCell ref="A218:B218"/>
    <mergeCell ref="A219:A220"/>
    <mergeCell ref="A221:B221"/>
    <mergeCell ref="A222:B222"/>
    <mergeCell ref="A223:B223"/>
    <mergeCell ref="A224:B224"/>
    <mergeCell ref="A225:B225"/>
    <mergeCell ref="A226:B226"/>
    <mergeCell ref="A227:B227"/>
    <mergeCell ref="C215:E216"/>
    <mergeCell ref="A246:B246"/>
    <mergeCell ref="A247:B247"/>
    <mergeCell ref="A233:B233"/>
    <mergeCell ref="A234:B234"/>
    <mergeCell ref="A235:B235"/>
    <mergeCell ref="A236:B236"/>
    <mergeCell ref="A237:A239"/>
    <mergeCell ref="A241:B243"/>
    <mergeCell ref="C241:E242"/>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F215:AM215"/>
    <mergeCell ref="AN215:AN217"/>
    <mergeCell ref="AO215:AO217"/>
    <mergeCell ref="AP215:AP217"/>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L202:AL203"/>
    <mergeCell ref="A204:B204"/>
    <mergeCell ref="A205:B205"/>
    <mergeCell ref="A208:B209"/>
    <mergeCell ref="C208:C209"/>
    <mergeCell ref="D208:S208"/>
    <mergeCell ref="T208:U208"/>
    <mergeCell ref="V208:V209"/>
    <mergeCell ref="A210:A211"/>
    <mergeCell ref="AD196:AE196"/>
    <mergeCell ref="AF196:AG196"/>
    <mergeCell ref="AH196:AI196"/>
    <mergeCell ref="AJ196:AK196"/>
    <mergeCell ref="A199:B199"/>
    <mergeCell ref="A202:B203"/>
    <mergeCell ref="C202:E202"/>
    <mergeCell ref="F202:G202"/>
    <mergeCell ref="H202:I202"/>
    <mergeCell ref="J202:K202"/>
    <mergeCell ref="L202:M202"/>
    <mergeCell ref="N202:O202"/>
    <mergeCell ref="P202:Q202"/>
    <mergeCell ref="R202:S202"/>
    <mergeCell ref="T202:U202"/>
    <mergeCell ref="V202:W202"/>
    <mergeCell ref="X202:Y202"/>
    <mergeCell ref="Z202:AA202"/>
    <mergeCell ref="AB202:AC202"/>
    <mergeCell ref="AD202:AE202"/>
    <mergeCell ref="AF202:AG202"/>
    <mergeCell ref="AH202:AI202"/>
    <mergeCell ref="AJ202:AK202"/>
    <mergeCell ref="L196:M196"/>
    <mergeCell ref="X196:Y196"/>
    <mergeCell ref="Z196:AA196"/>
    <mergeCell ref="AB196:AC196"/>
    <mergeCell ref="A191:C191"/>
    <mergeCell ref="A192:C192"/>
    <mergeCell ref="A193:C193"/>
    <mergeCell ref="A194:C194"/>
    <mergeCell ref="A196:B197"/>
    <mergeCell ref="C196:E196"/>
    <mergeCell ref="F196:G196"/>
    <mergeCell ref="H196:I196"/>
    <mergeCell ref="J196:K196"/>
    <mergeCell ref="A187:C187"/>
    <mergeCell ref="A188:C188"/>
    <mergeCell ref="A189:C189"/>
    <mergeCell ref="A190:C190"/>
    <mergeCell ref="N196:O196"/>
    <mergeCell ref="P196:Q196"/>
    <mergeCell ref="R196:S196"/>
    <mergeCell ref="T196:U196"/>
    <mergeCell ref="V196:W196"/>
    <mergeCell ref="A180:A182"/>
    <mergeCell ref="B180:C180"/>
    <mergeCell ref="B181:C181"/>
    <mergeCell ref="B182:C182"/>
    <mergeCell ref="A183:A186"/>
    <mergeCell ref="B183:C183"/>
    <mergeCell ref="B184:C184"/>
    <mergeCell ref="B185:C185"/>
    <mergeCell ref="B186:C186"/>
    <mergeCell ref="DV158:DW158"/>
    <mergeCell ref="A160:C160"/>
    <mergeCell ref="A161:C161"/>
    <mergeCell ref="A162:A163"/>
    <mergeCell ref="B162:C162"/>
    <mergeCell ref="B163:C163"/>
    <mergeCell ref="A164:C164"/>
    <mergeCell ref="A165:C165"/>
    <mergeCell ref="A166:C166"/>
    <mergeCell ref="DD158:DE158"/>
    <mergeCell ref="DF158:DG158"/>
    <mergeCell ref="DH158:DI158"/>
    <mergeCell ref="DJ158:DK158"/>
    <mergeCell ref="DL158:DM158"/>
    <mergeCell ref="DN158:DO158"/>
    <mergeCell ref="DP158:DQ158"/>
    <mergeCell ref="DR158:DS158"/>
    <mergeCell ref="DT158:DU158"/>
    <mergeCell ref="CD158:CE158"/>
    <mergeCell ref="CF158:CG158"/>
    <mergeCell ref="CP158:CQ158"/>
    <mergeCell ref="CR158:CS158"/>
    <mergeCell ref="CT158:CU158"/>
    <mergeCell ref="CV158:CW158"/>
    <mergeCell ref="CX158:CY158"/>
    <mergeCell ref="CZ158:DA158"/>
    <mergeCell ref="DB158:DC158"/>
    <mergeCell ref="BL158:BM158"/>
    <mergeCell ref="BN158:BO158"/>
    <mergeCell ref="BP158:BQ158"/>
    <mergeCell ref="BR158:BS158"/>
    <mergeCell ref="BT158:BU158"/>
    <mergeCell ref="BV158:BW158"/>
    <mergeCell ref="BX158:BY158"/>
    <mergeCell ref="BZ158:CA158"/>
    <mergeCell ref="CB158:CC158"/>
    <mergeCell ref="AP158:AP159"/>
    <mergeCell ref="AQ158:AQ159"/>
    <mergeCell ref="AR158:AS158"/>
    <mergeCell ref="AZ158:BA158"/>
    <mergeCell ref="BB158:BC158"/>
    <mergeCell ref="BD158:BE158"/>
    <mergeCell ref="BF158:BG158"/>
    <mergeCell ref="BH158:BI158"/>
    <mergeCell ref="BJ158:BK158"/>
    <mergeCell ref="Y158:Z158"/>
    <mergeCell ref="AA158:AB158"/>
    <mergeCell ref="AC158:AD158"/>
    <mergeCell ref="AE158:AF158"/>
    <mergeCell ref="AG158:AH158"/>
    <mergeCell ref="AI158:AJ158"/>
    <mergeCell ref="AK158:AL158"/>
    <mergeCell ref="AM158:AN158"/>
    <mergeCell ref="AO158:AO159"/>
    <mergeCell ref="G158:H158"/>
    <mergeCell ref="I158:J158"/>
    <mergeCell ref="K158:L158"/>
    <mergeCell ref="M158:N158"/>
    <mergeCell ref="O158:P158"/>
    <mergeCell ref="Q158:R158"/>
    <mergeCell ref="S158:T158"/>
    <mergeCell ref="U158:V158"/>
    <mergeCell ref="W158:X158"/>
    <mergeCell ref="DV120:DW120"/>
    <mergeCell ref="A124:A125"/>
    <mergeCell ref="B124:C124"/>
    <mergeCell ref="B125:C125"/>
    <mergeCell ref="A126:C126"/>
    <mergeCell ref="A127:C127"/>
    <mergeCell ref="A129:A130"/>
    <mergeCell ref="B129:C129"/>
    <mergeCell ref="A134:A141"/>
    <mergeCell ref="B134:C134"/>
    <mergeCell ref="B138:C138"/>
    <mergeCell ref="B139:C139"/>
    <mergeCell ref="DD120:DE120"/>
    <mergeCell ref="DF120:DG120"/>
    <mergeCell ref="DH120:DI120"/>
    <mergeCell ref="DJ120:DK120"/>
    <mergeCell ref="DL120:DM120"/>
    <mergeCell ref="DN120:DO120"/>
    <mergeCell ref="DP120:DQ120"/>
    <mergeCell ref="DR120:DS120"/>
    <mergeCell ref="DT120:DU120"/>
    <mergeCell ref="CD120:CE120"/>
    <mergeCell ref="CF120:CG120"/>
    <mergeCell ref="CP120:CQ120"/>
    <mergeCell ref="CT120:CU120"/>
    <mergeCell ref="CV120:CW120"/>
    <mergeCell ref="CX120:CY120"/>
    <mergeCell ref="CZ120:DA120"/>
    <mergeCell ref="DB120:DC120"/>
    <mergeCell ref="BL120:BM120"/>
    <mergeCell ref="BN120:BO120"/>
    <mergeCell ref="BP120:BQ120"/>
    <mergeCell ref="BR120:BS120"/>
    <mergeCell ref="BT120:BU120"/>
    <mergeCell ref="BV120:BW120"/>
    <mergeCell ref="BX120:BY120"/>
    <mergeCell ref="BZ120:CA120"/>
    <mergeCell ref="CB120:CC120"/>
    <mergeCell ref="AP120:AP121"/>
    <mergeCell ref="AQ120:AR120"/>
    <mergeCell ref="AZ120:BA120"/>
    <mergeCell ref="BB120:BC120"/>
    <mergeCell ref="BD120:BE120"/>
    <mergeCell ref="BF120:BG120"/>
    <mergeCell ref="BH120:BI120"/>
    <mergeCell ref="BJ120:BK120"/>
    <mergeCell ref="CR120:CS120"/>
    <mergeCell ref="Y120:Z120"/>
    <mergeCell ref="AA120:AB120"/>
    <mergeCell ref="AC120:AD120"/>
    <mergeCell ref="AE120:AF120"/>
    <mergeCell ref="AG120:AH120"/>
    <mergeCell ref="AI120:AJ120"/>
    <mergeCell ref="AK120:AL120"/>
    <mergeCell ref="AM120:AN120"/>
    <mergeCell ref="AO120:AO121"/>
    <mergeCell ref="G120:H120"/>
    <mergeCell ref="I120:J120"/>
    <mergeCell ref="K120:L120"/>
    <mergeCell ref="M120:N120"/>
    <mergeCell ref="O120:P120"/>
    <mergeCell ref="Q120:R120"/>
    <mergeCell ref="S120:T120"/>
    <mergeCell ref="U120:V120"/>
    <mergeCell ref="W120:X120"/>
    <mergeCell ref="N107:N108"/>
    <mergeCell ref="A109:B109"/>
    <mergeCell ref="A110:B110"/>
    <mergeCell ref="A111:B111"/>
    <mergeCell ref="A112:B112"/>
    <mergeCell ref="A113:B113"/>
    <mergeCell ref="A114:B114"/>
    <mergeCell ref="A115:B115"/>
    <mergeCell ref="A116:B116"/>
    <mergeCell ref="AH85:AH87"/>
    <mergeCell ref="A90:A91"/>
    <mergeCell ref="A92:B92"/>
    <mergeCell ref="A94:B95"/>
    <mergeCell ref="C94:E94"/>
    <mergeCell ref="F94:G94"/>
    <mergeCell ref="A96:B96"/>
    <mergeCell ref="A97:B97"/>
    <mergeCell ref="A98:B98"/>
    <mergeCell ref="A88:B88"/>
    <mergeCell ref="A89:B89"/>
    <mergeCell ref="F86:G86"/>
    <mergeCell ref="H86:I86"/>
    <mergeCell ref="J86:K86"/>
    <mergeCell ref="L86:M86"/>
    <mergeCell ref="N86:O86"/>
    <mergeCell ref="P86:Q86"/>
    <mergeCell ref="R86:S86"/>
    <mergeCell ref="T86:U86"/>
    <mergeCell ref="V86:W86"/>
    <mergeCell ref="X86:Y86"/>
    <mergeCell ref="Z86:AA86"/>
    <mergeCell ref="AB86:AC86"/>
    <mergeCell ref="AD86:AE86"/>
    <mergeCell ref="A76:A78"/>
    <mergeCell ref="A80:B82"/>
    <mergeCell ref="C80:D80"/>
    <mergeCell ref="E80:E82"/>
    <mergeCell ref="C81:C82"/>
    <mergeCell ref="D81:D82"/>
    <mergeCell ref="A85:B87"/>
    <mergeCell ref="C85:E86"/>
    <mergeCell ref="F85:AG85"/>
    <mergeCell ref="A83:B83"/>
    <mergeCell ref="AF86:AG86"/>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CX65:CY65"/>
    <mergeCell ref="CZ65:DA65"/>
    <mergeCell ref="DB65:DC65"/>
    <mergeCell ref="DD65:DE65"/>
    <mergeCell ref="DF65:DG65"/>
    <mergeCell ref="DH65:DI65"/>
    <mergeCell ref="DJ65:DK65"/>
    <mergeCell ref="DL65:DM65"/>
    <mergeCell ref="DN65:DO65"/>
    <mergeCell ref="BR65:BS65"/>
    <mergeCell ref="BT65:BU65"/>
    <mergeCell ref="BV65:BW65"/>
    <mergeCell ref="BX65:BY65"/>
    <mergeCell ref="BZ65:CA65"/>
    <mergeCell ref="CP65:CQ65"/>
    <mergeCell ref="CR65:CS65"/>
    <mergeCell ref="CT65:CU65"/>
    <mergeCell ref="CV65:CW65"/>
    <mergeCell ref="AZ65:BA65"/>
    <mergeCell ref="BB65:BC65"/>
    <mergeCell ref="BD65:BE65"/>
    <mergeCell ref="BF65:BG65"/>
    <mergeCell ref="BH65:BI65"/>
    <mergeCell ref="BJ65:BK65"/>
    <mergeCell ref="BL65:BM65"/>
    <mergeCell ref="BN65:BO65"/>
    <mergeCell ref="BP65:BQ65"/>
    <mergeCell ref="A60:B60"/>
    <mergeCell ref="A61:B61"/>
    <mergeCell ref="A62:B62"/>
    <mergeCell ref="A64:B66"/>
    <mergeCell ref="C64:E65"/>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M42:S42"/>
    <mergeCell ref="A47:B47"/>
    <mergeCell ref="A48:B48"/>
    <mergeCell ref="A50:B51"/>
    <mergeCell ref="C50:C51"/>
    <mergeCell ref="D50:I50"/>
    <mergeCell ref="J50:K50"/>
    <mergeCell ref="A54:B54"/>
    <mergeCell ref="A55:B55"/>
    <mergeCell ref="M34:S34"/>
    <mergeCell ref="A35:A39"/>
    <mergeCell ref="M35:S35"/>
    <mergeCell ref="M36:S36"/>
    <mergeCell ref="M37:S37"/>
    <mergeCell ref="M38:S38"/>
    <mergeCell ref="M39:S39"/>
    <mergeCell ref="A40:A41"/>
    <mergeCell ref="M40:S40"/>
    <mergeCell ref="M41:S41"/>
    <mergeCell ref="D19:J19"/>
    <mergeCell ref="D20:J20"/>
    <mergeCell ref="D21:J21"/>
    <mergeCell ref="D22:J22"/>
    <mergeCell ref="D23:J23"/>
    <mergeCell ref="D24:J24"/>
    <mergeCell ref="D25:J25"/>
    <mergeCell ref="D26:J26"/>
    <mergeCell ref="D27:J27"/>
    <mergeCell ref="A167:A168"/>
    <mergeCell ref="B167:C167"/>
    <mergeCell ref="B168:C168"/>
    <mergeCell ref="B169:C169"/>
    <mergeCell ref="A170:C170"/>
    <mergeCell ref="A171:C171"/>
    <mergeCell ref="A172:A179"/>
    <mergeCell ref="B172:C172"/>
    <mergeCell ref="B173:C173"/>
    <mergeCell ref="B174:C174"/>
    <mergeCell ref="B175:C175"/>
    <mergeCell ref="B176:C176"/>
    <mergeCell ref="B177:C177"/>
    <mergeCell ref="B178:C178"/>
    <mergeCell ref="B179:C179"/>
    <mergeCell ref="A153:C153"/>
    <mergeCell ref="A154:C154"/>
    <mergeCell ref="A155:C155"/>
    <mergeCell ref="A156:C156"/>
    <mergeCell ref="A158:C159"/>
    <mergeCell ref="D158:F158"/>
    <mergeCell ref="B135:C135"/>
    <mergeCell ref="B136:C136"/>
    <mergeCell ref="A151:C151"/>
    <mergeCell ref="A152:C152"/>
    <mergeCell ref="B137:C137"/>
    <mergeCell ref="B140:C140"/>
    <mergeCell ref="B141:C141"/>
    <mergeCell ref="B142:C142"/>
    <mergeCell ref="B143:C143"/>
    <mergeCell ref="B146:C146"/>
    <mergeCell ref="B147:C147"/>
    <mergeCell ref="A149:C149"/>
    <mergeCell ref="A150:C150"/>
    <mergeCell ref="A142:A144"/>
    <mergeCell ref="A145:A148"/>
    <mergeCell ref="B145:C145"/>
    <mergeCell ref="B148:C148"/>
    <mergeCell ref="B130:C130"/>
    <mergeCell ref="B131:C131"/>
    <mergeCell ref="A123:C123"/>
    <mergeCell ref="A117:B117"/>
    <mergeCell ref="A118:B118"/>
    <mergeCell ref="A120:C121"/>
    <mergeCell ref="A99:B99"/>
    <mergeCell ref="A100:B100"/>
    <mergeCell ref="A101:B101"/>
    <mergeCell ref="A102:B102"/>
    <mergeCell ref="A103:B103"/>
    <mergeCell ref="A104:B104"/>
    <mergeCell ref="A105:B105"/>
    <mergeCell ref="A107:B108"/>
    <mergeCell ref="C107:E107"/>
    <mergeCell ref="D120:F120"/>
    <mergeCell ref="D57:F57"/>
    <mergeCell ref="G57:H57"/>
    <mergeCell ref="A59:B59"/>
    <mergeCell ref="A25:B25"/>
    <mergeCell ref="A26:B26"/>
    <mergeCell ref="A27:B27"/>
    <mergeCell ref="D28:J28"/>
    <mergeCell ref="A29:B29"/>
    <mergeCell ref="D29:J29"/>
    <mergeCell ref="A31:B32"/>
    <mergeCell ref="C31:C32"/>
    <mergeCell ref="D31:L31"/>
    <mergeCell ref="A33:B33"/>
    <mergeCell ref="A42:B42"/>
    <mergeCell ref="A6:P6"/>
    <mergeCell ref="A8:B9"/>
    <mergeCell ref="C8:C9"/>
    <mergeCell ref="A11:B11"/>
    <mergeCell ref="A12:B12"/>
    <mergeCell ref="A13:B13"/>
    <mergeCell ref="A10:B10"/>
    <mergeCell ref="A14:B14"/>
    <mergeCell ref="D8:L8"/>
    <mergeCell ref="A15:B15"/>
    <mergeCell ref="A17:B18"/>
    <mergeCell ref="C17:C18"/>
    <mergeCell ref="A198:B198"/>
    <mergeCell ref="A200:B200"/>
    <mergeCell ref="A206:B206"/>
    <mergeCell ref="A212:A213"/>
    <mergeCell ref="A215:B217"/>
    <mergeCell ref="B144:C144"/>
    <mergeCell ref="A132:C132"/>
    <mergeCell ref="A133:C133"/>
    <mergeCell ref="A75:B75"/>
    <mergeCell ref="A52:B52"/>
    <mergeCell ref="A53:B53"/>
    <mergeCell ref="A28:B28"/>
    <mergeCell ref="A19:B19"/>
    <mergeCell ref="A20:B20"/>
    <mergeCell ref="A21:B21"/>
    <mergeCell ref="A22:B22"/>
    <mergeCell ref="A23:B23"/>
    <mergeCell ref="A24:B24"/>
    <mergeCell ref="A57:B58"/>
    <mergeCell ref="C57:C58"/>
    <mergeCell ref="A128:C128"/>
  </mergeCells>
  <dataValidations count="1">
    <dataValidation type="whole" allowBlank="1" showInputMessage="1" showErrorMessage="1" errorTitle="Error" error="Por favor ingrese números enteros" sqref="A1:XFD1048576">
      <formula1>0</formula1>
      <formula2>10000000000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workbookViewId="0">
      <selection activeCell="D26" sqref="D26:J26"/>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4.8554687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42" width="5.140625" style="2" customWidth="1"/>
    <col min="143"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4.85546875" style="2" customWidth="1"/>
    <col min="305" max="397" width="0" style="2" hidden="1" customWidth="1"/>
    <col min="398" max="398" width="5.140625" style="2" customWidth="1"/>
    <col min="399"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4.85546875" style="2" customWidth="1"/>
    <col min="561" max="653" width="0" style="2" hidden="1" customWidth="1"/>
    <col min="654" max="654" width="5.140625" style="2" customWidth="1"/>
    <col min="655"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4.85546875" style="2" customWidth="1"/>
    <col min="817" max="909" width="0" style="2" hidden="1" customWidth="1"/>
    <col min="910" max="910" width="5.140625" style="2" customWidth="1"/>
    <col min="911"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4.85546875" style="2" customWidth="1"/>
    <col min="1073" max="1165" width="0" style="2" hidden="1" customWidth="1"/>
    <col min="1166" max="1166" width="5.140625" style="2" customWidth="1"/>
    <col min="1167"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4.85546875" style="2" customWidth="1"/>
    <col min="1329" max="1421" width="0" style="2" hidden="1" customWidth="1"/>
    <col min="1422" max="1422" width="5.140625" style="2" customWidth="1"/>
    <col min="1423"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4.85546875" style="2" customWidth="1"/>
    <col min="1585" max="1677" width="0" style="2" hidden="1" customWidth="1"/>
    <col min="1678" max="1678" width="5.140625" style="2" customWidth="1"/>
    <col min="1679"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4.85546875" style="2" customWidth="1"/>
    <col min="1841" max="1933" width="0" style="2" hidden="1" customWidth="1"/>
    <col min="1934" max="1934" width="5.140625" style="2" customWidth="1"/>
    <col min="1935"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4.85546875" style="2" customWidth="1"/>
    <col min="2097" max="2189" width="0" style="2" hidden="1" customWidth="1"/>
    <col min="2190" max="2190" width="5.140625" style="2" customWidth="1"/>
    <col min="2191"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4.85546875" style="2" customWidth="1"/>
    <col min="2353" max="2445" width="0" style="2" hidden="1" customWidth="1"/>
    <col min="2446" max="2446" width="5.140625" style="2" customWidth="1"/>
    <col min="2447"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4.85546875" style="2" customWidth="1"/>
    <col min="2609" max="2701" width="0" style="2" hidden="1" customWidth="1"/>
    <col min="2702" max="2702" width="5.140625" style="2" customWidth="1"/>
    <col min="2703"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4.85546875" style="2" customWidth="1"/>
    <col min="2865" max="2957" width="0" style="2" hidden="1" customWidth="1"/>
    <col min="2958" max="2958" width="5.140625" style="2" customWidth="1"/>
    <col min="2959"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4.85546875" style="2" customWidth="1"/>
    <col min="3121" max="3213" width="0" style="2" hidden="1" customWidth="1"/>
    <col min="3214" max="3214" width="5.140625" style="2" customWidth="1"/>
    <col min="3215"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4.85546875" style="2" customWidth="1"/>
    <col min="3377" max="3469" width="0" style="2" hidden="1" customWidth="1"/>
    <col min="3470" max="3470" width="5.140625" style="2" customWidth="1"/>
    <col min="3471"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4.85546875" style="2" customWidth="1"/>
    <col min="3633" max="3725" width="0" style="2" hidden="1" customWidth="1"/>
    <col min="3726" max="3726" width="5.140625" style="2" customWidth="1"/>
    <col min="3727"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4.85546875" style="2" customWidth="1"/>
    <col min="3889" max="3981" width="0" style="2" hidden="1" customWidth="1"/>
    <col min="3982" max="3982" width="5.140625" style="2" customWidth="1"/>
    <col min="3983"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4.85546875" style="2" customWidth="1"/>
    <col min="4145" max="4237" width="0" style="2" hidden="1" customWidth="1"/>
    <col min="4238" max="4238" width="5.140625" style="2" customWidth="1"/>
    <col min="4239"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4.85546875" style="2" customWidth="1"/>
    <col min="4401" max="4493" width="0" style="2" hidden="1" customWidth="1"/>
    <col min="4494" max="4494" width="5.140625" style="2" customWidth="1"/>
    <col min="4495"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4.85546875" style="2" customWidth="1"/>
    <col min="4657" max="4749" width="0" style="2" hidden="1" customWidth="1"/>
    <col min="4750" max="4750" width="5.140625" style="2" customWidth="1"/>
    <col min="4751"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4.85546875" style="2" customWidth="1"/>
    <col min="4913" max="5005" width="0" style="2" hidden="1" customWidth="1"/>
    <col min="5006" max="5006" width="5.140625" style="2" customWidth="1"/>
    <col min="5007"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4.85546875" style="2" customWidth="1"/>
    <col min="5169" max="5261" width="0" style="2" hidden="1" customWidth="1"/>
    <col min="5262" max="5262" width="5.140625" style="2" customWidth="1"/>
    <col min="5263"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4.85546875" style="2" customWidth="1"/>
    <col min="5425" max="5517" width="0" style="2" hidden="1" customWidth="1"/>
    <col min="5518" max="5518" width="5.140625" style="2" customWidth="1"/>
    <col min="5519"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4.85546875" style="2" customWidth="1"/>
    <col min="5681" max="5773" width="0" style="2" hidden="1" customWidth="1"/>
    <col min="5774" max="5774" width="5.140625" style="2" customWidth="1"/>
    <col min="5775"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4.85546875" style="2" customWidth="1"/>
    <col min="5937" max="6029" width="0" style="2" hidden="1" customWidth="1"/>
    <col min="6030" max="6030" width="5.140625" style="2" customWidth="1"/>
    <col min="6031"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4.85546875" style="2" customWidth="1"/>
    <col min="6193" max="6285" width="0" style="2" hidden="1" customWidth="1"/>
    <col min="6286" max="6286" width="5.140625" style="2" customWidth="1"/>
    <col min="6287"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4.85546875" style="2" customWidth="1"/>
    <col min="6449" max="6541" width="0" style="2" hidden="1" customWidth="1"/>
    <col min="6542" max="6542" width="5.140625" style="2" customWidth="1"/>
    <col min="6543"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4.85546875" style="2" customWidth="1"/>
    <col min="6705" max="6797" width="0" style="2" hidden="1" customWidth="1"/>
    <col min="6798" max="6798" width="5.140625" style="2" customWidth="1"/>
    <col min="6799"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4.85546875" style="2" customWidth="1"/>
    <col min="6961" max="7053" width="0" style="2" hidden="1" customWidth="1"/>
    <col min="7054" max="7054" width="5.140625" style="2" customWidth="1"/>
    <col min="7055"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4.85546875" style="2" customWidth="1"/>
    <col min="7217" max="7309" width="0" style="2" hidden="1" customWidth="1"/>
    <col min="7310" max="7310" width="5.140625" style="2" customWidth="1"/>
    <col min="7311"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4.85546875" style="2" customWidth="1"/>
    <col min="7473" max="7565" width="0" style="2" hidden="1" customWidth="1"/>
    <col min="7566" max="7566" width="5.140625" style="2" customWidth="1"/>
    <col min="7567"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4.85546875" style="2" customWidth="1"/>
    <col min="7729" max="7821" width="0" style="2" hidden="1" customWidth="1"/>
    <col min="7822" max="7822" width="5.140625" style="2" customWidth="1"/>
    <col min="7823"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4.85546875" style="2" customWidth="1"/>
    <col min="7985" max="8077" width="0" style="2" hidden="1" customWidth="1"/>
    <col min="8078" max="8078" width="5.140625" style="2" customWidth="1"/>
    <col min="8079"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4.85546875" style="2" customWidth="1"/>
    <col min="8241" max="8333" width="0" style="2" hidden="1" customWidth="1"/>
    <col min="8334" max="8334" width="5.140625" style="2" customWidth="1"/>
    <col min="8335"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4.85546875" style="2" customWidth="1"/>
    <col min="8497" max="8589" width="0" style="2" hidden="1" customWidth="1"/>
    <col min="8590" max="8590" width="5.140625" style="2" customWidth="1"/>
    <col min="8591"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4.85546875" style="2" customWidth="1"/>
    <col min="8753" max="8845" width="0" style="2" hidden="1" customWidth="1"/>
    <col min="8846" max="8846" width="5.140625" style="2" customWidth="1"/>
    <col min="8847"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4.85546875" style="2" customWidth="1"/>
    <col min="9009" max="9101" width="0" style="2" hidden="1" customWidth="1"/>
    <col min="9102" max="9102" width="5.140625" style="2" customWidth="1"/>
    <col min="9103"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4.85546875" style="2" customWidth="1"/>
    <col min="9265" max="9357" width="0" style="2" hidden="1" customWidth="1"/>
    <col min="9358" max="9358" width="5.140625" style="2" customWidth="1"/>
    <col min="9359"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4.85546875" style="2" customWidth="1"/>
    <col min="9521" max="9613" width="0" style="2" hidden="1" customWidth="1"/>
    <col min="9614" max="9614" width="5.140625" style="2" customWidth="1"/>
    <col min="9615"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4.85546875" style="2" customWidth="1"/>
    <col min="9777" max="9869" width="0" style="2" hidden="1" customWidth="1"/>
    <col min="9870" max="9870" width="5.140625" style="2" customWidth="1"/>
    <col min="9871"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4.85546875" style="2" customWidth="1"/>
    <col min="10033" max="10125" width="0" style="2" hidden="1" customWidth="1"/>
    <col min="10126" max="10126" width="5.140625" style="2" customWidth="1"/>
    <col min="10127"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4.85546875" style="2" customWidth="1"/>
    <col min="10289" max="10381" width="0" style="2" hidden="1" customWidth="1"/>
    <col min="10382" max="10382" width="5.140625" style="2" customWidth="1"/>
    <col min="10383"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4.85546875" style="2" customWidth="1"/>
    <col min="10545" max="10637" width="0" style="2" hidden="1" customWidth="1"/>
    <col min="10638" max="10638" width="5.140625" style="2" customWidth="1"/>
    <col min="10639"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4.85546875" style="2" customWidth="1"/>
    <col min="10801" max="10893" width="0" style="2" hidden="1" customWidth="1"/>
    <col min="10894" max="10894" width="5.140625" style="2" customWidth="1"/>
    <col min="10895"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4.85546875" style="2" customWidth="1"/>
    <col min="11057" max="11149" width="0" style="2" hidden="1" customWidth="1"/>
    <col min="11150" max="11150" width="5.140625" style="2" customWidth="1"/>
    <col min="11151"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4.85546875" style="2" customWidth="1"/>
    <col min="11313" max="11405" width="0" style="2" hidden="1" customWidth="1"/>
    <col min="11406" max="11406" width="5.140625" style="2" customWidth="1"/>
    <col min="11407"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4.85546875" style="2" customWidth="1"/>
    <col min="11569" max="11661" width="0" style="2" hidden="1" customWidth="1"/>
    <col min="11662" max="11662" width="5.140625" style="2" customWidth="1"/>
    <col min="11663"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4.85546875" style="2" customWidth="1"/>
    <col min="11825" max="11917" width="0" style="2" hidden="1" customWidth="1"/>
    <col min="11918" max="11918" width="5.140625" style="2" customWidth="1"/>
    <col min="11919"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4.85546875" style="2" customWidth="1"/>
    <col min="12081" max="12173" width="0" style="2" hidden="1" customWidth="1"/>
    <col min="12174" max="12174" width="5.140625" style="2" customWidth="1"/>
    <col min="12175"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4.85546875" style="2" customWidth="1"/>
    <col min="12337" max="12429" width="0" style="2" hidden="1" customWidth="1"/>
    <col min="12430" max="12430" width="5.140625" style="2" customWidth="1"/>
    <col min="12431"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4.85546875" style="2" customWidth="1"/>
    <col min="12593" max="12685" width="0" style="2" hidden="1" customWidth="1"/>
    <col min="12686" max="12686" width="5.140625" style="2" customWidth="1"/>
    <col min="12687"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4.85546875" style="2" customWidth="1"/>
    <col min="12849" max="12941" width="0" style="2" hidden="1" customWidth="1"/>
    <col min="12942" max="12942" width="5.140625" style="2" customWidth="1"/>
    <col min="12943"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4.85546875" style="2" customWidth="1"/>
    <col min="13105" max="13197" width="0" style="2" hidden="1" customWidth="1"/>
    <col min="13198" max="13198" width="5.140625" style="2" customWidth="1"/>
    <col min="13199"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4.85546875" style="2" customWidth="1"/>
    <col min="13361" max="13453" width="0" style="2" hidden="1" customWidth="1"/>
    <col min="13454" max="13454" width="5.140625" style="2" customWidth="1"/>
    <col min="13455"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4.85546875" style="2" customWidth="1"/>
    <col min="13617" max="13709" width="0" style="2" hidden="1" customWidth="1"/>
    <col min="13710" max="13710" width="5.140625" style="2" customWidth="1"/>
    <col min="13711"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4.85546875" style="2" customWidth="1"/>
    <col min="13873" max="13965" width="0" style="2" hidden="1" customWidth="1"/>
    <col min="13966" max="13966" width="5.140625" style="2" customWidth="1"/>
    <col min="13967"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4.85546875" style="2" customWidth="1"/>
    <col min="14129" max="14221" width="0" style="2" hidden="1" customWidth="1"/>
    <col min="14222" max="14222" width="5.140625" style="2" customWidth="1"/>
    <col min="14223"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4.85546875" style="2" customWidth="1"/>
    <col min="14385" max="14477" width="0" style="2" hidden="1" customWidth="1"/>
    <col min="14478" max="14478" width="5.140625" style="2" customWidth="1"/>
    <col min="14479"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4.85546875" style="2" customWidth="1"/>
    <col min="14641" max="14733" width="0" style="2" hidden="1" customWidth="1"/>
    <col min="14734" max="14734" width="5.140625" style="2" customWidth="1"/>
    <col min="14735"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4.85546875" style="2" customWidth="1"/>
    <col min="14897" max="14989" width="0" style="2" hidden="1" customWidth="1"/>
    <col min="14990" max="14990" width="5.140625" style="2" customWidth="1"/>
    <col min="14991"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4.85546875" style="2" customWidth="1"/>
    <col min="15153" max="15245" width="0" style="2" hidden="1" customWidth="1"/>
    <col min="15246" max="15246" width="5.140625" style="2" customWidth="1"/>
    <col min="15247"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4.85546875" style="2" customWidth="1"/>
    <col min="15409" max="15501" width="0" style="2" hidden="1" customWidth="1"/>
    <col min="15502" max="15502" width="5.140625" style="2" customWidth="1"/>
    <col min="15503"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4.85546875" style="2" customWidth="1"/>
    <col min="15665" max="15757" width="0" style="2" hidden="1" customWidth="1"/>
    <col min="15758" max="15758" width="5.140625" style="2" customWidth="1"/>
    <col min="15759"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4.85546875" style="2" customWidth="1"/>
    <col min="15921" max="16013" width="0" style="2" hidden="1" customWidth="1"/>
    <col min="16014" max="16014" width="5.140625" style="2" customWidth="1"/>
    <col min="16015"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4.85546875" style="2" customWidth="1"/>
    <col min="16177" max="16269" width="0" style="2" hidden="1" customWidth="1"/>
    <col min="16270" max="16270" width="5.140625" style="2" customWidth="1"/>
    <col min="16271"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",[6]NOMBRE!B2," - ","( ",[6]NOMBRE!C2,[6]NOMBRE!D2,[6]NOMBRE!E2,[6]NOMBRE!F2,[6]NOMBRE!G2," )")</f>
        <v>COMUNA: LINARES  - ( 07108 )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",[6]NOMBRE!B3," - ","( ",[6]NOMBRE!C3,[6]NOMBRE!D3,[6]NOMBRE!E3,[6]NOMBRE!F3,[6]NOMBRE!G3,[6]NOMBRE!H3," )")</f>
        <v>ESTABLECIMIENTO/ESTRATEGIA: HOSPITAL DE LINARES  - ( 116108 )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",[6]NOMBRE!B6," - ","( ",[6]NOMBRE!C6,[6]NOMBRE!D6," )")</f>
        <v>MES: MAYO - ( 05 )</v>
      </c>
      <c r="B4" s="10"/>
      <c r="C4" s="10"/>
      <c r="D4" s="10"/>
      <c r="E4" s="10"/>
      <c r="F4" s="10"/>
      <c r="G4" s="10"/>
      <c r="H4" s="10"/>
      <c r="I4" s="10"/>
      <c r="J4" s="10"/>
      <c r="K4" s="10"/>
      <c r="M4" s="15"/>
      <c r="AY4" s="27"/>
      <c r="AZ4" s="27"/>
      <c r="CM4" s="185"/>
      <c r="CN4" s="27"/>
      <c r="CO4" s="27"/>
    </row>
    <row r="5" spans="1:112" s="11" customFormat="1" ht="12.75" customHeight="1" x14ac:dyDescent="0.2">
      <c r="A5" s="9" t="str">
        <f>CONCATENATE("AÑO: ",[6]NOMBRE!B7)</f>
        <v>AÑO: 2014</v>
      </c>
      <c r="B5" s="10"/>
      <c r="C5" s="10"/>
      <c r="D5" s="10"/>
      <c r="E5" s="10"/>
      <c r="F5" s="10"/>
      <c r="G5" s="10"/>
      <c r="H5" s="10"/>
      <c r="I5" s="10"/>
      <c r="J5" s="10"/>
      <c r="K5" s="10"/>
      <c r="M5" s="15"/>
      <c r="AY5" s="27"/>
      <c r="AZ5" s="27"/>
      <c r="CM5" s="185"/>
      <c r="CN5" s="27"/>
      <c r="CO5" s="27"/>
    </row>
    <row r="6" spans="1:112" s="13" customFormat="1" ht="39.75" customHeight="1" x14ac:dyDescent="0.2">
      <c r="A6" s="504" t="s">
        <v>1</v>
      </c>
      <c r="B6" s="504"/>
      <c r="C6" s="504"/>
      <c r="D6" s="504"/>
      <c r="E6" s="504"/>
      <c r="F6" s="504"/>
      <c r="G6" s="504"/>
      <c r="H6" s="504"/>
      <c r="I6" s="504"/>
      <c r="J6" s="504"/>
      <c r="K6" s="504"/>
      <c r="L6" s="504"/>
      <c r="M6" s="504"/>
      <c r="N6" s="504"/>
      <c r="O6" s="504"/>
      <c r="P6" s="504"/>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505" t="s">
        <v>3</v>
      </c>
      <c r="B8" s="506"/>
      <c r="C8" s="509" t="s">
        <v>4</v>
      </c>
      <c r="D8" s="515" t="s">
        <v>5</v>
      </c>
      <c r="E8" s="516"/>
      <c r="F8" s="516"/>
      <c r="G8" s="516"/>
      <c r="H8" s="516"/>
      <c r="I8" s="516"/>
      <c r="J8" s="516"/>
      <c r="K8" s="516"/>
      <c r="L8" s="51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507"/>
      <c r="B9" s="508"/>
      <c r="C9" s="510"/>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511" t="s">
        <v>9</v>
      </c>
      <c r="B10" s="512"/>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IF($C10&gt;=[6]A03!$C79,"","Total Gestantes Ingresadas debe ser MAYOR o IGUAL que el Total de Aplicaciones a Gestantes REM A03 Sección B3")</f>
        <v/>
      </c>
      <c r="BB10" s="77" t="str">
        <f>IF($C10&gt;=[6]A03!$C76,"","Total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IF($C10&gt;=[6]A03!$C79,0,1)</f>
        <v>0</v>
      </c>
      <c r="CQ10" s="154">
        <f>IF($C10&gt;=[6]A03!$C76,0,1)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528" t="s">
        <v>10</v>
      </c>
      <c r="B11" s="528"/>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524" t="s">
        <v>11</v>
      </c>
      <c r="B12" s="525"/>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524" t="s">
        <v>12</v>
      </c>
      <c r="B13" s="525"/>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529" t="s">
        <v>13</v>
      </c>
      <c r="B14" s="530"/>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531" t="s">
        <v>171</v>
      </c>
      <c r="B15" s="532"/>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533" t="s">
        <v>15</v>
      </c>
      <c r="B17" s="534"/>
      <c r="C17" s="518"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535"/>
      <c r="B18" s="536"/>
      <c r="C18" s="519"/>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513" t="s">
        <v>17</v>
      </c>
      <c r="B19" s="514"/>
      <c r="C19" s="84">
        <v>179</v>
      </c>
      <c r="D19" s="520" t="str">
        <f t="shared" ref="D19:D29" si="1">+BA19</f>
        <v/>
      </c>
      <c r="E19" s="521"/>
      <c r="F19" s="521"/>
      <c r="G19" s="521"/>
      <c r="H19" s="521"/>
      <c r="I19" s="521"/>
      <c r="J19" s="521"/>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522" t="s">
        <v>18</v>
      </c>
      <c r="B20" s="523"/>
      <c r="C20" s="85">
        <v>7</v>
      </c>
      <c r="D20" s="520" t="str">
        <f t="shared" si="1"/>
        <v/>
      </c>
      <c r="E20" s="521"/>
      <c r="F20" s="521"/>
      <c r="G20" s="521"/>
      <c r="H20" s="521"/>
      <c r="I20" s="521"/>
      <c r="J20" s="521"/>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524" t="s">
        <v>172</v>
      </c>
      <c r="B21" s="525"/>
      <c r="C21" s="85">
        <v>0</v>
      </c>
      <c r="D21" s="520" t="str">
        <f t="shared" si="1"/>
        <v/>
      </c>
      <c r="E21" s="521"/>
      <c r="F21" s="521"/>
      <c r="G21" s="521"/>
      <c r="H21" s="521"/>
      <c r="I21" s="521"/>
      <c r="J21" s="521"/>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524" t="s">
        <v>173</v>
      </c>
      <c r="B22" s="525"/>
      <c r="C22" s="85">
        <v>39</v>
      </c>
      <c r="D22" s="520" t="str">
        <f t="shared" si="1"/>
        <v/>
      </c>
      <c r="E22" s="521"/>
      <c r="F22" s="521"/>
      <c r="G22" s="521"/>
      <c r="H22" s="521"/>
      <c r="I22" s="521"/>
      <c r="J22" s="521"/>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526" t="s">
        <v>19</v>
      </c>
      <c r="B23" s="527"/>
      <c r="C23" s="85">
        <v>0</v>
      </c>
      <c r="D23" s="520" t="str">
        <f t="shared" si="1"/>
        <v/>
      </c>
      <c r="E23" s="521"/>
      <c r="F23" s="521"/>
      <c r="G23" s="521"/>
      <c r="H23" s="521"/>
      <c r="I23" s="521"/>
      <c r="J23" s="521"/>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526" t="s">
        <v>20</v>
      </c>
      <c r="B24" s="527"/>
      <c r="C24" s="85">
        <v>1</v>
      </c>
      <c r="D24" s="520" t="str">
        <f t="shared" si="1"/>
        <v/>
      </c>
      <c r="E24" s="521"/>
      <c r="F24" s="521"/>
      <c r="G24" s="521"/>
      <c r="H24" s="521"/>
      <c r="I24" s="521"/>
      <c r="J24" s="521"/>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526" t="s">
        <v>21</v>
      </c>
      <c r="B25" s="527"/>
      <c r="C25" s="85">
        <v>0</v>
      </c>
      <c r="D25" s="520" t="str">
        <f t="shared" si="1"/>
        <v/>
      </c>
      <c r="E25" s="521"/>
      <c r="F25" s="521"/>
      <c r="G25" s="521"/>
      <c r="H25" s="521"/>
      <c r="I25" s="521"/>
      <c r="J25" s="521"/>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526" t="s">
        <v>22</v>
      </c>
      <c r="B26" s="527"/>
      <c r="C26" s="85">
        <v>25</v>
      </c>
      <c r="D26" s="520" t="str">
        <f t="shared" si="1"/>
        <v/>
      </c>
      <c r="E26" s="521"/>
      <c r="F26" s="521"/>
      <c r="G26" s="521"/>
      <c r="H26" s="521"/>
      <c r="I26" s="521"/>
      <c r="J26" s="521"/>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526" t="s">
        <v>23</v>
      </c>
      <c r="B27" s="527"/>
      <c r="C27" s="85">
        <v>21</v>
      </c>
      <c r="D27" s="520" t="str">
        <f t="shared" si="1"/>
        <v/>
      </c>
      <c r="E27" s="521"/>
      <c r="F27" s="521"/>
      <c r="G27" s="521"/>
      <c r="H27" s="521"/>
      <c r="I27" s="521"/>
      <c r="J27" s="521"/>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539" t="s">
        <v>24</v>
      </c>
      <c r="B28" s="540"/>
      <c r="C28" s="85">
        <v>4</v>
      </c>
      <c r="D28" s="520" t="str">
        <f t="shared" si="1"/>
        <v/>
      </c>
      <c r="E28" s="521"/>
      <c r="F28" s="521"/>
      <c r="G28" s="521"/>
      <c r="H28" s="521"/>
      <c r="I28" s="521"/>
      <c r="J28" s="521"/>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541" t="s">
        <v>174</v>
      </c>
      <c r="B29" s="542"/>
      <c r="C29" s="87">
        <v>82</v>
      </c>
      <c r="D29" s="520" t="str">
        <f t="shared" si="1"/>
        <v/>
      </c>
      <c r="E29" s="521"/>
      <c r="F29" s="521"/>
      <c r="G29" s="521"/>
      <c r="H29" s="521"/>
      <c r="I29" s="521"/>
      <c r="J29" s="521"/>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505" t="s">
        <v>26</v>
      </c>
      <c r="B31" s="506"/>
      <c r="C31" s="509" t="s">
        <v>4</v>
      </c>
      <c r="D31" s="515" t="s">
        <v>5</v>
      </c>
      <c r="E31" s="516"/>
      <c r="F31" s="516"/>
      <c r="G31" s="516"/>
      <c r="H31" s="516"/>
      <c r="I31" s="516"/>
      <c r="J31" s="516"/>
      <c r="K31" s="516"/>
      <c r="L31" s="51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507"/>
      <c r="B32" s="508"/>
      <c r="C32" s="510"/>
      <c r="D32" s="405" t="s">
        <v>6</v>
      </c>
      <c r="E32" s="403" t="s">
        <v>7</v>
      </c>
      <c r="F32" s="403" t="s">
        <v>8</v>
      </c>
      <c r="G32" s="403" t="s">
        <v>165</v>
      </c>
      <c r="H32" s="403" t="s">
        <v>166</v>
      </c>
      <c r="I32" s="403" t="s">
        <v>167</v>
      </c>
      <c r="J32" s="403" t="s">
        <v>168</v>
      </c>
      <c r="K32" s="403" t="s">
        <v>169</v>
      </c>
      <c r="L32" s="403"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543" t="s">
        <v>27</v>
      </c>
      <c r="B33" s="543"/>
      <c r="C33" s="105">
        <f t="shared" ref="C33:C42" si="3">SUM(D33:L33)</f>
        <v>0</v>
      </c>
      <c r="D33" s="105">
        <f t="shared" ref="D33:L33" si="4">SUM(D34:D41)</f>
        <v>0</v>
      </c>
      <c r="E33" s="105">
        <f t="shared" si="4"/>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677"/>
      <c r="N34" s="677"/>
      <c r="O34" s="677"/>
      <c r="P34" s="677"/>
      <c r="Q34" s="677"/>
      <c r="R34" s="677"/>
      <c r="S34" s="677"/>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544" t="s">
        <v>29</v>
      </c>
      <c r="B35" s="52" t="s">
        <v>30</v>
      </c>
      <c r="C35" s="93">
        <f t="shared" si="3"/>
        <v>0</v>
      </c>
      <c r="D35" s="84"/>
      <c r="E35" s="84"/>
      <c r="F35" s="84"/>
      <c r="G35" s="84"/>
      <c r="H35" s="84"/>
      <c r="I35" s="84"/>
      <c r="J35" s="84"/>
      <c r="K35" s="84"/>
      <c r="L35" s="84"/>
      <c r="M35" s="677"/>
      <c r="N35" s="677"/>
      <c r="O35" s="677"/>
      <c r="P35" s="677"/>
      <c r="Q35" s="677"/>
      <c r="R35" s="677"/>
      <c r="S35" s="677"/>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545"/>
      <c r="B36" s="51" t="s">
        <v>31</v>
      </c>
      <c r="C36" s="94">
        <f t="shared" si="3"/>
        <v>0</v>
      </c>
      <c r="D36" s="85"/>
      <c r="E36" s="85"/>
      <c r="F36" s="85"/>
      <c r="G36" s="85"/>
      <c r="H36" s="85"/>
      <c r="I36" s="85"/>
      <c r="J36" s="85"/>
      <c r="K36" s="85"/>
      <c r="L36" s="85"/>
      <c r="M36" s="677"/>
      <c r="N36" s="677"/>
      <c r="O36" s="677"/>
      <c r="P36" s="677"/>
      <c r="Q36" s="677"/>
      <c r="R36" s="677"/>
      <c r="S36" s="677"/>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545"/>
      <c r="B37" s="51" t="s">
        <v>32</v>
      </c>
      <c r="C37" s="94">
        <f t="shared" si="3"/>
        <v>0</v>
      </c>
      <c r="D37" s="85"/>
      <c r="E37" s="85"/>
      <c r="F37" s="85"/>
      <c r="G37" s="85"/>
      <c r="H37" s="85"/>
      <c r="I37" s="85"/>
      <c r="J37" s="85"/>
      <c r="K37" s="85"/>
      <c r="L37" s="85"/>
      <c r="M37" s="677"/>
      <c r="N37" s="677"/>
      <c r="O37" s="677"/>
      <c r="P37" s="677"/>
      <c r="Q37" s="677"/>
      <c r="R37" s="677"/>
      <c r="S37" s="677"/>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545"/>
      <c r="B38" s="51" t="s">
        <v>33</v>
      </c>
      <c r="C38" s="94">
        <f t="shared" si="3"/>
        <v>0</v>
      </c>
      <c r="D38" s="85"/>
      <c r="E38" s="85"/>
      <c r="F38" s="85"/>
      <c r="G38" s="85"/>
      <c r="H38" s="85"/>
      <c r="I38" s="85"/>
      <c r="J38" s="85"/>
      <c r="K38" s="85"/>
      <c r="L38" s="85"/>
      <c r="M38" s="677"/>
      <c r="N38" s="677"/>
      <c r="O38" s="677"/>
      <c r="P38" s="677"/>
      <c r="Q38" s="677"/>
      <c r="R38" s="677"/>
      <c r="S38" s="677"/>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546"/>
      <c r="B39" s="53" t="s">
        <v>34</v>
      </c>
      <c r="C39" s="95">
        <f t="shared" si="3"/>
        <v>0</v>
      </c>
      <c r="D39" s="87"/>
      <c r="E39" s="87"/>
      <c r="F39" s="87"/>
      <c r="G39" s="87"/>
      <c r="H39" s="87"/>
      <c r="I39" s="87"/>
      <c r="J39" s="87"/>
      <c r="K39" s="87"/>
      <c r="L39" s="87"/>
      <c r="M39" s="677"/>
      <c r="N39" s="677"/>
      <c r="O39" s="677"/>
      <c r="P39" s="677"/>
      <c r="Q39" s="677"/>
      <c r="R39" s="677"/>
      <c r="S39" s="677"/>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678" t="s">
        <v>35</v>
      </c>
      <c r="B40" s="50" t="s">
        <v>36</v>
      </c>
      <c r="C40" s="125">
        <f t="shared" si="3"/>
        <v>0</v>
      </c>
      <c r="D40" s="89"/>
      <c r="E40" s="89"/>
      <c r="F40" s="89"/>
      <c r="G40" s="89"/>
      <c r="H40" s="89"/>
      <c r="I40" s="89"/>
      <c r="J40" s="89"/>
      <c r="K40" s="89"/>
      <c r="L40" s="89"/>
      <c r="M40" s="677"/>
      <c r="N40" s="677"/>
      <c r="O40" s="677"/>
      <c r="P40" s="677"/>
      <c r="Q40" s="677"/>
      <c r="R40" s="677"/>
      <c r="S40" s="677"/>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thickBot="1" x14ac:dyDescent="0.25">
      <c r="A41" s="762"/>
      <c r="B41" s="386" t="s">
        <v>37</v>
      </c>
      <c r="C41" s="99">
        <f t="shared" si="3"/>
        <v>0</v>
      </c>
      <c r="D41" s="86"/>
      <c r="E41" s="86"/>
      <c r="F41" s="86"/>
      <c r="G41" s="86"/>
      <c r="H41" s="86"/>
      <c r="I41" s="86"/>
      <c r="J41" s="86"/>
      <c r="K41" s="86"/>
      <c r="L41" s="86"/>
      <c r="M41" s="677"/>
      <c r="N41" s="677"/>
      <c r="O41" s="677"/>
      <c r="P41" s="677"/>
      <c r="Q41" s="677"/>
      <c r="R41" s="677"/>
      <c r="S41" s="677"/>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thickTop="1" x14ac:dyDescent="0.2">
      <c r="A42" s="760" t="s">
        <v>175</v>
      </c>
      <c r="B42" s="761"/>
      <c r="C42" s="387">
        <f t="shared" si="3"/>
        <v>0</v>
      </c>
      <c r="D42" s="388"/>
      <c r="E42" s="388"/>
      <c r="F42" s="388"/>
      <c r="G42" s="388"/>
      <c r="H42" s="388"/>
      <c r="I42" s="388"/>
      <c r="J42" s="388"/>
      <c r="K42" s="388"/>
      <c r="L42" s="388"/>
      <c r="M42" s="677"/>
      <c r="N42" s="677"/>
      <c r="O42" s="677"/>
      <c r="P42" s="677"/>
      <c r="Q42" s="677"/>
      <c r="R42" s="677"/>
      <c r="S42" s="677"/>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396" t="s">
        <v>39</v>
      </c>
      <c r="B44" s="405"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547" t="s">
        <v>43</v>
      </c>
      <c r="B47" s="548"/>
      <c r="C47" s="405"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549" t="s">
        <v>46</v>
      </c>
      <c r="B48" s="550"/>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IF(AND(([6]A01!$C16+[6]A01!$C17+[6]A01!$C18+[6]A01!$C19+[6]A01!$D29+[6]A01!$D30+[6]A01!$D31)&lt;&gt;0,D48="",E48=""),"Observacion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IF(AND(([6]A01!$C16+[6]A01!$C17+[6]A01!$C18+[6]A01!$C19+[6]A01!$D29+[6]A01!$D30+[6]A01!$D31)&lt;&gt;0,D48="",E48=""),1,0)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551" t="s">
        <v>48</v>
      </c>
      <c r="B50" s="552"/>
      <c r="C50" s="555" t="s">
        <v>49</v>
      </c>
      <c r="D50" s="557" t="s">
        <v>50</v>
      </c>
      <c r="E50" s="558"/>
      <c r="F50" s="558"/>
      <c r="G50" s="558"/>
      <c r="H50" s="558"/>
      <c r="I50" s="559"/>
      <c r="J50" s="560" t="s">
        <v>51</v>
      </c>
      <c r="K50" s="561"/>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553"/>
      <c r="B51" s="554"/>
      <c r="C51" s="556"/>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564" t="s">
        <v>59</v>
      </c>
      <c r="B52" s="565"/>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562" t="s">
        <v>60</v>
      </c>
      <c r="B53" s="563"/>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562" t="s">
        <v>61</v>
      </c>
      <c r="B54" s="563"/>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537" t="s">
        <v>62</v>
      </c>
      <c r="B55" s="538"/>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551" t="s">
        <v>48</v>
      </c>
      <c r="B57" s="552"/>
      <c r="C57" s="555" t="s">
        <v>49</v>
      </c>
      <c r="D57" s="587" t="s">
        <v>177</v>
      </c>
      <c r="E57" s="587"/>
      <c r="F57" s="560"/>
      <c r="G57" s="560" t="s">
        <v>178</v>
      </c>
      <c r="H57" s="561"/>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553"/>
      <c r="B58" s="554"/>
      <c r="C58" s="556"/>
      <c r="D58" s="406" t="s">
        <v>179</v>
      </c>
      <c r="E58" s="406" t="s">
        <v>180</v>
      </c>
      <c r="F58" s="395" t="s">
        <v>181</v>
      </c>
      <c r="G58" s="395" t="s">
        <v>182</v>
      </c>
      <c r="H58" s="406"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570" t="s">
        <v>59</v>
      </c>
      <c r="B59" s="571"/>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572" t="s">
        <v>60</v>
      </c>
      <c r="B60" s="573"/>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572" t="s">
        <v>61</v>
      </c>
      <c r="B61" s="573"/>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574" t="s">
        <v>62</v>
      </c>
      <c r="B62" s="575"/>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533" t="s">
        <v>39</v>
      </c>
      <c r="B64" s="534"/>
      <c r="C64" s="533" t="s">
        <v>40</v>
      </c>
      <c r="D64" s="585"/>
      <c r="E64" s="534"/>
      <c r="F64" s="576" t="s">
        <v>41</v>
      </c>
      <c r="G64" s="577"/>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8"/>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81"/>
      <c r="B65" s="582"/>
      <c r="C65" s="581"/>
      <c r="D65" s="586"/>
      <c r="E65" s="582"/>
      <c r="F65" s="543" t="s">
        <v>63</v>
      </c>
      <c r="G65" s="543"/>
      <c r="H65" s="543" t="s">
        <v>64</v>
      </c>
      <c r="I65" s="543"/>
      <c r="J65" s="543" t="s">
        <v>213</v>
      </c>
      <c r="K65" s="543"/>
      <c r="L65" s="543" t="s">
        <v>214</v>
      </c>
      <c r="M65" s="543"/>
      <c r="N65" s="543" t="s">
        <v>215</v>
      </c>
      <c r="O65" s="543"/>
      <c r="P65" s="543" t="s">
        <v>216</v>
      </c>
      <c r="Q65" s="543"/>
      <c r="R65" s="543" t="s">
        <v>217</v>
      </c>
      <c r="S65" s="543"/>
      <c r="T65" s="543" t="s">
        <v>218</v>
      </c>
      <c r="U65" s="543"/>
      <c r="V65" s="543" t="s">
        <v>219</v>
      </c>
      <c r="W65" s="543"/>
      <c r="X65" s="543" t="s">
        <v>220</v>
      </c>
      <c r="Y65" s="543"/>
      <c r="Z65" s="579" t="s">
        <v>221</v>
      </c>
      <c r="AA65" s="580"/>
      <c r="AB65" s="579" t="s">
        <v>222</v>
      </c>
      <c r="AC65" s="580"/>
      <c r="AD65" s="579" t="s">
        <v>223</v>
      </c>
      <c r="AE65" s="580"/>
      <c r="AF65" s="579" t="s">
        <v>224</v>
      </c>
      <c r="AG65" s="580"/>
      <c r="AH65" s="62"/>
      <c r="AI65" s="11"/>
      <c r="AJ65" s="11"/>
      <c r="AK65" s="11"/>
      <c r="AL65" s="11"/>
      <c r="AM65" s="11"/>
      <c r="AN65" s="11"/>
      <c r="AO65" s="11"/>
      <c r="AP65" s="11"/>
      <c r="AQ65" s="11"/>
      <c r="AR65" s="11"/>
      <c r="AS65" s="11"/>
      <c r="AT65" s="11"/>
      <c r="AU65" s="11"/>
      <c r="AV65" s="11"/>
      <c r="AW65" s="11"/>
      <c r="AX65" s="11"/>
      <c r="AY65" s="11"/>
      <c r="AZ65" s="557" t="s">
        <v>63</v>
      </c>
      <c r="BA65" s="559"/>
      <c r="BB65" s="557" t="s">
        <v>64</v>
      </c>
      <c r="BC65" s="559"/>
      <c r="BD65" s="557" t="s">
        <v>213</v>
      </c>
      <c r="BE65" s="559"/>
      <c r="BF65" s="557" t="s">
        <v>214</v>
      </c>
      <c r="BG65" s="559"/>
      <c r="BH65" s="557" t="s">
        <v>215</v>
      </c>
      <c r="BI65" s="559"/>
      <c r="BJ65" s="557" t="s">
        <v>216</v>
      </c>
      <c r="BK65" s="559"/>
      <c r="BL65" s="557" t="s">
        <v>217</v>
      </c>
      <c r="BM65" s="559"/>
      <c r="BN65" s="557" t="s">
        <v>218</v>
      </c>
      <c r="BO65" s="559"/>
      <c r="BP65" s="557" t="s">
        <v>219</v>
      </c>
      <c r="BQ65" s="559"/>
      <c r="BR65" s="557" t="s">
        <v>220</v>
      </c>
      <c r="BS65" s="559"/>
      <c r="BT65" s="579" t="s">
        <v>221</v>
      </c>
      <c r="BU65" s="580"/>
      <c r="BV65" s="579" t="s">
        <v>222</v>
      </c>
      <c r="BW65" s="580"/>
      <c r="BX65" s="579" t="s">
        <v>223</v>
      </c>
      <c r="BY65" s="580"/>
      <c r="BZ65" s="579" t="s">
        <v>224</v>
      </c>
      <c r="CA65" s="580"/>
      <c r="CB65" s="11"/>
      <c r="CC65" s="11"/>
      <c r="CD65" s="11"/>
      <c r="CE65" s="11"/>
      <c r="CF65" s="11"/>
      <c r="CG65" s="11"/>
      <c r="CH65" s="11"/>
      <c r="CI65" s="11"/>
      <c r="CJ65" s="11"/>
      <c r="CK65" s="11"/>
      <c r="CL65" s="11"/>
      <c r="CM65" s="185"/>
      <c r="CN65" s="27"/>
      <c r="CO65" s="27"/>
      <c r="CP65" s="557"/>
      <c r="CQ65" s="559"/>
      <c r="CR65" s="557"/>
      <c r="CS65" s="559"/>
      <c r="CT65" s="557"/>
      <c r="CU65" s="559"/>
      <c r="CV65" s="557"/>
      <c r="CW65" s="559"/>
      <c r="CX65" s="557"/>
      <c r="CY65" s="559"/>
      <c r="CZ65" s="557"/>
      <c r="DA65" s="559"/>
      <c r="DB65" s="557"/>
      <c r="DC65" s="559"/>
      <c r="DD65" s="557"/>
      <c r="DE65" s="559"/>
      <c r="DF65" s="557"/>
      <c r="DG65" s="559"/>
      <c r="DH65" s="557"/>
      <c r="DI65" s="559"/>
      <c r="DJ65" s="579"/>
      <c r="DK65" s="580"/>
      <c r="DL65" s="579"/>
      <c r="DM65" s="580"/>
      <c r="DN65" s="579"/>
      <c r="DO65" s="580"/>
      <c r="DP65" s="579"/>
      <c r="DQ65" s="580"/>
    </row>
    <row r="66" spans="1:132" s="76" customFormat="1" ht="21" x14ac:dyDescent="0.15">
      <c r="A66" s="583"/>
      <c r="B66" s="584"/>
      <c r="C66" s="405" t="s">
        <v>65</v>
      </c>
      <c r="D66" s="405" t="s">
        <v>37</v>
      </c>
      <c r="E66" s="404"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549" t="s">
        <v>66</v>
      </c>
      <c r="B67" s="550"/>
      <c r="C67" s="105">
        <f>SUM(D67:E67)</f>
        <v>0</v>
      </c>
      <c r="D67" s="105">
        <f>+F67+H67+J67+L67+N67+P67+R67+T67+V67+X67+Z67+AB67+AD67+AF67</f>
        <v>0</v>
      </c>
      <c r="E67" s="106">
        <f t="shared" ref="D67:E70" si="6">+G67+I67+K67+M67+O67+Q67+S67+U67+W67+Y67+AA67+AC67+AE67+AG67</f>
        <v>0</v>
      </c>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84"/>
      <c r="AH67" s="149"/>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679" t="s">
        <v>67</v>
      </c>
      <c r="B68" s="392"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589"/>
      <c r="B69" s="399" t="s">
        <v>69</v>
      </c>
      <c r="C69" s="94">
        <f>SUM(D69:E69)</f>
        <v>3</v>
      </c>
      <c r="D69" s="94">
        <f t="shared" si="6"/>
        <v>0</v>
      </c>
      <c r="E69" s="126">
        <f t="shared" si="6"/>
        <v>3</v>
      </c>
      <c r="F69" s="91"/>
      <c r="G69" s="91"/>
      <c r="H69" s="91"/>
      <c r="I69" s="91"/>
      <c r="J69" s="91"/>
      <c r="K69" s="91"/>
      <c r="L69" s="91"/>
      <c r="M69" s="91">
        <v>1</v>
      </c>
      <c r="N69" s="91"/>
      <c r="O69" s="91"/>
      <c r="P69" s="91"/>
      <c r="Q69" s="91"/>
      <c r="R69" s="91"/>
      <c r="S69" s="91"/>
      <c r="T69" s="91"/>
      <c r="U69" s="91"/>
      <c r="V69" s="91"/>
      <c r="W69" s="91"/>
      <c r="X69" s="91"/>
      <c r="Y69" s="91">
        <v>1</v>
      </c>
      <c r="Z69" s="91"/>
      <c r="AA69" s="91">
        <v>1</v>
      </c>
      <c r="AB69" s="91"/>
      <c r="AC69" s="91"/>
      <c r="AD69" s="91"/>
      <c r="AE69" s="91"/>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590"/>
      <c r="B70" s="401"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533" t="s">
        <v>39</v>
      </c>
      <c r="B72" s="534"/>
      <c r="C72" s="555" t="s">
        <v>40</v>
      </c>
      <c r="D72" s="555"/>
      <c r="E72" s="555"/>
      <c r="F72" s="676" t="s">
        <v>71</v>
      </c>
      <c r="G72" s="676"/>
      <c r="H72" s="676"/>
      <c r="I72" s="676"/>
      <c r="J72" s="676"/>
      <c r="K72" s="676"/>
      <c r="L72" s="676"/>
      <c r="M72" s="676"/>
      <c r="N72" s="676"/>
      <c r="O72" s="676"/>
      <c r="P72" s="676"/>
      <c r="Q72" s="676"/>
      <c r="R72" s="676"/>
      <c r="S72" s="676"/>
      <c r="T72" s="676"/>
      <c r="U72" s="676"/>
      <c r="V72" s="676"/>
      <c r="W72" s="676"/>
      <c r="X72" s="676"/>
      <c r="Y72" s="676"/>
      <c r="Z72" s="676"/>
      <c r="AA72" s="676"/>
      <c r="AB72" s="676"/>
      <c r="AC72" s="676"/>
      <c r="AD72" s="676"/>
      <c r="AE72" s="676"/>
      <c r="AF72" s="676"/>
      <c r="AG72" s="676"/>
      <c r="AH72" s="681" t="s">
        <v>72</v>
      </c>
      <c r="AI72" s="681"/>
      <c r="AJ72" s="681"/>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81"/>
      <c r="B73" s="582"/>
      <c r="C73" s="680"/>
      <c r="D73" s="680"/>
      <c r="E73" s="680"/>
      <c r="F73" s="543" t="s">
        <v>63</v>
      </c>
      <c r="G73" s="543"/>
      <c r="H73" s="543" t="s">
        <v>64</v>
      </c>
      <c r="I73" s="543"/>
      <c r="J73" s="651" t="s">
        <v>213</v>
      </c>
      <c r="K73" s="651"/>
      <c r="L73" s="651" t="s">
        <v>214</v>
      </c>
      <c r="M73" s="651"/>
      <c r="N73" s="651" t="s">
        <v>215</v>
      </c>
      <c r="O73" s="651"/>
      <c r="P73" s="651" t="s">
        <v>216</v>
      </c>
      <c r="Q73" s="651"/>
      <c r="R73" s="543" t="s">
        <v>217</v>
      </c>
      <c r="S73" s="543"/>
      <c r="T73" s="651" t="s">
        <v>218</v>
      </c>
      <c r="U73" s="651"/>
      <c r="V73" s="651" t="s">
        <v>219</v>
      </c>
      <c r="W73" s="651"/>
      <c r="X73" s="651" t="s">
        <v>220</v>
      </c>
      <c r="Y73" s="651"/>
      <c r="Z73" s="651" t="s">
        <v>221</v>
      </c>
      <c r="AA73" s="651"/>
      <c r="AB73" s="651" t="s">
        <v>222</v>
      </c>
      <c r="AC73" s="651"/>
      <c r="AD73" s="651" t="s">
        <v>223</v>
      </c>
      <c r="AE73" s="651"/>
      <c r="AF73" s="651" t="s">
        <v>224</v>
      </c>
      <c r="AG73" s="651"/>
      <c r="AH73" s="682" t="s">
        <v>73</v>
      </c>
      <c r="AI73" s="682" t="s">
        <v>74</v>
      </c>
      <c r="AJ73" s="682"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583"/>
      <c r="B74" s="584"/>
      <c r="C74" s="405" t="s">
        <v>65</v>
      </c>
      <c r="D74" s="405" t="s">
        <v>37</v>
      </c>
      <c r="E74" s="405" t="s">
        <v>58</v>
      </c>
      <c r="F74" s="398" t="s">
        <v>37</v>
      </c>
      <c r="G74" s="398" t="s">
        <v>58</v>
      </c>
      <c r="H74" s="398" t="s">
        <v>37</v>
      </c>
      <c r="I74" s="398" t="s">
        <v>58</v>
      </c>
      <c r="J74" s="398" t="s">
        <v>37</v>
      </c>
      <c r="K74" s="398" t="s">
        <v>58</v>
      </c>
      <c r="L74" s="398" t="s">
        <v>37</v>
      </c>
      <c r="M74" s="398" t="s">
        <v>58</v>
      </c>
      <c r="N74" s="398" t="s">
        <v>37</v>
      </c>
      <c r="O74" s="398" t="s">
        <v>58</v>
      </c>
      <c r="P74" s="398" t="s">
        <v>37</v>
      </c>
      <c r="Q74" s="398" t="s">
        <v>58</v>
      </c>
      <c r="R74" s="398" t="s">
        <v>37</v>
      </c>
      <c r="S74" s="398" t="s">
        <v>58</v>
      </c>
      <c r="T74" s="398" t="s">
        <v>37</v>
      </c>
      <c r="U74" s="398" t="s">
        <v>58</v>
      </c>
      <c r="V74" s="398" t="s">
        <v>37</v>
      </c>
      <c r="W74" s="398" t="s">
        <v>58</v>
      </c>
      <c r="X74" s="398" t="s">
        <v>37</v>
      </c>
      <c r="Y74" s="398" t="s">
        <v>58</v>
      </c>
      <c r="Z74" s="398" t="s">
        <v>37</v>
      </c>
      <c r="AA74" s="398" t="s">
        <v>58</v>
      </c>
      <c r="AB74" s="398" t="s">
        <v>37</v>
      </c>
      <c r="AC74" s="398" t="s">
        <v>58</v>
      </c>
      <c r="AD74" s="398" t="s">
        <v>37</v>
      </c>
      <c r="AE74" s="398" t="s">
        <v>58</v>
      </c>
      <c r="AF74" s="398" t="s">
        <v>37</v>
      </c>
      <c r="AG74" s="398" t="s">
        <v>58</v>
      </c>
      <c r="AH74" s="683"/>
      <c r="AI74" s="683"/>
      <c r="AJ74" s="683"/>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549" t="s">
        <v>76</v>
      </c>
      <c r="B75" s="550"/>
      <c r="C75" s="105">
        <f>SUM(D75:E75)</f>
        <v>0</v>
      </c>
      <c r="D75" s="105">
        <f t="shared" ref="D75:E78" si="7">+F75+H75+J75+L75+N75+P75+R75+T75+V75+X75+Z75+AB75+AD75+AF75</f>
        <v>0</v>
      </c>
      <c r="E75" s="105">
        <f t="shared" si="7"/>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588" t="s">
        <v>67</v>
      </c>
      <c r="B76" s="392"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589"/>
      <c r="B77" s="399" t="s">
        <v>69</v>
      </c>
      <c r="C77" s="94">
        <f>SUM(D77:E77)</f>
        <v>3</v>
      </c>
      <c r="D77" s="94">
        <f t="shared" si="7"/>
        <v>1</v>
      </c>
      <c r="E77" s="94">
        <f t="shared" si="7"/>
        <v>2</v>
      </c>
      <c r="F77" s="85"/>
      <c r="G77" s="85"/>
      <c r="H77" s="85"/>
      <c r="I77" s="85">
        <v>1</v>
      </c>
      <c r="J77" s="85"/>
      <c r="K77" s="85"/>
      <c r="L77" s="85"/>
      <c r="M77" s="85"/>
      <c r="N77" s="85"/>
      <c r="O77" s="85"/>
      <c r="P77" s="85"/>
      <c r="Q77" s="85"/>
      <c r="R77" s="85">
        <v>1</v>
      </c>
      <c r="S77" s="85"/>
      <c r="T77" s="85"/>
      <c r="U77" s="85"/>
      <c r="V77" s="85"/>
      <c r="W77" s="85"/>
      <c r="X77" s="85"/>
      <c r="Y77" s="85">
        <v>1</v>
      </c>
      <c r="Z77" s="85"/>
      <c r="AA77" s="85"/>
      <c r="AB77" s="85"/>
      <c r="AC77" s="85"/>
      <c r="AD77" s="85"/>
      <c r="AE77" s="85"/>
      <c r="AF77" s="85"/>
      <c r="AG77" s="85"/>
      <c r="AH77" s="85">
        <v>3</v>
      </c>
      <c r="AI77" s="85"/>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590"/>
      <c r="B78" s="401"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591" t="s">
        <v>39</v>
      </c>
      <c r="B80" s="592"/>
      <c r="C80" s="597" t="s">
        <v>227</v>
      </c>
      <c r="D80" s="598"/>
      <c r="E80" s="599"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593"/>
      <c r="B81" s="594"/>
      <c r="C81" s="602" t="s">
        <v>229</v>
      </c>
      <c r="D81" s="604" t="s">
        <v>71</v>
      </c>
      <c r="E81" s="600"/>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595"/>
      <c r="B82" s="596"/>
      <c r="C82" s="603"/>
      <c r="D82" s="605"/>
      <c r="E82" s="601"/>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568" t="s">
        <v>230</v>
      </c>
      <c r="B83" s="569"/>
      <c r="C83" s="255"/>
      <c r="D83" s="255"/>
      <c r="E83" s="255"/>
      <c r="F83" s="220"/>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585" t="s">
        <v>39</v>
      </c>
      <c r="B85" s="585"/>
      <c r="C85" s="533" t="s">
        <v>40</v>
      </c>
      <c r="D85" s="585"/>
      <c r="E85" s="534"/>
      <c r="F85" s="576" t="s">
        <v>41</v>
      </c>
      <c r="G85" s="577"/>
      <c r="H85" s="577"/>
      <c r="I85" s="577"/>
      <c r="J85" s="577"/>
      <c r="K85" s="577"/>
      <c r="L85" s="577"/>
      <c r="M85" s="577"/>
      <c r="N85" s="577"/>
      <c r="O85" s="577"/>
      <c r="P85" s="577"/>
      <c r="Q85" s="577"/>
      <c r="R85" s="577"/>
      <c r="S85" s="577"/>
      <c r="T85" s="577"/>
      <c r="U85" s="577"/>
      <c r="V85" s="577"/>
      <c r="W85" s="577"/>
      <c r="X85" s="577"/>
      <c r="Y85" s="577"/>
      <c r="Z85" s="577"/>
      <c r="AA85" s="577"/>
      <c r="AB85" s="577"/>
      <c r="AC85" s="577"/>
      <c r="AD85" s="577"/>
      <c r="AE85" s="577"/>
      <c r="AF85" s="577"/>
      <c r="AG85" s="578"/>
      <c r="AH85" s="509"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586"/>
      <c r="B86" s="586"/>
      <c r="C86" s="581"/>
      <c r="D86" s="586"/>
      <c r="E86" s="582"/>
      <c r="F86" s="557" t="s">
        <v>291</v>
      </c>
      <c r="G86" s="559"/>
      <c r="H86" s="557" t="s">
        <v>64</v>
      </c>
      <c r="I86" s="559"/>
      <c r="J86" s="557" t="s">
        <v>213</v>
      </c>
      <c r="K86" s="559"/>
      <c r="L86" s="557" t="s">
        <v>214</v>
      </c>
      <c r="M86" s="559"/>
      <c r="N86" s="557" t="s">
        <v>215</v>
      </c>
      <c r="O86" s="559"/>
      <c r="P86" s="557" t="s">
        <v>216</v>
      </c>
      <c r="Q86" s="559"/>
      <c r="R86" s="557" t="s">
        <v>217</v>
      </c>
      <c r="S86" s="559"/>
      <c r="T86" s="557" t="s">
        <v>218</v>
      </c>
      <c r="U86" s="559"/>
      <c r="V86" s="557" t="s">
        <v>219</v>
      </c>
      <c r="W86" s="559"/>
      <c r="X86" s="557" t="s">
        <v>220</v>
      </c>
      <c r="Y86" s="559"/>
      <c r="Z86" s="579" t="s">
        <v>221</v>
      </c>
      <c r="AA86" s="580"/>
      <c r="AB86" s="579" t="s">
        <v>222</v>
      </c>
      <c r="AC86" s="580"/>
      <c r="AD86" s="579" t="s">
        <v>223</v>
      </c>
      <c r="AE86" s="580"/>
      <c r="AF86" s="579" t="s">
        <v>224</v>
      </c>
      <c r="AG86" s="580"/>
      <c r="AH86" s="684"/>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95"/>
      <c r="B87" s="695"/>
      <c r="C87" s="405" t="s">
        <v>65</v>
      </c>
      <c r="D87" s="405" t="s">
        <v>37</v>
      </c>
      <c r="E87" s="405" t="s">
        <v>58</v>
      </c>
      <c r="F87" s="398" t="s">
        <v>37</v>
      </c>
      <c r="G87" s="398" t="s">
        <v>58</v>
      </c>
      <c r="H87" s="398" t="s">
        <v>37</v>
      </c>
      <c r="I87" s="398" t="s">
        <v>58</v>
      </c>
      <c r="J87" s="398" t="s">
        <v>37</v>
      </c>
      <c r="K87" s="398" t="s">
        <v>58</v>
      </c>
      <c r="L87" s="398" t="s">
        <v>37</v>
      </c>
      <c r="M87" s="398" t="s">
        <v>58</v>
      </c>
      <c r="N87" s="398" t="s">
        <v>37</v>
      </c>
      <c r="O87" s="398" t="s">
        <v>58</v>
      </c>
      <c r="P87" s="398" t="s">
        <v>37</v>
      </c>
      <c r="Q87" s="398" t="s">
        <v>58</v>
      </c>
      <c r="R87" s="398" t="s">
        <v>37</v>
      </c>
      <c r="S87" s="398" t="s">
        <v>58</v>
      </c>
      <c r="T87" s="398" t="s">
        <v>37</v>
      </c>
      <c r="U87" s="398" t="s">
        <v>58</v>
      </c>
      <c r="V87" s="398" t="s">
        <v>37</v>
      </c>
      <c r="W87" s="398" t="s">
        <v>58</v>
      </c>
      <c r="X87" s="398" t="s">
        <v>37</v>
      </c>
      <c r="Y87" s="398" t="s">
        <v>58</v>
      </c>
      <c r="Z87" s="398" t="s">
        <v>37</v>
      </c>
      <c r="AA87" s="398" t="s">
        <v>58</v>
      </c>
      <c r="AB87" s="398" t="s">
        <v>37</v>
      </c>
      <c r="AC87" s="398" t="s">
        <v>58</v>
      </c>
      <c r="AD87" s="398" t="s">
        <v>37</v>
      </c>
      <c r="AE87" s="398" t="s">
        <v>58</v>
      </c>
      <c r="AF87" s="398" t="s">
        <v>37</v>
      </c>
      <c r="AG87" s="398" t="s">
        <v>58</v>
      </c>
      <c r="AH87" s="510"/>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687" t="s">
        <v>78</v>
      </c>
      <c r="B88" s="68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689" t="s">
        <v>79</v>
      </c>
      <c r="B89" s="69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9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9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93" t="s">
        <v>83</v>
      </c>
      <c r="B92" s="69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389" t="str">
        <f>$BB92</f>
        <v/>
      </c>
      <c r="AJ92" s="11"/>
      <c r="AK92" s="11"/>
      <c r="AL92" s="11"/>
      <c r="AM92" s="11"/>
      <c r="AN92" s="11"/>
      <c r="AO92" s="11"/>
      <c r="AP92" s="27"/>
      <c r="AQ92" s="27"/>
      <c r="AR92" s="11"/>
      <c r="AS92" s="11"/>
      <c r="AT92" s="11"/>
      <c r="AU92" s="11"/>
      <c r="AV92" s="11"/>
      <c r="AW92" s="11"/>
      <c r="AX92" s="11"/>
      <c r="AY92" s="11"/>
      <c r="AZ92" s="11"/>
      <c r="BA92" s="11"/>
      <c r="BB92" s="221" t="str">
        <f>IF(C92&gt;C90+C91,"Los Ingresos de pacientes dependientes severos con escaras DEBEN estar incluidos en los Ingresos de pacientes dependientes severos oncológicos o No oncológicos","")</f>
        <v/>
      </c>
      <c r="BC92" s="11"/>
      <c r="BD92" s="11"/>
      <c r="BE92" s="11"/>
      <c r="BF92" s="11"/>
      <c r="BG92" s="11"/>
      <c r="BH92" s="11"/>
      <c r="BI92" s="11"/>
      <c r="CM92" s="77">
        <f>IF(C92&gt;C90+C91,1,0)</f>
        <v>0</v>
      </c>
      <c r="CN92" s="27"/>
      <c r="CO92" s="27"/>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551" t="s">
        <v>3</v>
      </c>
      <c r="B94" s="552"/>
      <c r="C94" s="579" t="s">
        <v>40</v>
      </c>
      <c r="D94" s="612"/>
      <c r="E94" s="580"/>
      <c r="F94" s="579" t="s">
        <v>221</v>
      </c>
      <c r="G94" s="580"/>
      <c r="H94" s="579" t="s">
        <v>222</v>
      </c>
      <c r="I94" s="580"/>
      <c r="J94" s="579" t="s">
        <v>223</v>
      </c>
      <c r="K94" s="580"/>
      <c r="L94" s="579" t="s">
        <v>224</v>
      </c>
      <c r="M94" s="580"/>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553"/>
      <c r="B95" s="554"/>
      <c r="C95" s="405" t="s">
        <v>65</v>
      </c>
      <c r="D95" s="405" t="s">
        <v>37</v>
      </c>
      <c r="E95" s="405" t="s">
        <v>58</v>
      </c>
      <c r="F95" s="405" t="s">
        <v>37</v>
      </c>
      <c r="G95" s="405" t="s">
        <v>58</v>
      </c>
      <c r="H95" s="405" t="s">
        <v>37</v>
      </c>
      <c r="I95" s="405" t="s">
        <v>58</v>
      </c>
      <c r="J95" s="405" t="s">
        <v>37</v>
      </c>
      <c r="K95" s="405" t="s">
        <v>58</v>
      </c>
      <c r="L95" s="405" t="s">
        <v>37</v>
      </c>
      <c r="M95" s="405"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674" t="s">
        <v>233</v>
      </c>
      <c r="B96" s="674"/>
      <c r="C96" s="93">
        <f>SUM(D96:E96)</f>
        <v>0</v>
      </c>
      <c r="D96" s="93">
        <f t="shared" ref="D96:E98" si="9">+F96+H96+J96+L96</f>
        <v>0</v>
      </c>
      <c r="E96" s="93">
        <f t="shared" si="9"/>
        <v>0</v>
      </c>
      <c r="F96" s="89"/>
      <c r="G96" s="89"/>
      <c r="H96" s="89"/>
      <c r="I96" s="89"/>
      <c r="J96" s="89"/>
      <c r="K96" s="89"/>
      <c r="L96" s="89"/>
      <c r="M96" s="89"/>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528" t="s">
        <v>85</v>
      </c>
      <c r="B97" s="528"/>
      <c r="C97" s="94">
        <f>SUM(D97:E97)</f>
        <v>0</v>
      </c>
      <c r="D97" s="94">
        <f t="shared" si="9"/>
        <v>0</v>
      </c>
      <c r="E97" s="94">
        <f t="shared" si="9"/>
        <v>0</v>
      </c>
      <c r="F97" s="89"/>
      <c r="G97" s="89"/>
      <c r="H97" s="89"/>
      <c r="I97" s="89"/>
      <c r="J97" s="89"/>
      <c r="K97" s="89"/>
      <c r="L97" s="89"/>
      <c r="M97" s="89"/>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616" t="s">
        <v>86</v>
      </c>
      <c r="B98" s="616"/>
      <c r="C98" s="99">
        <f>SUM(D98:E98)</f>
        <v>0</v>
      </c>
      <c r="D98" s="99">
        <f t="shared" si="9"/>
        <v>0</v>
      </c>
      <c r="E98" s="99">
        <f t="shared" si="9"/>
        <v>0</v>
      </c>
      <c r="F98" s="89"/>
      <c r="G98" s="89"/>
      <c r="H98" s="89"/>
      <c r="I98" s="89"/>
      <c r="J98" s="89"/>
      <c r="K98" s="89"/>
      <c r="L98" s="89"/>
      <c r="M98" s="89"/>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613" t="s">
        <v>87</v>
      </c>
      <c r="B99" s="613"/>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614" t="s">
        <v>88</v>
      </c>
      <c r="B100" s="614"/>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528" t="s">
        <v>89</v>
      </c>
      <c r="B101" s="528"/>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528" t="s">
        <v>90</v>
      </c>
      <c r="B102" s="528"/>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615" t="s">
        <v>91</v>
      </c>
      <c r="B103" s="61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613" t="s">
        <v>87</v>
      </c>
      <c r="B104" s="613"/>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609" t="s">
        <v>92</v>
      </c>
      <c r="B105" s="609"/>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551" t="s">
        <v>3</v>
      </c>
      <c r="B107" s="552"/>
      <c r="C107" s="579" t="s">
        <v>40</v>
      </c>
      <c r="D107" s="612"/>
      <c r="E107" s="580"/>
      <c r="F107" s="579" t="s">
        <v>221</v>
      </c>
      <c r="G107" s="580"/>
      <c r="H107" s="579" t="s">
        <v>222</v>
      </c>
      <c r="I107" s="580"/>
      <c r="J107" s="579" t="s">
        <v>223</v>
      </c>
      <c r="K107" s="580"/>
      <c r="L107" s="579" t="s">
        <v>224</v>
      </c>
      <c r="M107" s="763"/>
      <c r="N107" s="685"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553"/>
      <c r="B108" s="554"/>
      <c r="C108" s="405" t="s">
        <v>65</v>
      </c>
      <c r="D108" s="405" t="s">
        <v>37</v>
      </c>
      <c r="E108" s="405" t="s">
        <v>58</v>
      </c>
      <c r="F108" s="405" t="s">
        <v>37</v>
      </c>
      <c r="G108" s="405" t="s">
        <v>58</v>
      </c>
      <c r="H108" s="405" t="s">
        <v>37</v>
      </c>
      <c r="I108" s="405" t="s">
        <v>58</v>
      </c>
      <c r="J108" s="405" t="s">
        <v>37</v>
      </c>
      <c r="K108" s="405" t="s">
        <v>58</v>
      </c>
      <c r="L108" s="405" t="s">
        <v>37</v>
      </c>
      <c r="M108" s="231" t="s">
        <v>58</v>
      </c>
      <c r="N108" s="686"/>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674" t="s">
        <v>233</v>
      </c>
      <c r="B109" s="67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528" t="s">
        <v>85</v>
      </c>
      <c r="B110" s="528"/>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616" t="s">
        <v>86</v>
      </c>
      <c r="B111" s="616"/>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613" t="s">
        <v>87</v>
      </c>
      <c r="B112" s="613"/>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614" t="s">
        <v>88</v>
      </c>
      <c r="B113" s="614"/>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528" t="s">
        <v>89</v>
      </c>
      <c r="B114" s="528"/>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528" t="s">
        <v>90</v>
      </c>
      <c r="B115" s="528"/>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615" t="s">
        <v>91</v>
      </c>
      <c r="B116" s="61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613" t="s">
        <v>87</v>
      </c>
      <c r="B117" s="613"/>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609" t="s">
        <v>92</v>
      </c>
      <c r="B118" s="609"/>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543" t="s">
        <v>93</v>
      </c>
      <c r="B120" s="543"/>
      <c r="C120" s="543"/>
      <c r="D120" s="543" t="s">
        <v>40</v>
      </c>
      <c r="E120" s="543"/>
      <c r="F120" s="543"/>
      <c r="G120" s="610" t="s">
        <v>236</v>
      </c>
      <c r="H120" s="610"/>
      <c r="I120" s="611" t="s">
        <v>237</v>
      </c>
      <c r="J120" s="611"/>
      <c r="K120" s="611" t="s">
        <v>140</v>
      </c>
      <c r="L120" s="611"/>
      <c r="M120" s="610" t="s">
        <v>63</v>
      </c>
      <c r="N120" s="610"/>
      <c r="O120" s="610" t="s">
        <v>8</v>
      </c>
      <c r="P120" s="610"/>
      <c r="Q120" s="651" t="s">
        <v>213</v>
      </c>
      <c r="R120" s="651"/>
      <c r="S120" s="651" t="s">
        <v>214</v>
      </c>
      <c r="T120" s="651"/>
      <c r="U120" s="651" t="s">
        <v>215</v>
      </c>
      <c r="V120" s="651"/>
      <c r="W120" s="651" t="s">
        <v>216</v>
      </c>
      <c r="X120" s="651"/>
      <c r="Y120" s="651" t="s">
        <v>217</v>
      </c>
      <c r="Z120" s="651"/>
      <c r="AA120" s="651" t="s">
        <v>218</v>
      </c>
      <c r="AB120" s="651"/>
      <c r="AC120" s="651" t="s">
        <v>219</v>
      </c>
      <c r="AD120" s="651"/>
      <c r="AE120" s="651" t="s">
        <v>220</v>
      </c>
      <c r="AF120" s="651"/>
      <c r="AG120" s="651" t="s">
        <v>221</v>
      </c>
      <c r="AH120" s="651"/>
      <c r="AI120" s="651" t="s">
        <v>222</v>
      </c>
      <c r="AJ120" s="651"/>
      <c r="AK120" s="651" t="s">
        <v>223</v>
      </c>
      <c r="AL120" s="651"/>
      <c r="AM120" s="651" t="s">
        <v>224</v>
      </c>
      <c r="AN120" s="579"/>
      <c r="AO120" s="696" t="s">
        <v>97</v>
      </c>
      <c r="AP120" s="698" t="s">
        <v>98</v>
      </c>
      <c r="AQ120" s="700" t="s">
        <v>99</v>
      </c>
      <c r="AR120" s="700"/>
      <c r="AY120" s="27"/>
      <c r="AZ120" s="547" t="s">
        <v>236</v>
      </c>
      <c r="BA120" s="548"/>
      <c r="BB120" s="701" t="s">
        <v>237</v>
      </c>
      <c r="BC120" s="702"/>
      <c r="BD120" s="701" t="s">
        <v>140</v>
      </c>
      <c r="BE120" s="702"/>
      <c r="BF120" s="547" t="s">
        <v>63</v>
      </c>
      <c r="BG120" s="548"/>
      <c r="BH120" s="547" t="s">
        <v>8</v>
      </c>
      <c r="BI120" s="548"/>
      <c r="BJ120" s="579" t="s">
        <v>213</v>
      </c>
      <c r="BK120" s="580"/>
      <c r="BL120" s="579" t="s">
        <v>214</v>
      </c>
      <c r="BM120" s="580"/>
      <c r="BN120" s="579" t="s">
        <v>215</v>
      </c>
      <c r="BO120" s="580"/>
      <c r="BP120" s="579" t="s">
        <v>216</v>
      </c>
      <c r="BQ120" s="580"/>
      <c r="BR120" s="579" t="s">
        <v>217</v>
      </c>
      <c r="BS120" s="580"/>
      <c r="BT120" s="579" t="s">
        <v>218</v>
      </c>
      <c r="BU120" s="580"/>
      <c r="BV120" s="579" t="s">
        <v>219</v>
      </c>
      <c r="BW120" s="580"/>
      <c r="BX120" s="579" t="s">
        <v>220</v>
      </c>
      <c r="BY120" s="580"/>
      <c r="BZ120" s="579" t="s">
        <v>221</v>
      </c>
      <c r="CA120" s="580"/>
      <c r="CB120" s="579" t="s">
        <v>222</v>
      </c>
      <c r="CC120" s="580"/>
      <c r="CD120" s="579" t="s">
        <v>223</v>
      </c>
      <c r="CE120" s="580"/>
      <c r="CF120" s="579" t="s">
        <v>224</v>
      </c>
      <c r="CG120" s="580"/>
      <c r="CH120" s="227"/>
      <c r="CI120" s="227"/>
      <c r="CJ120" s="227"/>
      <c r="CK120" s="227"/>
      <c r="CL120" s="227"/>
      <c r="CM120" s="226"/>
      <c r="CN120" s="227"/>
      <c r="CO120" s="227"/>
      <c r="CP120" s="547" t="s">
        <v>236</v>
      </c>
      <c r="CQ120" s="548"/>
      <c r="CR120" s="701" t="s">
        <v>237</v>
      </c>
      <c r="CS120" s="702"/>
      <c r="CT120" s="701" t="s">
        <v>140</v>
      </c>
      <c r="CU120" s="702"/>
      <c r="CV120" s="547" t="s">
        <v>63</v>
      </c>
      <c r="CW120" s="548"/>
      <c r="CX120" s="547" t="s">
        <v>8</v>
      </c>
      <c r="CY120" s="548"/>
      <c r="CZ120" s="579" t="s">
        <v>213</v>
      </c>
      <c r="DA120" s="580"/>
      <c r="DB120" s="579" t="s">
        <v>214</v>
      </c>
      <c r="DC120" s="580"/>
      <c r="DD120" s="579" t="s">
        <v>215</v>
      </c>
      <c r="DE120" s="580"/>
      <c r="DF120" s="579" t="s">
        <v>216</v>
      </c>
      <c r="DG120" s="580"/>
      <c r="DH120" s="579" t="s">
        <v>217</v>
      </c>
      <c r="DI120" s="580"/>
      <c r="DJ120" s="579" t="s">
        <v>218</v>
      </c>
      <c r="DK120" s="580"/>
      <c r="DL120" s="579" t="s">
        <v>219</v>
      </c>
      <c r="DM120" s="580"/>
      <c r="DN120" s="579" t="s">
        <v>220</v>
      </c>
      <c r="DO120" s="580"/>
      <c r="DP120" s="579" t="s">
        <v>221</v>
      </c>
      <c r="DQ120" s="580"/>
      <c r="DR120" s="579" t="s">
        <v>222</v>
      </c>
      <c r="DS120" s="580"/>
      <c r="DT120" s="579" t="s">
        <v>223</v>
      </c>
      <c r="DU120" s="580"/>
      <c r="DV120" s="579" t="s">
        <v>224</v>
      </c>
      <c r="DW120" s="580"/>
      <c r="DX120" s="227"/>
      <c r="DY120" s="227"/>
      <c r="DZ120" s="227"/>
    </row>
    <row r="121" spans="1:130" s="76" customFormat="1" ht="21" x14ac:dyDescent="0.15">
      <c r="A121" s="543"/>
      <c r="B121" s="543"/>
      <c r="C121" s="543"/>
      <c r="D121" s="397" t="s">
        <v>100</v>
      </c>
      <c r="E121" s="246" t="s">
        <v>37</v>
      </c>
      <c r="F121" s="246" t="s">
        <v>58</v>
      </c>
      <c r="G121" s="400" t="s">
        <v>37</v>
      </c>
      <c r="H121" s="400" t="s">
        <v>58</v>
      </c>
      <c r="I121" s="400" t="s">
        <v>37</v>
      </c>
      <c r="J121" s="400" t="s">
        <v>58</v>
      </c>
      <c r="K121" s="400" t="s">
        <v>37</v>
      </c>
      <c r="L121" s="400" t="s">
        <v>58</v>
      </c>
      <c r="M121" s="400" t="s">
        <v>37</v>
      </c>
      <c r="N121" s="400" t="s">
        <v>58</v>
      </c>
      <c r="O121" s="400" t="s">
        <v>37</v>
      </c>
      <c r="P121" s="400" t="s">
        <v>58</v>
      </c>
      <c r="Q121" s="400" t="s">
        <v>37</v>
      </c>
      <c r="R121" s="400" t="s">
        <v>58</v>
      </c>
      <c r="S121" s="400" t="s">
        <v>37</v>
      </c>
      <c r="T121" s="400" t="s">
        <v>58</v>
      </c>
      <c r="U121" s="400" t="s">
        <v>37</v>
      </c>
      <c r="V121" s="400" t="s">
        <v>58</v>
      </c>
      <c r="W121" s="400" t="s">
        <v>37</v>
      </c>
      <c r="X121" s="400" t="s">
        <v>58</v>
      </c>
      <c r="Y121" s="400" t="s">
        <v>37</v>
      </c>
      <c r="Z121" s="400" t="s">
        <v>58</v>
      </c>
      <c r="AA121" s="400" t="s">
        <v>37</v>
      </c>
      <c r="AB121" s="400" t="s">
        <v>58</v>
      </c>
      <c r="AC121" s="400" t="s">
        <v>37</v>
      </c>
      <c r="AD121" s="400" t="s">
        <v>58</v>
      </c>
      <c r="AE121" s="400" t="s">
        <v>37</v>
      </c>
      <c r="AF121" s="400" t="s">
        <v>58</v>
      </c>
      <c r="AG121" s="400" t="s">
        <v>37</v>
      </c>
      <c r="AH121" s="400" t="s">
        <v>58</v>
      </c>
      <c r="AI121" s="400" t="s">
        <v>37</v>
      </c>
      <c r="AJ121" s="400" t="s">
        <v>58</v>
      </c>
      <c r="AK121" s="400" t="s">
        <v>37</v>
      </c>
      <c r="AL121" s="400" t="s">
        <v>58</v>
      </c>
      <c r="AM121" s="400" t="s">
        <v>37</v>
      </c>
      <c r="AN121" s="407" t="s">
        <v>58</v>
      </c>
      <c r="AO121" s="697"/>
      <c r="AP121" s="699"/>
      <c r="AQ121" s="248" t="s">
        <v>37</v>
      </c>
      <c r="AR121" s="248" t="s">
        <v>58</v>
      </c>
      <c r="AY121" s="27"/>
      <c r="AZ121" s="400" t="s">
        <v>37</v>
      </c>
      <c r="BA121" s="400" t="s">
        <v>58</v>
      </c>
      <c r="BB121" s="400" t="s">
        <v>37</v>
      </c>
      <c r="BC121" s="400" t="s">
        <v>58</v>
      </c>
      <c r="BD121" s="400" t="s">
        <v>37</v>
      </c>
      <c r="BE121" s="400" t="s">
        <v>58</v>
      </c>
      <c r="BF121" s="400" t="s">
        <v>37</v>
      </c>
      <c r="BG121" s="400" t="s">
        <v>58</v>
      </c>
      <c r="BH121" s="400" t="s">
        <v>37</v>
      </c>
      <c r="BI121" s="400" t="s">
        <v>58</v>
      </c>
      <c r="BJ121" s="400" t="s">
        <v>37</v>
      </c>
      <c r="BK121" s="400" t="s">
        <v>58</v>
      </c>
      <c r="BL121" s="400" t="s">
        <v>37</v>
      </c>
      <c r="BM121" s="400" t="s">
        <v>58</v>
      </c>
      <c r="BN121" s="400" t="s">
        <v>37</v>
      </c>
      <c r="BO121" s="400" t="s">
        <v>58</v>
      </c>
      <c r="BP121" s="400" t="s">
        <v>37</v>
      </c>
      <c r="BQ121" s="400" t="s">
        <v>58</v>
      </c>
      <c r="BR121" s="400" t="s">
        <v>37</v>
      </c>
      <c r="BS121" s="400" t="s">
        <v>58</v>
      </c>
      <c r="BT121" s="400" t="s">
        <v>37</v>
      </c>
      <c r="BU121" s="400" t="s">
        <v>58</v>
      </c>
      <c r="BV121" s="400" t="s">
        <v>37</v>
      </c>
      <c r="BW121" s="400" t="s">
        <v>58</v>
      </c>
      <c r="BX121" s="400" t="s">
        <v>37</v>
      </c>
      <c r="BY121" s="400" t="s">
        <v>58</v>
      </c>
      <c r="BZ121" s="400" t="s">
        <v>37</v>
      </c>
      <c r="CA121" s="400" t="s">
        <v>58</v>
      </c>
      <c r="CB121" s="400" t="s">
        <v>37</v>
      </c>
      <c r="CC121" s="400" t="s">
        <v>58</v>
      </c>
      <c r="CD121" s="400" t="s">
        <v>37</v>
      </c>
      <c r="CE121" s="400" t="s">
        <v>58</v>
      </c>
      <c r="CF121" s="400" t="s">
        <v>37</v>
      </c>
      <c r="CG121" s="407" t="s">
        <v>58</v>
      </c>
      <c r="CH121" s="227"/>
      <c r="CI121" s="227"/>
      <c r="CJ121" s="227"/>
      <c r="CK121" s="227"/>
      <c r="CL121" s="227"/>
      <c r="CM121" s="226"/>
      <c r="CN121" s="227"/>
      <c r="CO121" s="227"/>
      <c r="CP121" s="400" t="s">
        <v>37</v>
      </c>
      <c r="CQ121" s="400" t="s">
        <v>58</v>
      </c>
      <c r="CR121" s="400" t="s">
        <v>37</v>
      </c>
      <c r="CS121" s="400" t="s">
        <v>58</v>
      </c>
      <c r="CT121" s="400" t="s">
        <v>37</v>
      </c>
      <c r="CU121" s="400" t="s">
        <v>58</v>
      </c>
      <c r="CV121" s="400" t="s">
        <v>37</v>
      </c>
      <c r="CW121" s="400" t="s">
        <v>58</v>
      </c>
      <c r="CX121" s="400" t="s">
        <v>37</v>
      </c>
      <c r="CY121" s="400" t="s">
        <v>58</v>
      </c>
      <c r="CZ121" s="400" t="s">
        <v>37</v>
      </c>
      <c r="DA121" s="400" t="s">
        <v>58</v>
      </c>
      <c r="DB121" s="400" t="s">
        <v>37</v>
      </c>
      <c r="DC121" s="400" t="s">
        <v>58</v>
      </c>
      <c r="DD121" s="400" t="s">
        <v>37</v>
      </c>
      <c r="DE121" s="400" t="s">
        <v>58</v>
      </c>
      <c r="DF121" s="400" t="s">
        <v>37</v>
      </c>
      <c r="DG121" s="400" t="s">
        <v>58</v>
      </c>
      <c r="DH121" s="400" t="s">
        <v>37</v>
      </c>
      <c r="DI121" s="400" t="s">
        <v>58</v>
      </c>
      <c r="DJ121" s="400" t="s">
        <v>37</v>
      </c>
      <c r="DK121" s="400" t="s">
        <v>58</v>
      </c>
      <c r="DL121" s="400" t="s">
        <v>37</v>
      </c>
      <c r="DM121" s="400" t="s">
        <v>58</v>
      </c>
      <c r="DN121" s="400" t="s">
        <v>37</v>
      </c>
      <c r="DO121" s="400" t="s">
        <v>58</v>
      </c>
      <c r="DP121" s="400" t="s">
        <v>37</v>
      </c>
      <c r="DQ121" s="400" t="s">
        <v>58</v>
      </c>
      <c r="DR121" s="400" t="s">
        <v>37</v>
      </c>
      <c r="DS121" s="400" t="s">
        <v>58</v>
      </c>
      <c r="DT121" s="400" t="s">
        <v>37</v>
      </c>
      <c r="DU121" s="400" t="s">
        <v>58</v>
      </c>
      <c r="DV121" s="400" t="s">
        <v>37</v>
      </c>
      <c r="DW121" s="407" t="s">
        <v>58</v>
      </c>
      <c r="DX121" s="227"/>
      <c r="DY121" s="227"/>
      <c r="DZ121" s="227"/>
    </row>
    <row r="122" spans="1:130" s="76" customFormat="1" ht="15.75" customHeight="1" x14ac:dyDescent="0.15">
      <c r="A122" s="249" t="s">
        <v>101</v>
      </c>
      <c r="B122" s="250"/>
      <c r="C122" s="251"/>
      <c r="D122" s="252">
        <f>SUM(E122:F122)</f>
        <v>40</v>
      </c>
      <c r="E122" s="252">
        <f>+G122+I122+K122+M122+O122+Q122+S122+U122+W122+Y122+AA122+AC122+AE122+AG122+AI122+AK122+AM122</f>
        <v>22</v>
      </c>
      <c r="F122" s="252">
        <f>+H122+J122+L122+N122+P122+R122+T122+V122+X122+Z122+AB122+AD122+AF122+AH122+AJ122+AL122+AN122</f>
        <v>18</v>
      </c>
      <c r="G122" s="197">
        <v>2</v>
      </c>
      <c r="H122" s="197">
        <v>2</v>
      </c>
      <c r="I122" s="197">
        <v>10</v>
      </c>
      <c r="J122" s="197">
        <v>7</v>
      </c>
      <c r="K122" s="197">
        <v>9</v>
      </c>
      <c r="L122" s="197">
        <v>5</v>
      </c>
      <c r="M122" s="197">
        <v>1</v>
      </c>
      <c r="N122" s="197">
        <v>2</v>
      </c>
      <c r="O122" s="197"/>
      <c r="P122" s="197"/>
      <c r="Q122" s="197"/>
      <c r="R122" s="197"/>
      <c r="S122" s="197"/>
      <c r="T122" s="197"/>
      <c r="U122" s="197"/>
      <c r="V122" s="197"/>
      <c r="W122" s="197"/>
      <c r="X122" s="197">
        <v>1</v>
      </c>
      <c r="Y122" s="197"/>
      <c r="Z122" s="197">
        <v>1</v>
      </c>
      <c r="AA122" s="197"/>
      <c r="AB122" s="197"/>
      <c r="AC122" s="197"/>
      <c r="AD122" s="197"/>
      <c r="AE122" s="197"/>
      <c r="AF122" s="197"/>
      <c r="AG122" s="197"/>
      <c r="AH122" s="197"/>
      <c r="AI122" s="197"/>
      <c r="AJ122" s="197"/>
      <c r="AK122" s="197"/>
      <c r="AL122" s="197">
        <v>0</v>
      </c>
      <c r="AM122" s="197"/>
      <c r="AN122" s="253"/>
      <c r="AO122" s="254"/>
      <c r="AP122" s="197"/>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606" t="s">
        <v>102</v>
      </c>
      <c r="B123" s="607"/>
      <c r="C123" s="608"/>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703" t="s">
        <v>103</v>
      </c>
      <c r="B124" s="639" t="s">
        <v>104</v>
      </c>
      <c r="C124" s="637"/>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656"/>
      <c r="B125" s="647" t="s">
        <v>105</v>
      </c>
      <c r="C125" s="626"/>
      <c r="D125" s="112">
        <f t="shared" si="22"/>
        <v>0</v>
      </c>
      <c r="E125" s="112">
        <f t="shared" si="23"/>
        <v>0</v>
      </c>
      <c r="F125" s="112">
        <f t="shared" si="23"/>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629" t="s">
        <v>106</v>
      </c>
      <c r="B126" s="629"/>
      <c r="C126" s="630"/>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631" t="s">
        <v>282</v>
      </c>
      <c r="B127" s="631"/>
      <c r="C127" s="623"/>
      <c r="D127" s="111">
        <f t="shared" si="22"/>
        <v>0</v>
      </c>
      <c r="E127" s="111">
        <f>+G127+I127+K127+M127</f>
        <v>0</v>
      </c>
      <c r="F127" s="111">
        <f>+H127+J127+L127+N127</f>
        <v>0</v>
      </c>
      <c r="G127" s="85"/>
      <c r="H127" s="85"/>
      <c r="I127" s="85"/>
      <c r="J127" s="85"/>
      <c r="K127" s="85"/>
      <c r="L127" s="85"/>
      <c r="M127" s="129"/>
      <c r="N127" s="85"/>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624" t="s">
        <v>107</v>
      </c>
      <c r="B128" s="624"/>
      <c r="C128" s="625"/>
      <c r="D128" s="144">
        <f t="shared" si="22"/>
        <v>0</v>
      </c>
      <c r="E128" s="144">
        <f t="shared" si="23"/>
        <v>0</v>
      </c>
      <c r="F128" s="144">
        <f t="shared" si="23"/>
        <v>0</v>
      </c>
      <c r="G128" s="86"/>
      <c r="H128" s="86"/>
      <c r="I128" s="86"/>
      <c r="J128" s="86"/>
      <c r="K128" s="86"/>
      <c r="L128" s="86"/>
      <c r="M128" s="113"/>
      <c r="N128" s="87"/>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632" t="s">
        <v>108</v>
      </c>
      <c r="B129" s="634" t="s">
        <v>238</v>
      </c>
      <c r="C129" s="635"/>
      <c r="D129" s="143">
        <f t="shared" si="22"/>
        <v>0</v>
      </c>
      <c r="E129" s="143">
        <f t="shared" si="23"/>
        <v>0</v>
      </c>
      <c r="F129" s="143">
        <f t="shared" si="23"/>
        <v>0</v>
      </c>
      <c r="G129" s="84"/>
      <c r="H129" s="84"/>
      <c r="I129" s="84"/>
      <c r="J129" s="84"/>
      <c r="K129" s="84"/>
      <c r="L129" s="84"/>
      <c r="M129" s="138"/>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633"/>
      <c r="B130" s="538" t="s">
        <v>109</v>
      </c>
      <c r="C130" s="626"/>
      <c r="D130" s="112">
        <f t="shared" si="22"/>
        <v>0</v>
      </c>
      <c r="E130" s="112">
        <f t="shared" si="23"/>
        <v>0</v>
      </c>
      <c r="F130" s="112">
        <f t="shared" si="23"/>
        <v>0</v>
      </c>
      <c r="G130" s="87"/>
      <c r="H130" s="87"/>
      <c r="I130" s="87"/>
      <c r="J130" s="87"/>
      <c r="K130" s="87"/>
      <c r="L130" s="87"/>
      <c r="M130" s="113"/>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627" t="s">
        <v>111</v>
      </c>
      <c r="C131" s="628"/>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617" t="s">
        <v>112</v>
      </c>
      <c r="B132" s="617"/>
      <c r="C132" s="61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619" t="s">
        <v>113</v>
      </c>
      <c r="B133" s="620"/>
      <c r="C133" s="621"/>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638" t="s">
        <v>114</v>
      </c>
      <c r="B134" s="648" t="s">
        <v>115</v>
      </c>
      <c r="C134" s="630"/>
      <c r="D134" s="142">
        <f t="shared" ref="D134:D155" si="33">SUM(E134:F134)</f>
        <v>0</v>
      </c>
      <c r="E134" s="142">
        <f t="shared" ref="E134:F155" si="34">+G134+I134+K134+M134+O134+Q134+S134+U134+W134+Y134+AA134+AC134+AE134+AG134+AI134+AK134+AM134</f>
        <v>0</v>
      </c>
      <c r="F134" s="142">
        <f t="shared" si="34"/>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638"/>
      <c r="B135" s="622" t="s">
        <v>116</v>
      </c>
      <c r="C135" s="623"/>
      <c r="D135" s="111">
        <f t="shared" si="33"/>
        <v>0</v>
      </c>
      <c r="E135" s="111">
        <f t="shared" si="34"/>
        <v>0</v>
      </c>
      <c r="F135" s="111">
        <f t="shared" si="34"/>
        <v>0</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638"/>
      <c r="B136" s="622" t="s">
        <v>117</v>
      </c>
      <c r="C136" s="623"/>
      <c r="D136" s="111">
        <f t="shared" si="33"/>
        <v>0</v>
      </c>
      <c r="E136" s="111">
        <f t="shared" si="34"/>
        <v>0</v>
      </c>
      <c r="F136" s="111">
        <f t="shared" si="34"/>
        <v>0</v>
      </c>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129"/>
      <c r="AO136" s="133"/>
      <c r="AP136" s="85"/>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638"/>
      <c r="B137" s="622" t="s">
        <v>118</v>
      </c>
      <c r="C137" s="623"/>
      <c r="D137" s="111">
        <f>SUM(F137:F137)</f>
        <v>0</v>
      </c>
      <c r="E137" s="268"/>
      <c r="F137" s="111">
        <f>+J137+L137+N137+P137+R137+T137+V137+X137+Z137+AB137+AD137+AF137+AH137+AJ137+AL137+AN137</f>
        <v>0</v>
      </c>
      <c r="G137" s="102"/>
      <c r="H137" s="102"/>
      <c r="I137" s="102"/>
      <c r="J137" s="85"/>
      <c r="K137" s="102"/>
      <c r="L137" s="85"/>
      <c r="M137" s="102"/>
      <c r="N137" s="85"/>
      <c r="O137" s="102"/>
      <c r="P137" s="85"/>
      <c r="Q137" s="102"/>
      <c r="R137" s="85"/>
      <c r="S137" s="102"/>
      <c r="T137" s="85"/>
      <c r="U137" s="102"/>
      <c r="V137" s="85"/>
      <c r="W137" s="102"/>
      <c r="X137" s="85"/>
      <c r="Y137" s="102"/>
      <c r="Z137" s="85"/>
      <c r="AA137" s="102"/>
      <c r="AB137" s="85"/>
      <c r="AC137" s="102"/>
      <c r="AD137" s="85"/>
      <c r="AE137" s="102"/>
      <c r="AF137" s="85"/>
      <c r="AG137" s="102"/>
      <c r="AH137" s="102"/>
      <c r="AI137" s="102"/>
      <c r="AJ137" s="102"/>
      <c r="AK137" s="102"/>
      <c r="AL137" s="102"/>
      <c r="AM137" s="102"/>
      <c r="AN137" s="102"/>
      <c r="AO137" s="262"/>
      <c r="AP137" s="85"/>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638"/>
      <c r="B138" s="622" t="s">
        <v>119</v>
      </c>
      <c r="C138" s="623"/>
      <c r="D138" s="111">
        <f t="shared" si="33"/>
        <v>0</v>
      </c>
      <c r="E138" s="111">
        <f t="shared" si="34"/>
        <v>0</v>
      </c>
      <c r="F138" s="111">
        <f t="shared" si="34"/>
        <v>0</v>
      </c>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638"/>
      <c r="B139" s="649" t="s">
        <v>239</v>
      </c>
      <c r="C139" s="650"/>
      <c r="D139" s="111">
        <f t="shared" si="33"/>
        <v>0</v>
      </c>
      <c r="E139" s="111">
        <f t="shared" si="34"/>
        <v>0</v>
      </c>
      <c r="F139" s="111">
        <f t="shared" si="34"/>
        <v>0</v>
      </c>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638"/>
      <c r="B140" s="641" t="s">
        <v>240</v>
      </c>
      <c r="C140" s="642"/>
      <c r="D140" s="111">
        <f t="shared" si="33"/>
        <v>0</v>
      </c>
      <c r="E140" s="111">
        <f t="shared" si="34"/>
        <v>0</v>
      </c>
      <c r="F140" s="111">
        <f t="shared" si="34"/>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638"/>
      <c r="B141" s="643" t="s">
        <v>241</v>
      </c>
      <c r="C141" s="644"/>
      <c r="D141" s="144">
        <f t="shared" si="33"/>
        <v>0</v>
      </c>
      <c r="E141" s="144">
        <f t="shared" si="34"/>
        <v>0</v>
      </c>
      <c r="F141" s="144">
        <f t="shared" si="34"/>
        <v>0</v>
      </c>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632" t="s">
        <v>120</v>
      </c>
      <c r="B142" s="645" t="s">
        <v>283</v>
      </c>
      <c r="C142" s="646"/>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84"/>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638"/>
      <c r="B143" s="622" t="s">
        <v>284</v>
      </c>
      <c r="C143" s="623"/>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85"/>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633"/>
      <c r="B144" s="647" t="s">
        <v>121</v>
      </c>
      <c r="C144" s="626"/>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87"/>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632" t="s">
        <v>242</v>
      </c>
      <c r="B145" s="639" t="s">
        <v>243</v>
      </c>
      <c r="C145" s="637"/>
      <c r="D145" s="143">
        <f t="shared" si="33"/>
        <v>15</v>
      </c>
      <c r="E145" s="143">
        <f t="shared" ref="E145:F148" si="35">+G145+I145+K145+M145+O145</f>
        <v>12</v>
      </c>
      <c r="F145" s="143">
        <f t="shared" si="35"/>
        <v>3</v>
      </c>
      <c r="G145" s="84">
        <v>2</v>
      </c>
      <c r="H145" s="84"/>
      <c r="I145" s="84">
        <v>5</v>
      </c>
      <c r="J145" s="84">
        <v>3</v>
      </c>
      <c r="K145" s="84">
        <v>5</v>
      </c>
      <c r="L145" s="84"/>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638"/>
      <c r="B146" s="622" t="s">
        <v>244</v>
      </c>
      <c r="C146" s="623"/>
      <c r="D146" s="111">
        <f t="shared" si="33"/>
        <v>2</v>
      </c>
      <c r="E146" s="111">
        <f t="shared" si="35"/>
        <v>1</v>
      </c>
      <c r="F146" s="111">
        <f t="shared" si="35"/>
        <v>1</v>
      </c>
      <c r="G146" s="85"/>
      <c r="H146" s="85"/>
      <c r="I146" s="85">
        <v>1</v>
      </c>
      <c r="J146" s="85"/>
      <c r="K146" s="85"/>
      <c r="L146" s="85">
        <v>1</v>
      </c>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638"/>
      <c r="B147" s="622" t="s">
        <v>245</v>
      </c>
      <c r="C147" s="623"/>
      <c r="D147" s="111">
        <f t="shared" si="33"/>
        <v>0</v>
      </c>
      <c r="E147" s="111">
        <f t="shared" si="35"/>
        <v>0</v>
      </c>
      <c r="F147" s="111">
        <f t="shared" si="35"/>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638"/>
      <c r="B148" s="640" t="s">
        <v>246</v>
      </c>
      <c r="C148" s="625"/>
      <c r="D148" s="144">
        <f t="shared" si="33"/>
        <v>19</v>
      </c>
      <c r="E148" s="144">
        <f t="shared" si="35"/>
        <v>8</v>
      </c>
      <c r="F148" s="144">
        <f t="shared" si="35"/>
        <v>11</v>
      </c>
      <c r="G148" s="86"/>
      <c r="H148" s="86">
        <v>2</v>
      </c>
      <c r="I148" s="86">
        <v>4</v>
      </c>
      <c r="J148" s="86">
        <v>4</v>
      </c>
      <c r="K148" s="86">
        <v>3</v>
      </c>
      <c r="L148" s="86">
        <v>4</v>
      </c>
      <c r="M148" s="86">
        <v>1</v>
      </c>
      <c r="N148" s="86">
        <v>1</v>
      </c>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636" t="s">
        <v>122</v>
      </c>
      <c r="B149" s="636"/>
      <c r="C149" s="637"/>
      <c r="D149" s="143">
        <f t="shared" si="33"/>
        <v>0</v>
      </c>
      <c r="E149" s="143">
        <f t="shared" si="34"/>
        <v>0</v>
      </c>
      <c r="F149" s="143">
        <f t="shared" si="34"/>
        <v>0</v>
      </c>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631" t="s">
        <v>123</v>
      </c>
      <c r="B150" s="631"/>
      <c r="C150" s="623"/>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652" t="s">
        <v>124</v>
      </c>
      <c r="B151" s="653"/>
      <c r="C151" s="654"/>
      <c r="D151" s="111">
        <f t="shared" si="33"/>
        <v>0</v>
      </c>
      <c r="E151" s="111">
        <f t="shared" si="34"/>
        <v>0</v>
      </c>
      <c r="F151" s="111">
        <f t="shared" si="34"/>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562" t="s">
        <v>125</v>
      </c>
      <c r="B152" s="655"/>
      <c r="C152" s="563"/>
      <c r="D152" s="111">
        <f t="shared" si="33"/>
        <v>0</v>
      </c>
      <c r="E152" s="111">
        <f t="shared" si="34"/>
        <v>0</v>
      </c>
      <c r="F152" s="111">
        <f t="shared" si="34"/>
        <v>0</v>
      </c>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562" t="s">
        <v>126</v>
      </c>
      <c r="B153" s="655"/>
      <c r="C153" s="563"/>
      <c r="D153" s="111">
        <f t="shared" si="33"/>
        <v>0</v>
      </c>
      <c r="E153" s="111">
        <f t="shared" si="34"/>
        <v>0</v>
      </c>
      <c r="F153" s="111">
        <f t="shared" si="34"/>
        <v>0</v>
      </c>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562" t="s">
        <v>127</v>
      </c>
      <c r="B154" s="655"/>
      <c r="C154" s="563"/>
      <c r="D154" s="111">
        <f t="shared" si="33"/>
        <v>2</v>
      </c>
      <c r="E154" s="111">
        <f t="shared" si="34"/>
        <v>1</v>
      </c>
      <c r="F154" s="111">
        <f t="shared" si="34"/>
        <v>1</v>
      </c>
      <c r="G154" s="85"/>
      <c r="H154" s="85"/>
      <c r="I154" s="85"/>
      <c r="J154" s="85"/>
      <c r="K154" s="85">
        <v>1</v>
      </c>
      <c r="L154" s="85"/>
      <c r="M154" s="85"/>
      <c r="N154" s="85">
        <v>1</v>
      </c>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562" t="s">
        <v>128</v>
      </c>
      <c r="B155" s="655"/>
      <c r="C155" s="563"/>
      <c r="D155" s="111">
        <f t="shared" si="33"/>
        <v>0</v>
      </c>
      <c r="E155" s="111">
        <f t="shared" si="34"/>
        <v>0</v>
      </c>
      <c r="F155" s="111">
        <f t="shared" si="34"/>
        <v>0</v>
      </c>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656" t="s">
        <v>129</v>
      </c>
      <c r="B156" s="657"/>
      <c r="C156" s="658"/>
      <c r="D156" s="123">
        <f>SUM(E156:F156)</f>
        <v>0</v>
      </c>
      <c r="E156" s="123">
        <f>+G156+I156+K156+M156+O156+Q156+S156+U156+W156+Y156+AA156+AC156+AE156+AG156+AI156+AK156+AM156</f>
        <v>0</v>
      </c>
      <c r="F156" s="123">
        <f>+H156+J156+L156+N156+P156+R156+T156+V156+X156+Z156+AB156+AD156+AF156+AH156+AJ156+AL156+AN156</f>
        <v>0</v>
      </c>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664" t="s">
        <v>130</v>
      </c>
      <c r="B158" s="664"/>
      <c r="C158" s="664"/>
      <c r="D158" s="543" t="s">
        <v>40</v>
      </c>
      <c r="E158" s="543"/>
      <c r="F158" s="543"/>
      <c r="G158" s="610" t="s">
        <v>236</v>
      </c>
      <c r="H158" s="610"/>
      <c r="I158" s="611" t="s">
        <v>237</v>
      </c>
      <c r="J158" s="611"/>
      <c r="K158" s="611" t="s">
        <v>140</v>
      </c>
      <c r="L158" s="611"/>
      <c r="M158" s="610" t="s">
        <v>63</v>
      </c>
      <c r="N158" s="610"/>
      <c r="O158" s="610" t="s">
        <v>8</v>
      </c>
      <c r="P158" s="610"/>
      <c r="Q158" s="651" t="s">
        <v>213</v>
      </c>
      <c r="R158" s="651"/>
      <c r="S158" s="651" t="s">
        <v>214</v>
      </c>
      <c r="T158" s="651"/>
      <c r="U158" s="651" t="s">
        <v>215</v>
      </c>
      <c r="V158" s="651"/>
      <c r="W158" s="651" t="s">
        <v>216</v>
      </c>
      <c r="X158" s="651"/>
      <c r="Y158" s="651" t="s">
        <v>217</v>
      </c>
      <c r="Z158" s="651"/>
      <c r="AA158" s="651" t="s">
        <v>218</v>
      </c>
      <c r="AB158" s="651"/>
      <c r="AC158" s="651" t="s">
        <v>219</v>
      </c>
      <c r="AD158" s="651"/>
      <c r="AE158" s="651" t="s">
        <v>220</v>
      </c>
      <c r="AF158" s="651"/>
      <c r="AG158" s="651" t="s">
        <v>221</v>
      </c>
      <c r="AH158" s="651"/>
      <c r="AI158" s="651" t="s">
        <v>222</v>
      </c>
      <c r="AJ158" s="651"/>
      <c r="AK158" s="651" t="s">
        <v>223</v>
      </c>
      <c r="AL158" s="651"/>
      <c r="AM158" s="651" t="s">
        <v>224</v>
      </c>
      <c r="AN158" s="579"/>
      <c r="AO158" s="704" t="s">
        <v>131</v>
      </c>
      <c r="AP158" s="706" t="s">
        <v>97</v>
      </c>
      <c r="AQ158" s="698" t="s">
        <v>98</v>
      </c>
      <c r="AR158" s="708" t="s">
        <v>99</v>
      </c>
      <c r="AS158" s="708"/>
      <c r="AZ158" s="547" t="s">
        <v>236</v>
      </c>
      <c r="BA158" s="548"/>
      <c r="BB158" s="701" t="s">
        <v>237</v>
      </c>
      <c r="BC158" s="702"/>
      <c r="BD158" s="701" t="s">
        <v>140</v>
      </c>
      <c r="BE158" s="702"/>
      <c r="BF158" s="547" t="s">
        <v>63</v>
      </c>
      <c r="BG158" s="548"/>
      <c r="BH158" s="547" t="s">
        <v>8</v>
      </c>
      <c r="BI158" s="548"/>
      <c r="BJ158" s="579" t="s">
        <v>213</v>
      </c>
      <c r="BK158" s="580"/>
      <c r="BL158" s="579" t="s">
        <v>214</v>
      </c>
      <c r="BM158" s="580"/>
      <c r="BN158" s="579" t="s">
        <v>215</v>
      </c>
      <c r="BO158" s="580"/>
      <c r="BP158" s="579" t="s">
        <v>216</v>
      </c>
      <c r="BQ158" s="580"/>
      <c r="BR158" s="579" t="s">
        <v>217</v>
      </c>
      <c r="BS158" s="580"/>
      <c r="BT158" s="579" t="s">
        <v>218</v>
      </c>
      <c r="BU158" s="580"/>
      <c r="BV158" s="579" t="s">
        <v>219</v>
      </c>
      <c r="BW158" s="580"/>
      <c r="BX158" s="579" t="s">
        <v>220</v>
      </c>
      <c r="BY158" s="580"/>
      <c r="BZ158" s="579" t="s">
        <v>221</v>
      </c>
      <c r="CA158" s="580"/>
      <c r="CB158" s="579" t="s">
        <v>222</v>
      </c>
      <c r="CC158" s="580"/>
      <c r="CD158" s="579" t="s">
        <v>223</v>
      </c>
      <c r="CE158" s="580"/>
      <c r="CF158" s="579" t="s">
        <v>224</v>
      </c>
      <c r="CG158" s="580"/>
      <c r="CH158" s="5"/>
      <c r="CI158" s="5"/>
      <c r="CJ158" s="5"/>
      <c r="CK158" s="5"/>
      <c r="CL158" s="5"/>
      <c r="CM158" s="5"/>
      <c r="CN158" s="269"/>
      <c r="CO158" s="269"/>
      <c r="CP158" s="547" t="s">
        <v>236</v>
      </c>
      <c r="CQ158" s="548"/>
      <c r="CR158" s="701" t="s">
        <v>237</v>
      </c>
      <c r="CS158" s="702"/>
      <c r="CT158" s="701" t="s">
        <v>140</v>
      </c>
      <c r="CU158" s="702"/>
      <c r="CV158" s="547" t="s">
        <v>63</v>
      </c>
      <c r="CW158" s="548"/>
      <c r="CX158" s="547" t="s">
        <v>8</v>
      </c>
      <c r="CY158" s="548"/>
      <c r="CZ158" s="579" t="s">
        <v>213</v>
      </c>
      <c r="DA158" s="580"/>
      <c r="DB158" s="579" t="s">
        <v>214</v>
      </c>
      <c r="DC158" s="580"/>
      <c r="DD158" s="579" t="s">
        <v>215</v>
      </c>
      <c r="DE158" s="580"/>
      <c r="DF158" s="579" t="s">
        <v>216</v>
      </c>
      <c r="DG158" s="580"/>
      <c r="DH158" s="579" t="s">
        <v>217</v>
      </c>
      <c r="DI158" s="580"/>
      <c r="DJ158" s="579" t="s">
        <v>218</v>
      </c>
      <c r="DK158" s="580"/>
      <c r="DL158" s="579" t="s">
        <v>219</v>
      </c>
      <c r="DM158" s="580"/>
      <c r="DN158" s="579" t="s">
        <v>220</v>
      </c>
      <c r="DO158" s="580"/>
      <c r="DP158" s="579" t="s">
        <v>221</v>
      </c>
      <c r="DQ158" s="580"/>
      <c r="DR158" s="579" t="s">
        <v>222</v>
      </c>
      <c r="DS158" s="580"/>
      <c r="DT158" s="579" t="s">
        <v>223</v>
      </c>
      <c r="DU158" s="580"/>
      <c r="DV158" s="579" t="s">
        <v>224</v>
      </c>
      <c r="DW158" s="580"/>
      <c r="DX158" s="5"/>
      <c r="DY158" s="5"/>
      <c r="DZ158" s="5"/>
      <c r="EA158" s="5"/>
      <c r="EB158" s="5"/>
      <c r="EC158" s="5"/>
      <c r="ED158" s="5"/>
    </row>
    <row r="159" spans="1:143" s="76" customFormat="1" ht="26.25" customHeight="1" x14ac:dyDescent="0.25">
      <c r="A159" s="665"/>
      <c r="B159" s="665"/>
      <c r="C159" s="665"/>
      <c r="D159" s="397" t="s">
        <v>100</v>
      </c>
      <c r="E159" s="246" t="s">
        <v>37</v>
      </c>
      <c r="F159" s="246" t="s">
        <v>58</v>
      </c>
      <c r="G159" s="400" t="s">
        <v>37</v>
      </c>
      <c r="H159" s="400" t="s">
        <v>58</v>
      </c>
      <c r="I159" s="400" t="s">
        <v>37</v>
      </c>
      <c r="J159" s="400" t="s">
        <v>58</v>
      </c>
      <c r="K159" s="400" t="s">
        <v>37</v>
      </c>
      <c r="L159" s="400" t="s">
        <v>58</v>
      </c>
      <c r="M159" s="400" t="s">
        <v>37</v>
      </c>
      <c r="N159" s="400" t="s">
        <v>58</v>
      </c>
      <c r="O159" s="400" t="s">
        <v>37</v>
      </c>
      <c r="P159" s="400" t="s">
        <v>58</v>
      </c>
      <c r="Q159" s="400" t="s">
        <v>37</v>
      </c>
      <c r="R159" s="400" t="s">
        <v>58</v>
      </c>
      <c r="S159" s="400" t="s">
        <v>37</v>
      </c>
      <c r="T159" s="400" t="s">
        <v>58</v>
      </c>
      <c r="U159" s="400" t="s">
        <v>37</v>
      </c>
      <c r="V159" s="400" t="s">
        <v>58</v>
      </c>
      <c r="W159" s="400" t="s">
        <v>37</v>
      </c>
      <c r="X159" s="400" t="s">
        <v>58</v>
      </c>
      <c r="Y159" s="400" t="s">
        <v>37</v>
      </c>
      <c r="Z159" s="400" t="s">
        <v>58</v>
      </c>
      <c r="AA159" s="400" t="s">
        <v>37</v>
      </c>
      <c r="AB159" s="400" t="s">
        <v>58</v>
      </c>
      <c r="AC159" s="400" t="s">
        <v>37</v>
      </c>
      <c r="AD159" s="400" t="s">
        <v>58</v>
      </c>
      <c r="AE159" s="400" t="s">
        <v>37</v>
      </c>
      <c r="AF159" s="400" t="s">
        <v>58</v>
      </c>
      <c r="AG159" s="400" t="s">
        <v>37</v>
      </c>
      <c r="AH159" s="400" t="s">
        <v>58</v>
      </c>
      <c r="AI159" s="400" t="s">
        <v>37</v>
      </c>
      <c r="AJ159" s="400" t="s">
        <v>58</v>
      </c>
      <c r="AK159" s="400" t="s">
        <v>37</v>
      </c>
      <c r="AL159" s="400" t="s">
        <v>58</v>
      </c>
      <c r="AM159" s="400" t="s">
        <v>37</v>
      </c>
      <c r="AN159" s="407" t="s">
        <v>58</v>
      </c>
      <c r="AO159" s="705"/>
      <c r="AP159" s="707"/>
      <c r="AQ159" s="699"/>
      <c r="AR159" s="270" t="s">
        <v>37</v>
      </c>
      <c r="AS159" s="270" t="s">
        <v>58</v>
      </c>
      <c r="AZ159" s="400" t="s">
        <v>37</v>
      </c>
      <c r="BA159" s="400" t="s">
        <v>58</v>
      </c>
      <c r="BB159" s="400" t="s">
        <v>37</v>
      </c>
      <c r="BC159" s="400" t="s">
        <v>58</v>
      </c>
      <c r="BD159" s="400" t="s">
        <v>37</v>
      </c>
      <c r="BE159" s="400" t="s">
        <v>58</v>
      </c>
      <c r="BF159" s="400" t="s">
        <v>37</v>
      </c>
      <c r="BG159" s="400" t="s">
        <v>58</v>
      </c>
      <c r="BH159" s="400" t="s">
        <v>37</v>
      </c>
      <c r="BI159" s="400" t="s">
        <v>58</v>
      </c>
      <c r="BJ159" s="400" t="s">
        <v>37</v>
      </c>
      <c r="BK159" s="400" t="s">
        <v>58</v>
      </c>
      <c r="BL159" s="400" t="s">
        <v>37</v>
      </c>
      <c r="BM159" s="400" t="s">
        <v>58</v>
      </c>
      <c r="BN159" s="400" t="s">
        <v>37</v>
      </c>
      <c r="BO159" s="400" t="s">
        <v>58</v>
      </c>
      <c r="BP159" s="400" t="s">
        <v>37</v>
      </c>
      <c r="BQ159" s="400" t="s">
        <v>58</v>
      </c>
      <c r="BR159" s="400" t="s">
        <v>37</v>
      </c>
      <c r="BS159" s="400" t="s">
        <v>58</v>
      </c>
      <c r="BT159" s="400" t="s">
        <v>37</v>
      </c>
      <c r="BU159" s="400" t="s">
        <v>58</v>
      </c>
      <c r="BV159" s="400" t="s">
        <v>37</v>
      </c>
      <c r="BW159" s="400" t="s">
        <v>58</v>
      </c>
      <c r="BX159" s="400" t="s">
        <v>37</v>
      </c>
      <c r="BY159" s="400" t="s">
        <v>58</v>
      </c>
      <c r="BZ159" s="400" t="s">
        <v>37</v>
      </c>
      <c r="CA159" s="400" t="s">
        <v>58</v>
      </c>
      <c r="CB159" s="400" t="s">
        <v>37</v>
      </c>
      <c r="CC159" s="400" t="s">
        <v>58</v>
      </c>
      <c r="CD159" s="400" t="s">
        <v>37</v>
      </c>
      <c r="CE159" s="400" t="s">
        <v>58</v>
      </c>
      <c r="CF159" s="400" t="s">
        <v>37</v>
      </c>
      <c r="CG159" s="407" t="s">
        <v>58</v>
      </c>
      <c r="CH159" s="269"/>
      <c r="CI159" s="269"/>
      <c r="CJ159" s="269"/>
      <c r="CK159" s="269"/>
      <c r="CL159" s="269"/>
      <c r="CM159" s="269"/>
      <c r="CN159" s="269"/>
      <c r="CO159" s="269"/>
      <c r="CP159" s="400" t="s">
        <v>37</v>
      </c>
      <c r="CQ159" s="400" t="s">
        <v>58</v>
      </c>
      <c r="CR159" s="400" t="s">
        <v>37</v>
      </c>
      <c r="CS159" s="400" t="s">
        <v>58</v>
      </c>
      <c r="CT159" s="400" t="s">
        <v>37</v>
      </c>
      <c r="CU159" s="400" t="s">
        <v>58</v>
      </c>
      <c r="CV159" s="400" t="s">
        <v>37</v>
      </c>
      <c r="CW159" s="400" t="s">
        <v>58</v>
      </c>
      <c r="CX159" s="400" t="s">
        <v>37</v>
      </c>
      <c r="CY159" s="400" t="s">
        <v>58</v>
      </c>
      <c r="CZ159" s="400" t="s">
        <v>37</v>
      </c>
      <c r="DA159" s="400" t="s">
        <v>58</v>
      </c>
      <c r="DB159" s="400" t="s">
        <v>37</v>
      </c>
      <c r="DC159" s="400" t="s">
        <v>58</v>
      </c>
      <c r="DD159" s="400" t="s">
        <v>37</v>
      </c>
      <c r="DE159" s="400" t="s">
        <v>58</v>
      </c>
      <c r="DF159" s="400" t="s">
        <v>37</v>
      </c>
      <c r="DG159" s="400" t="s">
        <v>58</v>
      </c>
      <c r="DH159" s="400" t="s">
        <v>37</v>
      </c>
      <c r="DI159" s="400" t="s">
        <v>58</v>
      </c>
      <c r="DJ159" s="400" t="s">
        <v>37</v>
      </c>
      <c r="DK159" s="400" t="s">
        <v>58</v>
      </c>
      <c r="DL159" s="400" t="s">
        <v>37</v>
      </c>
      <c r="DM159" s="400" t="s">
        <v>58</v>
      </c>
      <c r="DN159" s="400" t="s">
        <v>37</v>
      </c>
      <c r="DO159" s="400" t="s">
        <v>58</v>
      </c>
      <c r="DP159" s="400" t="s">
        <v>37</v>
      </c>
      <c r="DQ159" s="400" t="s">
        <v>58</v>
      </c>
      <c r="DR159" s="400" t="s">
        <v>37</v>
      </c>
      <c r="DS159" s="400" t="s">
        <v>58</v>
      </c>
      <c r="DT159" s="400" t="s">
        <v>37</v>
      </c>
      <c r="DU159" s="400" t="s">
        <v>58</v>
      </c>
      <c r="DV159" s="400" t="s">
        <v>37</v>
      </c>
      <c r="DW159" s="407" t="s">
        <v>58</v>
      </c>
      <c r="DX159" s="5"/>
      <c r="DY159" s="5"/>
      <c r="DZ159" s="5"/>
      <c r="EA159" s="5"/>
      <c r="EB159" s="5"/>
      <c r="EC159" s="5"/>
      <c r="ED159" s="5"/>
    </row>
    <row r="160" spans="1:143" s="13" customFormat="1" ht="15.75" customHeight="1" x14ac:dyDescent="0.25">
      <c r="A160" s="709" t="s">
        <v>132</v>
      </c>
      <c r="B160" s="709"/>
      <c r="C160" s="709"/>
      <c r="D160" s="252">
        <f>SUM(E160:F160)</f>
        <v>58</v>
      </c>
      <c r="E160" s="252">
        <f>+G160+I160+K160+M160+O160+Q160+S160+U160+W160+Y160+AA160+AC160+AE160+AG160+AI160+AK160+AM160</f>
        <v>38</v>
      </c>
      <c r="F160" s="252">
        <f>+H160+J160+L160+N160+P160+R160+T160+V160+X160+Z160+AB160+AD160+AF160+AH160+AJ160+AL160+AN160</f>
        <v>20</v>
      </c>
      <c r="G160" s="117">
        <v>6</v>
      </c>
      <c r="H160" s="117">
        <v>1</v>
      </c>
      <c r="I160" s="117">
        <v>23</v>
      </c>
      <c r="J160" s="117">
        <v>7</v>
      </c>
      <c r="K160" s="117">
        <v>5</v>
      </c>
      <c r="L160" s="117">
        <v>5</v>
      </c>
      <c r="M160" s="117">
        <v>4</v>
      </c>
      <c r="N160" s="117">
        <v>5</v>
      </c>
      <c r="O160" s="117"/>
      <c r="P160" s="117">
        <v>1</v>
      </c>
      <c r="Q160" s="117"/>
      <c r="R160" s="117"/>
      <c r="S160" s="117"/>
      <c r="T160" s="117">
        <v>1</v>
      </c>
      <c r="U160" s="117"/>
      <c r="V160" s="117"/>
      <c r="W160" s="117"/>
      <c r="X160" s="117"/>
      <c r="Y160" s="117"/>
      <c r="Z160" s="117"/>
      <c r="AA160" s="117"/>
      <c r="AB160" s="117"/>
      <c r="AC160" s="117"/>
      <c r="AD160" s="117"/>
      <c r="AE160" s="117"/>
      <c r="AF160" s="117"/>
      <c r="AG160" s="117"/>
      <c r="AH160" s="117"/>
      <c r="AI160" s="117"/>
      <c r="AJ160" s="117"/>
      <c r="AK160" s="117"/>
      <c r="AL160" s="117"/>
      <c r="AM160" s="117"/>
      <c r="AN160" s="271"/>
      <c r="AO160" s="137"/>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710" t="s">
        <v>102</v>
      </c>
      <c r="B161" s="711"/>
      <c r="C161" s="711"/>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77">
        <f>IF($AP160&lt;=$F160,0,1)</f>
        <v>0</v>
      </c>
      <c r="CQ161" s="77">
        <f>IF($AQ160&lt;=$F160,0,1)</f>
        <v>0</v>
      </c>
      <c r="CR161" s="77">
        <f>IF(($AR160)&lt;=$E160,0,1)</f>
        <v>0</v>
      </c>
      <c r="CS161" s="7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659" t="s">
        <v>103</v>
      </c>
      <c r="B162" s="636" t="s">
        <v>104</v>
      </c>
      <c r="C162" s="637"/>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77">
        <f t="shared" ref="CP162:CP194" si="40">IF($AP162&lt;=$F162,0,1)</f>
        <v>0</v>
      </c>
      <c r="CQ162" s="77">
        <f t="shared" ref="CQ162:CQ194" si="41">IF($AQ162&lt;=$F162,0,1)</f>
        <v>0</v>
      </c>
      <c r="CR162" s="77">
        <f t="shared" ref="CR162:CR194" si="42">IF(($AR162)&lt;=$E162,0,1)</f>
        <v>0</v>
      </c>
      <c r="CS162" s="7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661"/>
      <c r="B163" s="662" t="s">
        <v>105</v>
      </c>
      <c r="C163" s="626"/>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77">
        <f t="shared" si="40"/>
        <v>0</v>
      </c>
      <c r="CQ163" s="77">
        <f t="shared" si="41"/>
        <v>0</v>
      </c>
      <c r="CR163" s="77">
        <f t="shared" si="42"/>
        <v>0</v>
      </c>
      <c r="CS163" s="7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629" t="s">
        <v>106</v>
      </c>
      <c r="B164" s="629"/>
      <c r="C164" s="630"/>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77">
        <f t="shared" si="40"/>
        <v>0</v>
      </c>
      <c r="CQ164" s="77">
        <f t="shared" si="41"/>
        <v>0</v>
      </c>
      <c r="CR164" s="77">
        <f t="shared" si="42"/>
        <v>0</v>
      </c>
      <c r="CS164" s="77">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631" t="s">
        <v>282</v>
      </c>
      <c r="B165" s="631"/>
      <c r="C165" s="623"/>
      <c r="D165" s="111">
        <f t="shared" si="36"/>
        <v>0</v>
      </c>
      <c r="E165" s="111">
        <f>+G165+I165+K165+M165</f>
        <v>0</v>
      </c>
      <c r="F165" s="111">
        <f>+H165+J165+L165+N165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77">
        <f t="shared" si="40"/>
        <v>0</v>
      </c>
      <c r="CQ165" s="77">
        <f t="shared" si="41"/>
        <v>0</v>
      </c>
      <c r="CR165" s="77">
        <f t="shared" si="42"/>
        <v>0</v>
      </c>
      <c r="CS165" s="7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624" t="s">
        <v>107</v>
      </c>
      <c r="B166" s="624"/>
      <c r="C166" s="625"/>
      <c r="D166" s="144">
        <f t="shared" si="36"/>
        <v>1</v>
      </c>
      <c r="E166" s="144">
        <f t="shared" ref="E166:F170" si="46">+G166+I166+K166+M166+O166+Q166+S166+U166+W166+Y166+AA166+AC166+AE166+AG166+AI166+AK166+AM166</f>
        <v>0</v>
      </c>
      <c r="F166" s="144">
        <f t="shared" si="46"/>
        <v>1</v>
      </c>
      <c r="G166" s="86"/>
      <c r="H166" s="86"/>
      <c r="I166" s="86"/>
      <c r="J166" s="86"/>
      <c r="K166" s="86"/>
      <c r="L166" s="86"/>
      <c r="M166" s="86"/>
      <c r="N166" s="86">
        <v>1</v>
      </c>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77">
        <f t="shared" si="40"/>
        <v>0</v>
      </c>
      <c r="CQ166" s="77">
        <f t="shared" si="41"/>
        <v>0</v>
      </c>
      <c r="CR166" s="77">
        <f t="shared" si="42"/>
        <v>0</v>
      </c>
      <c r="CS166" s="7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659" t="s">
        <v>108</v>
      </c>
      <c r="B167" s="636" t="s">
        <v>238</v>
      </c>
      <c r="C167" s="637"/>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77">
        <f t="shared" si="40"/>
        <v>0</v>
      </c>
      <c r="CQ167" s="77">
        <f t="shared" si="41"/>
        <v>0</v>
      </c>
      <c r="CR167" s="77">
        <f t="shared" si="42"/>
        <v>0</v>
      </c>
      <c r="CS167" s="7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661"/>
      <c r="B168" s="662" t="s">
        <v>109</v>
      </c>
      <c r="C168" s="626"/>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77">
        <f t="shared" si="40"/>
        <v>0</v>
      </c>
      <c r="CQ168" s="77">
        <f t="shared" si="41"/>
        <v>0</v>
      </c>
      <c r="CR168" s="77">
        <f t="shared" si="42"/>
        <v>0</v>
      </c>
      <c r="CS168" s="7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712" t="s">
        <v>111</v>
      </c>
      <c r="C169" s="712"/>
      <c r="D169" s="265">
        <f t="shared" si="36"/>
        <v>0</v>
      </c>
      <c r="E169" s="265">
        <f t="shared" si="46"/>
        <v>0</v>
      </c>
      <c r="F169" s="265">
        <f t="shared" si="46"/>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77">
        <f t="shared" si="40"/>
        <v>0</v>
      </c>
      <c r="CQ169" s="77">
        <f t="shared" si="41"/>
        <v>0</v>
      </c>
      <c r="CR169" s="77">
        <f t="shared" si="42"/>
        <v>0</v>
      </c>
      <c r="CS169" s="7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617" t="s">
        <v>112</v>
      </c>
      <c r="B170" s="617"/>
      <c r="C170" s="61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77">
        <f t="shared" si="40"/>
        <v>0</v>
      </c>
      <c r="CQ170" s="77">
        <f t="shared" si="41"/>
        <v>0</v>
      </c>
      <c r="CR170" s="77">
        <f t="shared" si="42"/>
        <v>0</v>
      </c>
      <c r="CS170" s="77">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709" t="s">
        <v>113</v>
      </c>
      <c r="B171" s="709"/>
      <c r="C171" s="70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77"/>
      <c r="CQ171" s="77"/>
      <c r="CR171" s="77"/>
      <c r="CS171" s="7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666" t="s">
        <v>114</v>
      </c>
      <c r="B172" s="666" t="s">
        <v>115</v>
      </c>
      <c r="C172" s="667"/>
      <c r="D172" s="142">
        <f t="shared" ref="D172:D194" si="47">SUM(E172:F172)</f>
        <v>0</v>
      </c>
      <c r="E172" s="142">
        <f t="shared" ref="E172:F174" si="48">+G172+I172+K172+M172+O172+Q172+S172+U172+W172+Y172+AA172+AC172+AE172+AG172+AI172+AK172+AM172</f>
        <v>0</v>
      </c>
      <c r="F172" s="142">
        <f t="shared" si="48"/>
        <v>0</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77">
        <f t="shared" si="40"/>
        <v>0</v>
      </c>
      <c r="CQ172" s="77">
        <f t="shared" si="41"/>
        <v>0</v>
      </c>
      <c r="CR172" s="77">
        <f t="shared" si="42"/>
        <v>0</v>
      </c>
      <c r="CS172" s="7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660"/>
      <c r="B173" s="660" t="s">
        <v>116</v>
      </c>
      <c r="C173" s="668"/>
      <c r="D173" s="111">
        <f t="shared" si="47"/>
        <v>0</v>
      </c>
      <c r="E173" s="111">
        <f t="shared" si="48"/>
        <v>0</v>
      </c>
      <c r="F173" s="111">
        <f t="shared" si="48"/>
        <v>0</v>
      </c>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77">
        <f t="shared" si="40"/>
        <v>0</v>
      </c>
      <c r="CQ173" s="77">
        <f t="shared" si="41"/>
        <v>0</v>
      </c>
      <c r="CR173" s="77">
        <f t="shared" si="42"/>
        <v>0</v>
      </c>
      <c r="CS173" s="7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660"/>
      <c r="B174" s="660" t="s">
        <v>117</v>
      </c>
      <c r="C174" s="660"/>
      <c r="D174" s="111">
        <f t="shared" si="47"/>
        <v>1</v>
      </c>
      <c r="E174" s="111">
        <f t="shared" si="48"/>
        <v>0</v>
      </c>
      <c r="F174" s="111">
        <f t="shared" si="48"/>
        <v>1</v>
      </c>
      <c r="G174" s="85"/>
      <c r="H174" s="85"/>
      <c r="I174" s="85"/>
      <c r="J174" s="85"/>
      <c r="K174" s="85"/>
      <c r="L174" s="85"/>
      <c r="M174" s="85"/>
      <c r="N174" s="85">
        <v>1</v>
      </c>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129"/>
      <c r="AO174" s="135"/>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77">
        <f t="shared" si="40"/>
        <v>0</v>
      </c>
      <c r="CQ174" s="77">
        <f t="shared" si="41"/>
        <v>0</v>
      </c>
      <c r="CR174" s="77">
        <f t="shared" si="42"/>
        <v>0</v>
      </c>
      <c r="CS174" s="7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660"/>
      <c r="B175" s="660" t="s">
        <v>118</v>
      </c>
      <c r="C175" s="660"/>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77">
        <f t="shared" si="40"/>
        <v>0</v>
      </c>
      <c r="CQ175" s="77">
        <f t="shared" si="41"/>
        <v>0</v>
      </c>
      <c r="CR175" s="77">
        <f t="shared" si="42"/>
        <v>0</v>
      </c>
      <c r="CS175" s="7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660"/>
      <c r="B176" s="660" t="s">
        <v>119</v>
      </c>
      <c r="C176" s="660"/>
      <c r="D176" s="111">
        <f t="shared" si="47"/>
        <v>0</v>
      </c>
      <c r="E176" s="111">
        <f t="shared" ref="E176:F194" si="50">+G176+I176+K176+M176+O176+Q176+S176+U176+W176+Y176+AA176+AC176+AE176+AG176+AI176+AK176+AM176</f>
        <v>0</v>
      </c>
      <c r="F176" s="111">
        <f t="shared" si="50"/>
        <v>0</v>
      </c>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77">
        <f t="shared" si="40"/>
        <v>0</v>
      </c>
      <c r="CQ176" s="77">
        <f t="shared" si="41"/>
        <v>0</v>
      </c>
      <c r="CR176" s="77">
        <f t="shared" si="42"/>
        <v>0</v>
      </c>
      <c r="CS176" s="7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660"/>
      <c r="B177" s="669" t="s">
        <v>239</v>
      </c>
      <c r="C177" s="669"/>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77">
        <f t="shared" si="40"/>
        <v>0</v>
      </c>
      <c r="CQ177" s="77">
        <f t="shared" si="41"/>
        <v>0</v>
      </c>
      <c r="CR177" s="77">
        <f t="shared" si="42"/>
        <v>0</v>
      </c>
      <c r="CS177" s="77">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660"/>
      <c r="B178" s="669" t="s">
        <v>240</v>
      </c>
      <c r="C178" s="669"/>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77">
        <f t="shared" si="40"/>
        <v>0</v>
      </c>
      <c r="CQ178" s="77">
        <f t="shared" si="41"/>
        <v>0</v>
      </c>
      <c r="CR178" s="77">
        <f t="shared" si="42"/>
        <v>0</v>
      </c>
      <c r="CS178" s="7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663"/>
      <c r="B179" s="670" t="s">
        <v>241</v>
      </c>
      <c r="C179" s="670"/>
      <c r="D179" s="144">
        <f t="shared" si="47"/>
        <v>0</v>
      </c>
      <c r="E179" s="144">
        <f t="shared" si="50"/>
        <v>0</v>
      </c>
      <c r="F179" s="144">
        <f t="shared" si="50"/>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77">
        <f t="shared" si="40"/>
        <v>0</v>
      </c>
      <c r="CQ179" s="77">
        <f t="shared" si="41"/>
        <v>0</v>
      </c>
      <c r="CR179" s="77">
        <f t="shared" si="42"/>
        <v>0</v>
      </c>
      <c r="CS179" s="7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659" t="s">
        <v>120</v>
      </c>
      <c r="B180" s="645" t="s">
        <v>283</v>
      </c>
      <c r="C180" s="646"/>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77">
        <f t="shared" si="40"/>
        <v>0</v>
      </c>
      <c r="CQ180" s="77">
        <f t="shared" si="41"/>
        <v>0</v>
      </c>
      <c r="CR180" s="77">
        <f t="shared" si="42"/>
        <v>0</v>
      </c>
      <c r="CS180" s="7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660"/>
      <c r="B181" s="622" t="s">
        <v>284</v>
      </c>
      <c r="C181" s="623"/>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77">
        <f t="shared" si="40"/>
        <v>0</v>
      </c>
      <c r="CQ181" s="77">
        <f t="shared" si="41"/>
        <v>0</v>
      </c>
      <c r="CR181" s="77">
        <f t="shared" si="42"/>
        <v>0</v>
      </c>
      <c r="CS181" s="7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661"/>
      <c r="B182" s="662" t="s">
        <v>121</v>
      </c>
      <c r="C182" s="626"/>
      <c r="D182" s="112">
        <f t="shared" si="47"/>
        <v>0</v>
      </c>
      <c r="E182" s="112">
        <f t="shared" si="50"/>
        <v>0</v>
      </c>
      <c r="F182" s="112">
        <f t="shared" si="50"/>
        <v>0</v>
      </c>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77">
        <f t="shared" si="40"/>
        <v>0</v>
      </c>
      <c r="CQ182" s="77">
        <f t="shared" si="41"/>
        <v>0</v>
      </c>
      <c r="CR182" s="77">
        <f t="shared" si="42"/>
        <v>0</v>
      </c>
      <c r="CS182" s="7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659" t="s">
        <v>242</v>
      </c>
      <c r="B183" s="636" t="s">
        <v>243</v>
      </c>
      <c r="C183" s="637"/>
      <c r="D183" s="143">
        <f t="shared" si="47"/>
        <v>28</v>
      </c>
      <c r="E183" s="143">
        <f t="shared" ref="E183:F186" si="51">+G183+I183+K183+M183+O183</f>
        <v>27</v>
      </c>
      <c r="F183" s="143">
        <f t="shared" si="51"/>
        <v>1</v>
      </c>
      <c r="G183" s="84">
        <v>1</v>
      </c>
      <c r="H183" s="84"/>
      <c r="I183" s="84">
        <v>22</v>
      </c>
      <c r="J183" s="84">
        <v>1</v>
      </c>
      <c r="K183" s="84">
        <v>4</v>
      </c>
      <c r="L183" s="84"/>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77">
        <f t="shared" si="40"/>
        <v>0</v>
      </c>
      <c r="CQ183" s="77">
        <f t="shared" si="41"/>
        <v>0</v>
      </c>
      <c r="CR183" s="77">
        <f t="shared" si="42"/>
        <v>0</v>
      </c>
      <c r="CS183" s="7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660"/>
      <c r="B184" s="631" t="s">
        <v>244</v>
      </c>
      <c r="C184" s="623"/>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77">
        <f t="shared" si="40"/>
        <v>0</v>
      </c>
      <c r="CQ184" s="77">
        <f t="shared" si="41"/>
        <v>0</v>
      </c>
      <c r="CR184" s="77">
        <f t="shared" si="42"/>
        <v>0</v>
      </c>
      <c r="CS184" s="7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660"/>
      <c r="B185" s="631" t="s">
        <v>245</v>
      </c>
      <c r="C185" s="623"/>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77">
        <f t="shared" si="40"/>
        <v>0</v>
      </c>
      <c r="CQ185" s="77">
        <f t="shared" si="41"/>
        <v>0</v>
      </c>
      <c r="CR185" s="77">
        <f t="shared" si="42"/>
        <v>0</v>
      </c>
      <c r="CS185" s="7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663"/>
      <c r="B186" s="624" t="s">
        <v>246</v>
      </c>
      <c r="C186" s="625"/>
      <c r="D186" s="144">
        <f t="shared" si="47"/>
        <v>18</v>
      </c>
      <c r="E186" s="144">
        <f t="shared" si="51"/>
        <v>7</v>
      </c>
      <c r="F186" s="144">
        <f t="shared" si="51"/>
        <v>11</v>
      </c>
      <c r="G186" s="86">
        <v>3</v>
      </c>
      <c r="H186" s="86"/>
      <c r="I186" s="86">
        <v>1</v>
      </c>
      <c r="J186" s="86">
        <v>4</v>
      </c>
      <c r="K186" s="86">
        <v>1</v>
      </c>
      <c r="L186" s="86">
        <v>5</v>
      </c>
      <c r="M186" s="86">
        <v>2</v>
      </c>
      <c r="N186" s="86">
        <v>2</v>
      </c>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77">
        <f t="shared" si="40"/>
        <v>0</v>
      </c>
      <c r="CQ186" s="77">
        <f t="shared" si="41"/>
        <v>0</v>
      </c>
      <c r="CR186" s="77">
        <f t="shared" si="42"/>
        <v>0</v>
      </c>
      <c r="CS186" s="7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636" t="s">
        <v>122</v>
      </c>
      <c r="B187" s="636"/>
      <c r="C187" s="637"/>
      <c r="D187" s="143">
        <f t="shared" si="47"/>
        <v>1</v>
      </c>
      <c r="E187" s="143">
        <f t="shared" si="50"/>
        <v>0</v>
      </c>
      <c r="F187" s="143">
        <f t="shared" si="50"/>
        <v>1</v>
      </c>
      <c r="G187" s="84"/>
      <c r="H187" s="84"/>
      <c r="I187" s="84"/>
      <c r="J187" s="84"/>
      <c r="K187" s="84"/>
      <c r="L187" s="84"/>
      <c r="M187" s="84"/>
      <c r="N187" s="84"/>
      <c r="O187" s="84"/>
      <c r="P187" s="84">
        <v>1</v>
      </c>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77">
        <f t="shared" si="40"/>
        <v>0</v>
      </c>
      <c r="CQ187" s="77">
        <f t="shared" si="41"/>
        <v>0</v>
      </c>
      <c r="CR187" s="77">
        <f t="shared" si="42"/>
        <v>0</v>
      </c>
      <c r="CS187" s="7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631" t="s">
        <v>123</v>
      </c>
      <c r="B188" s="631"/>
      <c r="C188" s="623"/>
      <c r="D188" s="111">
        <f t="shared" si="47"/>
        <v>0</v>
      </c>
      <c r="E188" s="111">
        <f t="shared" si="50"/>
        <v>0</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77">
        <f t="shared" si="40"/>
        <v>0</v>
      </c>
      <c r="CQ188" s="77">
        <f t="shared" si="41"/>
        <v>0</v>
      </c>
      <c r="CR188" s="77">
        <f t="shared" si="42"/>
        <v>0</v>
      </c>
      <c r="CS188" s="7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660" t="s">
        <v>124</v>
      </c>
      <c r="B189" s="660"/>
      <c r="C189" s="660"/>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77">
        <f t="shared" si="40"/>
        <v>0</v>
      </c>
      <c r="CQ189" s="77">
        <f t="shared" si="41"/>
        <v>0</v>
      </c>
      <c r="CR189" s="77">
        <f t="shared" si="42"/>
        <v>0</v>
      </c>
      <c r="CS189" s="7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631" t="s">
        <v>125</v>
      </c>
      <c r="B190" s="631"/>
      <c r="C190" s="631"/>
      <c r="D190" s="111">
        <f t="shared" si="47"/>
        <v>0</v>
      </c>
      <c r="E190" s="111">
        <f t="shared" si="50"/>
        <v>0</v>
      </c>
      <c r="F190" s="111">
        <f t="shared" si="50"/>
        <v>0</v>
      </c>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77">
        <f t="shared" si="40"/>
        <v>0</v>
      </c>
      <c r="CQ190" s="77">
        <f t="shared" si="41"/>
        <v>0</v>
      </c>
      <c r="CR190" s="77">
        <f t="shared" si="42"/>
        <v>0</v>
      </c>
      <c r="CS190" s="7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631" t="s">
        <v>126</v>
      </c>
      <c r="B191" s="631"/>
      <c r="C191" s="631"/>
      <c r="D191" s="111">
        <f t="shared" si="47"/>
        <v>0</v>
      </c>
      <c r="E191" s="111">
        <f t="shared" si="50"/>
        <v>0</v>
      </c>
      <c r="F191" s="111">
        <f t="shared" si="50"/>
        <v>0</v>
      </c>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77">
        <f t="shared" si="40"/>
        <v>0</v>
      </c>
      <c r="CQ191" s="77">
        <f t="shared" si="41"/>
        <v>0</v>
      </c>
      <c r="CR191" s="77">
        <f t="shared" si="42"/>
        <v>0</v>
      </c>
      <c r="CS191" s="7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15">
      <c r="A192" s="631" t="s">
        <v>127</v>
      </c>
      <c r="B192" s="631"/>
      <c r="C192" s="631"/>
      <c r="D192" s="111">
        <f t="shared" si="47"/>
        <v>3</v>
      </c>
      <c r="E192" s="111">
        <f t="shared" si="50"/>
        <v>0</v>
      </c>
      <c r="F192" s="111">
        <f t="shared" si="50"/>
        <v>3</v>
      </c>
      <c r="G192" s="85"/>
      <c r="H192" s="85"/>
      <c r="I192" s="85"/>
      <c r="J192" s="85"/>
      <c r="K192" s="85"/>
      <c r="L192" s="85"/>
      <c r="M192" s="85"/>
      <c r="N192" s="85">
        <v>3</v>
      </c>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129"/>
      <c r="AO192" s="135"/>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77">
        <f t="shared" si="40"/>
        <v>0</v>
      </c>
      <c r="CQ192" s="77">
        <f t="shared" si="41"/>
        <v>0</v>
      </c>
      <c r="CR192" s="77">
        <f t="shared" si="42"/>
        <v>0</v>
      </c>
      <c r="CS192" s="77">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631" t="s">
        <v>128</v>
      </c>
      <c r="B193" s="631"/>
      <c r="C193" s="631"/>
      <c r="D193" s="111">
        <f t="shared" si="47"/>
        <v>1</v>
      </c>
      <c r="E193" s="111">
        <f t="shared" si="50"/>
        <v>0</v>
      </c>
      <c r="F193" s="111">
        <f t="shared" si="50"/>
        <v>1</v>
      </c>
      <c r="G193" s="85"/>
      <c r="H193" s="85"/>
      <c r="I193" s="85"/>
      <c r="J193" s="85"/>
      <c r="K193" s="85"/>
      <c r="L193" s="85"/>
      <c r="M193" s="85"/>
      <c r="N193" s="85"/>
      <c r="O193" s="85"/>
      <c r="P193" s="85"/>
      <c r="Q193" s="85"/>
      <c r="R193" s="85"/>
      <c r="S193" s="85"/>
      <c r="T193" s="85">
        <v>1</v>
      </c>
      <c r="U193" s="85"/>
      <c r="V193" s="85"/>
      <c r="W193" s="85"/>
      <c r="X193" s="85"/>
      <c r="Y193" s="85"/>
      <c r="Z193" s="85"/>
      <c r="AA193" s="85"/>
      <c r="AB193" s="85"/>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77">
        <f t="shared" si="40"/>
        <v>0</v>
      </c>
      <c r="CQ193" s="77">
        <f t="shared" si="41"/>
        <v>0</v>
      </c>
      <c r="CR193" s="77">
        <f t="shared" si="42"/>
        <v>0</v>
      </c>
      <c r="CS193" s="7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661" t="s">
        <v>129</v>
      </c>
      <c r="B194" s="661"/>
      <c r="C194" s="661"/>
      <c r="D194" s="123">
        <f t="shared" si="47"/>
        <v>7</v>
      </c>
      <c r="E194" s="123">
        <f t="shared" si="50"/>
        <v>4</v>
      </c>
      <c r="F194" s="123">
        <f t="shared" si="50"/>
        <v>3</v>
      </c>
      <c r="G194" s="87">
        <v>2</v>
      </c>
      <c r="H194" s="87">
        <v>1</v>
      </c>
      <c r="I194" s="87"/>
      <c r="J194" s="87">
        <v>2</v>
      </c>
      <c r="K194" s="87"/>
      <c r="L194" s="87"/>
      <c r="M194" s="87">
        <v>2</v>
      </c>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77">
        <f t="shared" si="40"/>
        <v>0</v>
      </c>
      <c r="CQ194" s="77">
        <f t="shared" si="41"/>
        <v>0</v>
      </c>
      <c r="CR194" s="77">
        <f t="shared" si="42"/>
        <v>0</v>
      </c>
      <c r="CS194" s="7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7"/>
      <c r="CQ195" s="27"/>
      <c r="CR195" s="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533" t="s">
        <v>39</v>
      </c>
      <c r="B196" s="534"/>
      <c r="C196" s="676" t="s">
        <v>40</v>
      </c>
      <c r="D196" s="676"/>
      <c r="E196" s="676"/>
      <c r="F196" s="547" t="s">
        <v>248</v>
      </c>
      <c r="G196" s="548"/>
      <c r="H196" s="547" t="s">
        <v>94</v>
      </c>
      <c r="I196" s="548"/>
      <c r="J196" s="547" t="s">
        <v>95</v>
      </c>
      <c r="K196" s="548"/>
      <c r="L196" s="547" t="s">
        <v>96</v>
      </c>
      <c r="M196" s="548"/>
      <c r="N196" s="547" t="s">
        <v>249</v>
      </c>
      <c r="O196" s="548"/>
      <c r="P196" s="547" t="s">
        <v>250</v>
      </c>
      <c r="Q196" s="548"/>
      <c r="R196" s="547" t="s">
        <v>251</v>
      </c>
      <c r="S196" s="548"/>
      <c r="T196" s="547" t="s">
        <v>252</v>
      </c>
      <c r="U196" s="548"/>
      <c r="V196" s="547" t="s">
        <v>253</v>
      </c>
      <c r="W196" s="548"/>
      <c r="X196" s="547" t="s">
        <v>254</v>
      </c>
      <c r="Y196" s="548"/>
      <c r="Z196" s="547" t="s">
        <v>255</v>
      </c>
      <c r="AA196" s="548"/>
      <c r="AB196" s="547" t="s">
        <v>256</v>
      </c>
      <c r="AC196" s="548"/>
      <c r="AD196" s="547" t="s">
        <v>257</v>
      </c>
      <c r="AE196" s="548"/>
      <c r="AF196" s="547" t="s">
        <v>258</v>
      </c>
      <c r="AG196" s="548"/>
      <c r="AH196" s="547" t="s">
        <v>259</v>
      </c>
      <c r="AI196" s="548"/>
      <c r="AJ196" s="547" t="s">
        <v>260</v>
      </c>
      <c r="AK196" s="548"/>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535"/>
      <c r="B197" s="536"/>
      <c r="C197" s="402" t="s">
        <v>133</v>
      </c>
      <c r="D197" s="402" t="s">
        <v>37</v>
      </c>
      <c r="E197" s="405" t="s">
        <v>58</v>
      </c>
      <c r="F197" s="403" t="s">
        <v>37</v>
      </c>
      <c r="G197" s="403" t="s">
        <v>58</v>
      </c>
      <c r="H197" s="403" t="s">
        <v>37</v>
      </c>
      <c r="I197" s="403" t="s">
        <v>58</v>
      </c>
      <c r="J197" s="403" t="s">
        <v>37</v>
      </c>
      <c r="K197" s="403" t="s">
        <v>58</v>
      </c>
      <c r="L197" s="403" t="s">
        <v>37</v>
      </c>
      <c r="M197" s="403" t="s">
        <v>58</v>
      </c>
      <c r="N197" s="403" t="s">
        <v>37</v>
      </c>
      <c r="O197" s="403" t="s">
        <v>58</v>
      </c>
      <c r="P197" s="403" t="s">
        <v>37</v>
      </c>
      <c r="Q197" s="403" t="s">
        <v>58</v>
      </c>
      <c r="R197" s="403" t="s">
        <v>37</v>
      </c>
      <c r="S197" s="403" t="s">
        <v>58</v>
      </c>
      <c r="T197" s="403" t="s">
        <v>37</v>
      </c>
      <c r="U197" s="403" t="s">
        <v>58</v>
      </c>
      <c r="V197" s="403" t="s">
        <v>37</v>
      </c>
      <c r="W197" s="403" t="s">
        <v>58</v>
      </c>
      <c r="X197" s="403" t="s">
        <v>37</v>
      </c>
      <c r="Y197" s="403" t="s">
        <v>58</v>
      </c>
      <c r="Z197" s="403" t="s">
        <v>37</v>
      </c>
      <c r="AA197" s="403" t="s">
        <v>58</v>
      </c>
      <c r="AB197" s="403" t="s">
        <v>37</v>
      </c>
      <c r="AC197" s="403" t="s">
        <v>58</v>
      </c>
      <c r="AD197" s="403" t="s">
        <v>37</v>
      </c>
      <c r="AE197" s="403" t="s">
        <v>58</v>
      </c>
      <c r="AF197" s="403" t="s">
        <v>37</v>
      </c>
      <c r="AG197" s="403" t="s">
        <v>58</v>
      </c>
      <c r="AH197" s="403" t="s">
        <v>37</v>
      </c>
      <c r="AI197" s="403" t="s">
        <v>58</v>
      </c>
      <c r="AJ197" s="403" t="s">
        <v>37</v>
      </c>
      <c r="AK197" s="403"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674" t="s">
        <v>134</v>
      </c>
      <c r="B198" s="67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77">
        <f>IF($C198&lt;&gt;SUM($F198:$AK198),1,0)</f>
        <v>0</v>
      </c>
      <c r="CQ198" s="77">
        <f>IF($D198&lt;&gt;$F198+$H198+$J198+$L198+$N198+$P198+R198+T198+V198+X198+Z198+AB198+AD198+AF198+AH198+AJ198,1,0)</f>
        <v>0</v>
      </c>
      <c r="CR198" s="7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528" t="s">
        <v>135</v>
      </c>
      <c r="B199" s="528"/>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77">
        <f>IF($C199&lt;&gt;SUM($F199:$AK199),1,0)</f>
        <v>0</v>
      </c>
      <c r="CQ199" s="77">
        <f>IF($D199&lt;&gt;$F199+$H199+$J199+$L199+$N199+$P199+R199+T199+V199+X199+Z199+AB199+AD199+AF199+AH199+AJ199,1,0)</f>
        <v>0</v>
      </c>
      <c r="CR199" s="7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675" t="s">
        <v>136</v>
      </c>
      <c r="B200" s="675"/>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77">
        <f>IF($C200&lt;&gt;SUM($F200:$AK200),1,0)</f>
        <v>0</v>
      </c>
      <c r="CQ200" s="77">
        <f>IF($D200&lt;&gt;$F200+$H200+$J200+$L200+$N200+$P200+R200+T200+V200+X200+Z200+AB200+AD200+AF200+AH200+AJ200,1,0)</f>
        <v>0</v>
      </c>
      <c r="CR200" s="7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7"/>
      <c r="CQ201" s="27"/>
      <c r="CR201" s="27"/>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533" t="s">
        <v>39</v>
      </c>
      <c r="B202" s="534"/>
      <c r="C202" s="676" t="s">
        <v>40</v>
      </c>
      <c r="D202" s="676"/>
      <c r="E202" s="676"/>
      <c r="F202" s="547" t="s">
        <v>248</v>
      </c>
      <c r="G202" s="548"/>
      <c r="H202" s="547" t="s">
        <v>94</v>
      </c>
      <c r="I202" s="548"/>
      <c r="J202" s="547" t="s">
        <v>95</v>
      </c>
      <c r="K202" s="548"/>
      <c r="L202" s="547" t="s">
        <v>96</v>
      </c>
      <c r="M202" s="548"/>
      <c r="N202" s="547" t="s">
        <v>249</v>
      </c>
      <c r="O202" s="548"/>
      <c r="P202" s="547" t="s">
        <v>250</v>
      </c>
      <c r="Q202" s="548"/>
      <c r="R202" s="547" t="s">
        <v>251</v>
      </c>
      <c r="S202" s="548"/>
      <c r="T202" s="547" t="s">
        <v>252</v>
      </c>
      <c r="U202" s="548"/>
      <c r="V202" s="547" t="s">
        <v>253</v>
      </c>
      <c r="W202" s="548"/>
      <c r="X202" s="547" t="s">
        <v>254</v>
      </c>
      <c r="Y202" s="548"/>
      <c r="Z202" s="547" t="s">
        <v>255</v>
      </c>
      <c r="AA202" s="548"/>
      <c r="AB202" s="547" t="s">
        <v>256</v>
      </c>
      <c r="AC202" s="548"/>
      <c r="AD202" s="547" t="s">
        <v>257</v>
      </c>
      <c r="AE202" s="548"/>
      <c r="AF202" s="547" t="s">
        <v>258</v>
      </c>
      <c r="AG202" s="548"/>
      <c r="AH202" s="547" t="s">
        <v>259</v>
      </c>
      <c r="AI202" s="548"/>
      <c r="AJ202" s="547" t="s">
        <v>260</v>
      </c>
      <c r="AK202" s="548"/>
      <c r="AL202" s="71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535"/>
      <c r="B203" s="536"/>
      <c r="C203" s="402" t="s">
        <v>133</v>
      </c>
      <c r="D203" s="402" t="s">
        <v>37</v>
      </c>
      <c r="E203" s="405"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714"/>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7"/>
      <c r="CQ203" s="27"/>
      <c r="CR203" s="27"/>
      <c r="CS203" s="27"/>
      <c r="CT203" s="27"/>
      <c r="CU203" s="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674" t="s">
        <v>134</v>
      </c>
      <c r="B204" s="67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77">
        <f>IF($C204&lt;$AL204,1,0)</f>
        <v>0</v>
      </c>
      <c r="CQ204" s="77">
        <f>IF($D204&lt;&gt;$F204+$H204+$J204+$L204+$N204+$P204+R204+T204+W204+Y204+AA204+AC204+AE204+AG204+AI204+AK204,1,0)</f>
        <v>0</v>
      </c>
      <c r="CR204" s="77">
        <f>IF($E204&lt;&gt;$G204+$I204+$K204+$M204+$O204+$Q204+S204+U204+W204+Y204+AA204+AC204+AE204+AG204+AI204+AK204,1,0)</f>
        <v>0</v>
      </c>
      <c r="CS204" s="27"/>
      <c r="CT204" s="27"/>
      <c r="CU204" s="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528" t="s">
        <v>135</v>
      </c>
      <c r="B205" s="528"/>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390" t="s">
        <v>292</v>
      </c>
      <c r="AY205" s="27"/>
      <c r="AZ205" s="27"/>
      <c r="BA205" s="80"/>
      <c r="BB205" s="158"/>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77">
        <f>IF($C205&lt;$AL205,1,0)</f>
        <v>0</v>
      </c>
      <c r="CQ205" s="77">
        <f>IF($D205&lt;&gt;$F205+$H205+$J205+$L205+$N205+$P205+R205+T205+V205+X205+Z205+AB205+AD205+AF205+AH205+AJ205,1,0)</f>
        <v>0</v>
      </c>
      <c r="CR205" s="77">
        <f>IF($E205&lt;&gt;$G205+$I205+$K205+$M205+$O205+$Q205+S205+U205+W205+Y205+AA205+AC205+AE205+AG205+AI205+AK205,1,0)</f>
        <v>0</v>
      </c>
      <c r="CS205" s="27"/>
      <c r="CT205" s="27"/>
      <c r="CU205" s="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675" t="s">
        <v>136</v>
      </c>
      <c r="B206" s="675"/>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390" t="s">
        <v>292</v>
      </c>
      <c r="AY206" s="27"/>
      <c r="AZ206" s="27"/>
      <c r="BA206" s="80"/>
      <c r="BB206" s="158"/>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77">
        <f>IF($C206&lt;$AL206,1,0)</f>
        <v>0</v>
      </c>
      <c r="CQ206" s="77">
        <f>IF($D206&lt;&gt;$F206+$H206+$J206+$L206+$N206+$P206+R206+T206+V206+X206+Z206+AB206+AD206+AF206+AH206+AJ206,1,0)</f>
        <v>0</v>
      </c>
      <c r="CR206" s="77">
        <f>IF($E206&lt;&gt;$G206+$I206+$K206+$M206+$O206+$Q206+S206+U206+W206+Y206+AA206+AC206+AE206+AG206+AI206+AK206,1,0)</f>
        <v>0</v>
      </c>
      <c r="CS206" s="27"/>
      <c r="CT206" s="27"/>
      <c r="CU206" s="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27"/>
      <c r="CQ207" s="27"/>
      <c r="CR207" s="27"/>
      <c r="CS207" s="27"/>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715" t="s">
        <v>137</v>
      </c>
      <c r="B208" s="716" t="s">
        <v>138</v>
      </c>
      <c r="C208" s="509" t="s">
        <v>4</v>
      </c>
      <c r="D208" s="719" t="s">
        <v>139</v>
      </c>
      <c r="E208" s="720"/>
      <c r="F208" s="720"/>
      <c r="G208" s="720"/>
      <c r="H208" s="720"/>
      <c r="I208" s="720"/>
      <c r="J208" s="720"/>
      <c r="K208" s="720"/>
      <c r="L208" s="720"/>
      <c r="M208" s="720"/>
      <c r="N208" s="720"/>
      <c r="O208" s="720"/>
      <c r="P208" s="720"/>
      <c r="Q208" s="720"/>
      <c r="R208" s="720"/>
      <c r="S208" s="721"/>
      <c r="T208" s="719" t="s">
        <v>51</v>
      </c>
      <c r="U208" s="721"/>
      <c r="V208" s="555"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27"/>
      <c r="CQ208" s="27"/>
      <c r="CR208" s="27"/>
      <c r="CS208" s="27"/>
      <c r="CT208" s="27"/>
      <c r="CU208" s="27"/>
      <c r="CV208" s="27"/>
      <c r="CW208" s="11"/>
      <c r="CX208" s="11"/>
      <c r="CY208" s="11"/>
      <c r="CZ208" s="27"/>
      <c r="DA208" s="27"/>
      <c r="DG208" s="27"/>
      <c r="DH208" s="27"/>
      <c r="DI208" s="27"/>
      <c r="DJ208" s="27"/>
    </row>
    <row r="209" spans="1:118" s="76" customFormat="1" ht="24.75" customHeight="1" x14ac:dyDescent="0.15">
      <c r="A209" s="717"/>
      <c r="B209" s="718"/>
      <c r="C209" s="510"/>
      <c r="D209" s="279" t="s">
        <v>237</v>
      </c>
      <c r="E209" s="280" t="s">
        <v>140</v>
      </c>
      <c r="F209" s="280" t="s">
        <v>63</v>
      </c>
      <c r="G209" s="280" t="s">
        <v>8</v>
      </c>
      <c r="H209" s="403" t="s">
        <v>165</v>
      </c>
      <c r="I209" s="403" t="s">
        <v>166</v>
      </c>
      <c r="J209" s="403" t="s">
        <v>167</v>
      </c>
      <c r="K209" s="403" t="s">
        <v>168</v>
      </c>
      <c r="L209" s="403" t="s">
        <v>169</v>
      </c>
      <c r="M209" s="403" t="s">
        <v>170</v>
      </c>
      <c r="N209" s="403" t="s">
        <v>264</v>
      </c>
      <c r="O209" s="403" t="s">
        <v>265</v>
      </c>
      <c r="P209" s="403" t="s">
        <v>266</v>
      </c>
      <c r="Q209" s="403" t="s">
        <v>267</v>
      </c>
      <c r="R209" s="403" t="s">
        <v>268</v>
      </c>
      <c r="S209" s="403" t="s">
        <v>269</v>
      </c>
      <c r="T209" s="280" t="s">
        <v>141</v>
      </c>
      <c r="U209" s="280" t="s">
        <v>58</v>
      </c>
      <c r="V209" s="722"/>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27"/>
      <c r="CQ209" s="27"/>
      <c r="CR209" s="27"/>
      <c r="CS209" s="11"/>
      <c r="CT209" s="27"/>
      <c r="CU209" s="27"/>
      <c r="CV209" s="27"/>
      <c r="CW209" s="11"/>
      <c r="CX209" s="11"/>
      <c r="CY209" s="11"/>
      <c r="CZ209" s="27"/>
      <c r="DA209" s="27"/>
      <c r="DG209" s="27"/>
      <c r="DH209" s="27"/>
      <c r="DI209" s="27"/>
      <c r="DJ209" s="27"/>
    </row>
    <row r="210" spans="1:118" s="76" customFormat="1" ht="15.75" customHeight="1" x14ac:dyDescent="0.15">
      <c r="A210" s="671"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77" t="str">
        <f>IF($C210=0,"",IF($V210="",IF($C210=0,"",1),0))</f>
        <v/>
      </c>
      <c r="CR210" s="77">
        <f>IF($C210&lt;$V210,1,0)</f>
        <v>0</v>
      </c>
      <c r="CS210" s="27"/>
      <c r="CT210" s="391"/>
      <c r="CU210" s="391"/>
      <c r="CV210" s="391"/>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672"/>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77" t="str">
        <f>IF($C211=0,"",IF($V211="",IF($C211=0,"",1),0))</f>
        <v/>
      </c>
      <c r="CR211" s="77">
        <f>IF($C211&lt;$V211,1,0)</f>
        <v>0</v>
      </c>
      <c r="CS211" s="27"/>
      <c r="CT211" s="391"/>
      <c r="CU211" s="391"/>
      <c r="CV211" s="391"/>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673"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77" t="str">
        <f>IF($C212=0,"",IF($V212="",IF($C212=0,"",1),0))</f>
        <v/>
      </c>
      <c r="CR212" s="77">
        <f>IF($C212&lt;$V212,1,0)</f>
        <v>0</v>
      </c>
      <c r="CS212" s="27"/>
      <c r="CT212" s="391"/>
      <c r="CU212" s="391"/>
      <c r="CV212" s="391"/>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672"/>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77" t="str">
        <f>IF($C213=0,"",IF($V213="",IF($C213=0,"",1),0))</f>
        <v/>
      </c>
      <c r="CR213" s="77">
        <f>IF($C213&lt;$V213,1,0)</f>
        <v>0</v>
      </c>
      <c r="CS213" s="27"/>
      <c r="CT213" s="391"/>
      <c r="CU213" s="391"/>
      <c r="CV213" s="391"/>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533" t="s">
        <v>146</v>
      </c>
      <c r="B215" s="534"/>
      <c r="C215" s="543" t="s">
        <v>147</v>
      </c>
      <c r="D215" s="543"/>
      <c r="E215" s="543"/>
      <c r="F215" s="557" t="s">
        <v>148</v>
      </c>
      <c r="G215" s="558"/>
      <c r="H215" s="558"/>
      <c r="I215" s="558"/>
      <c r="J215" s="558"/>
      <c r="K215" s="558"/>
      <c r="L215" s="558"/>
      <c r="M215" s="558"/>
      <c r="N215" s="558"/>
      <c r="O215" s="558"/>
      <c r="P215" s="558"/>
      <c r="Q215" s="558"/>
      <c r="R215" s="558"/>
      <c r="S215" s="558"/>
      <c r="T215" s="558"/>
      <c r="U215" s="558"/>
      <c r="V215" s="558"/>
      <c r="W215" s="558"/>
      <c r="X215" s="558"/>
      <c r="Y215" s="558"/>
      <c r="Z215" s="558"/>
      <c r="AA215" s="558"/>
      <c r="AB215" s="558"/>
      <c r="AC215" s="558"/>
      <c r="AD215" s="558"/>
      <c r="AE215" s="558"/>
      <c r="AF215" s="558"/>
      <c r="AG215" s="558"/>
      <c r="AH215" s="558"/>
      <c r="AI215" s="558"/>
      <c r="AJ215" s="558"/>
      <c r="AK215" s="558"/>
      <c r="AL215" s="558"/>
      <c r="AM215" s="558"/>
      <c r="AN215" s="723" t="s">
        <v>149</v>
      </c>
      <c r="AO215" s="509" t="s">
        <v>84</v>
      </c>
      <c r="AP215" s="713" t="s">
        <v>150</v>
      </c>
      <c r="AQ215" s="509"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81"/>
      <c r="B216" s="582"/>
      <c r="C216" s="543"/>
      <c r="D216" s="543"/>
      <c r="E216" s="543"/>
      <c r="F216" s="560" t="s">
        <v>271</v>
      </c>
      <c r="G216" s="726"/>
      <c r="H216" s="727" t="s">
        <v>237</v>
      </c>
      <c r="I216" s="728"/>
      <c r="J216" s="560" t="s">
        <v>140</v>
      </c>
      <c r="K216" s="726"/>
      <c r="L216" s="560" t="s">
        <v>63</v>
      </c>
      <c r="M216" s="726"/>
      <c r="N216" s="560" t="s">
        <v>8</v>
      </c>
      <c r="O216" s="726"/>
      <c r="P216" s="579" t="s">
        <v>213</v>
      </c>
      <c r="Q216" s="580"/>
      <c r="R216" s="579" t="s">
        <v>214</v>
      </c>
      <c r="S216" s="580"/>
      <c r="T216" s="579" t="s">
        <v>215</v>
      </c>
      <c r="U216" s="580"/>
      <c r="V216" s="579" t="s">
        <v>216</v>
      </c>
      <c r="W216" s="580"/>
      <c r="X216" s="579" t="s">
        <v>217</v>
      </c>
      <c r="Y216" s="580"/>
      <c r="Z216" s="579" t="s">
        <v>218</v>
      </c>
      <c r="AA216" s="580"/>
      <c r="AB216" s="579" t="s">
        <v>219</v>
      </c>
      <c r="AC216" s="580"/>
      <c r="AD216" s="579" t="s">
        <v>220</v>
      </c>
      <c r="AE216" s="580"/>
      <c r="AF216" s="579" t="s">
        <v>221</v>
      </c>
      <c r="AG216" s="580"/>
      <c r="AH216" s="579" t="s">
        <v>222</v>
      </c>
      <c r="AI216" s="580"/>
      <c r="AJ216" s="579" t="s">
        <v>223</v>
      </c>
      <c r="AK216" s="580"/>
      <c r="AL216" s="579" t="s">
        <v>224</v>
      </c>
      <c r="AM216" s="612"/>
      <c r="AN216" s="724"/>
      <c r="AO216" s="684"/>
      <c r="AP216" s="584"/>
      <c r="AQ216" s="684"/>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535"/>
      <c r="B217" s="536"/>
      <c r="C217" s="402" t="s">
        <v>133</v>
      </c>
      <c r="D217" s="402" t="s">
        <v>37</v>
      </c>
      <c r="E217" s="393" t="s">
        <v>58</v>
      </c>
      <c r="F217" s="406" t="s">
        <v>141</v>
      </c>
      <c r="G217" s="406" t="s">
        <v>58</v>
      </c>
      <c r="H217" s="406" t="s">
        <v>141</v>
      </c>
      <c r="I217" s="406" t="s">
        <v>58</v>
      </c>
      <c r="J217" s="406" t="s">
        <v>141</v>
      </c>
      <c r="K217" s="406" t="s">
        <v>58</v>
      </c>
      <c r="L217" s="406" t="s">
        <v>141</v>
      </c>
      <c r="M217" s="406" t="s">
        <v>58</v>
      </c>
      <c r="N217" s="406" t="s">
        <v>141</v>
      </c>
      <c r="O217" s="406" t="s">
        <v>58</v>
      </c>
      <c r="P217" s="406" t="s">
        <v>141</v>
      </c>
      <c r="Q217" s="406" t="s">
        <v>58</v>
      </c>
      <c r="R217" s="406" t="s">
        <v>141</v>
      </c>
      <c r="S217" s="406" t="s">
        <v>58</v>
      </c>
      <c r="T217" s="406" t="s">
        <v>141</v>
      </c>
      <c r="U217" s="406" t="s">
        <v>58</v>
      </c>
      <c r="V217" s="406" t="s">
        <v>141</v>
      </c>
      <c r="W217" s="406" t="s">
        <v>58</v>
      </c>
      <c r="X217" s="406" t="s">
        <v>141</v>
      </c>
      <c r="Y217" s="406" t="s">
        <v>58</v>
      </c>
      <c r="Z217" s="406" t="s">
        <v>141</v>
      </c>
      <c r="AA217" s="406" t="s">
        <v>58</v>
      </c>
      <c r="AB217" s="406" t="s">
        <v>141</v>
      </c>
      <c r="AC217" s="406" t="s">
        <v>58</v>
      </c>
      <c r="AD217" s="406" t="s">
        <v>141</v>
      </c>
      <c r="AE217" s="406" t="s">
        <v>58</v>
      </c>
      <c r="AF217" s="406" t="s">
        <v>141</v>
      </c>
      <c r="AG217" s="406" t="s">
        <v>58</v>
      </c>
      <c r="AH217" s="406" t="s">
        <v>141</v>
      </c>
      <c r="AI217" s="406" t="s">
        <v>58</v>
      </c>
      <c r="AJ217" s="406" t="s">
        <v>141</v>
      </c>
      <c r="AK217" s="406" t="s">
        <v>58</v>
      </c>
      <c r="AL217" s="406" t="s">
        <v>141</v>
      </c>
      <c r="AM217" s="395" t="s">
        <v>58</v>
      </c>
      <c r="AN217" s="725"/>
      <c r="AO217" s="510"/>
      <c r="AP217" s="714"/>
      <c r="AQ217" s="510"/>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27"/>
      <c r="CQ217" s="27"/>
      <c r="CR217" s="27"/>
      <c r="CS217" s="11"/>
      <c r="CT217" s="27"/>
      <c r="CU217" s="27"/>
      <c r="CV217" s="27"/>
      <c r="CW217" s="11"/>
      <c r="CX217" s="11"/>
      <c r="CY217" s="11"/>
      <c r="CZ217" s="11"/>
      <c r="DA217" s="11"/>
      <c r="DB217" s="11"/>
      <c r="DC217" s="11"/>
      <c r="DD217" s="11"/>
      <c r="DE217" s="11"/>
    </row>
    <row r="218" spans="1:118" s="76" customFormat="1" ht="18" customHeight="1" x14ac:dyDescent="0.15">
      <c r="A218" s="752" t="s">
        <v>151</v>
      </c>
      <c r="B218" s="753"/>
      <c r="C218" s="287">
        <f>SUM(D218:E218)</f>
        <v>11</v>
      </c>
      <c r="D218" s="287">
        <f>+F218+H218+J218+L218+N218+P218+R218+T218+V218++X218+Z218+AB218+AD218+AF218+AH218+AJ218+AL218</f>
        <v>2</v>
      </c>
      <c r="E218" s="287">
        <f>+G218+I218+K218+M218+O218+Q218+S218+U218+W218++Y218+AA218+AC218+AE218+AG218+AI218+AK218+AM218</f>
        <v>9</v>
      </c>
      <c r="F218" s="287">
        <f>SUM(F220:F228)</f>
        <v>0</v>
      </c>
      <c r="G218" s="287">
        <f t="shared" ref="G218:AM218" si="52">SUM(G220:G228)</f>
        <v>0</v>
      </c>
      <c r="H218" s="287">
        <f t="shared" si="52"/>
        <v>0</v>
      </c>
      <c r="I218" s="287">
        <f t="shared" si="52"/>
        <v>0</v>
      </c>
      <c r="J218" s="287">
        <f t="shared" si="52"/>
        <v>0</v>
      </c>
      <c r="K218" s="287">
        <f>SUM(K219:K228)</f>
        <v>0</v>
      </c>
      <c r="L218" s="287">
        <f t="shared" si="52"/>
        <v>0</v>
      </c>
      <c r="M218" s="287">
        <f>SUM(M219:M228)</f>
        <v>2</v>
      </c>
      <c r="N218" s="287">
        <f t="shared" si="52"/>
        <v>2</v>
      </c>
      <c r="O218" s="287">
        <f>SUM(O219:O228)</f>
        <v>1</v>
      </c>
      <c r="P218" s="287">
        <f t="shared" si="52"/>
        <v>0</v>
      </c>
      <c r="Q218" s="287">
        <f>SUM(Q219:Q228)</f>
        <v>1</v>
      </c>
      <c r="R218" s="287">
        <f t="shared" si="52"/>
        <v>0</v>
      </c>
      <c r="S218" s="287">
        <f>SUM(S219:S228)</f>
        <v>0</v>
      </c>
      <c r="T218" s="287">
        <f t="shared" si="52"/>
        <v>0</v>
      </c>
      <c r="U218" s="287">
        <f>SUM(U219:U228)</f>
        <v>0</v>
      </c>
      <c r="V218" s="287">
        <f t="shared" si="52"/>
        <v>0</v>
      </c>
      <c r="W218" s="287">
        <f>SUM(W219:W228)</f>
        <v>1</v>
      </c>
      <c r="X218" s="287">
        <f t="shared" si="52"/>
        <v>0</v>
      </c>
      <c r="Y218" s="287">
        <f>SUM(Y219:Y228)</f>
        <v>2</v>
      </c>
      <c r="Z218" s="287">
        <f t="shared" si="52"/>
        <v>0</v>
      </c>
      <c r="AA218" s="287">
        <f>SUM(AA219:AA228)</f>
        <v>1</v>
      </c>
      <c r="AB218" s="287">
        <f t="shared" si="52"/>
        <v>0</v>
      </c>
      <c r="AC218" s="287">
        <f>SUM(AC219:AC228)</f>
        <v>0</v>
      </c>
      <c r="AD218" s="287">
        <f t="shared" si="52"/>
        <v>0</v>
      </c>
      <c r="AE218" s="287">
        <f t="shared" si="52"/>
        <v>1</v>
      </c>
      <c r="AF218" s="287">
        <f t="shared" si="52"/>
        <v>0</v>
      </c>
      <c r="AG218" s="287">
        <f t="shared" si="52"/>
        <v>0</v>
      </c>
      <c r="AH218" s="287">
        <f t="shared" si="52"/>
        <v>0</v>
      </c>
      <c r="AI218" s="287">
        <f t="shared" si="52"/>
        <v>0</v>
      </c>
      <c r="AJ218" s="287">
        <f t="shared" si="52"/>
        <v>0</v>
      </c>
      <c r="AK218" s="287">
        <f t="shared" si="52"/>
        <v>0</v>
      </c>
      <c r="AL218" s="288">
        <f t="shared" si="52"/>
        <v>0</v>
      </c>
      <c r="AM218" s="289">
        <f t="shared" si="52"/>
        <v>0</v>
      </c>
      <c r="AN218" s="152">
        <f>SUM(AN219:AN228)</f>
        <v>0</v>
      </c>
      <c r="AO218" s="153">
        <f>SUM(AO219:AO228)</f>
        <v>0</v>
      </c>
      <c r="AP218" s="290">
        <f>SUM(AP219:AP228)</f>
        <v>0</v>
      </c>
      <c r="AQ218" s="290">
        <f>SUM(AQ219:AQ228)</f>
        <v>0</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7">
        <f>IF($AO218&lt;$AP218+$AQ218,1,0)</f>
        <v>0</v>
      </c>
      <c r="CQ218" s="27"/>
      <c r="CR218" s="27"/>
      <c r="CS218" s="11"/>
      <c r="CT218" s="27"/>
      <c r="CU218" s="27"/>
      <c r="CV218" s="27"/>
      <c r="CW218" s="11"/>
      <c r="CX218" s="11"/>
      <c r="CY218" s="11"/>
      <c r="CZ218" s="11"/>
      <c r="DA218" s="11"/>
      <c r="DB218" s="11"/>
      <c r="DC218" s="11"/>
      <c r="DD218" s="11"/>
      <c r="DE218" s="11"/>
    </row>
    <row r="219" spans="1:118" s="76" customFormat="1" ht="18" customHeight="1" x14ac:dyDescent="0.15">
      <c r="A219" s="664" t="s">
        <v>152</v>
      </c>
      <c r="B219" s="275" t="s">
        <v>97</v>
      </c>
      <c r="C219" s="291">
        <f>+E219</f>
        <v>1</v>
      </c>
      <c r="D219" s="292"/>
      <c r="E219" s="291">
        <f>+K219+M219+O219+Q219+S219+U219+W219++Y219+AA219+AC219</f>
        <v>1</v>
      </c>
      <c r="F219" s="258"/>
      <c r="G219" s="258"/>
      <c r="H219" s="258"/>
      <c r="I219" s="258"/>
      <c r="J219" s="258"/>
      <c r="K219" s="84"/>
      <c r="L219" s="258"/>
      <c r="M219" s="84"/>
      <c r="N219" s="258"/>
      <c r="O219" s="84">
        <v>1</v>
      </c>
      <c r="P219" s="258"/>
      <c r="Q219" s="84"/>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7">
        <f t="shared" ref="CP219:CP228" si="55">IF($AO219&lt;$AP219+$AQ219,1,0)</f>
        <v>0</v>
      </c>
      <c r="CQ219" s="27"/>
      <c r="CR219" s="27"/>
      <c r="CS219" s="11"/>
      <c r="CT219" s="27"/>
      <c r="CU219" s="27"/>
      <c r="CV219" s="27"/>
      <c r="CW219" s="11"/>
      <c r="CX219" s="11"/>
      <c r="CY219" s="11"/>
      <c r="CZ219" s="11"/>
      <c r="DA219" s="11"/>
      <c r="DB219" s="11"/>
      <c r="DC219" s="11"/>
      <c r="DD219" s="11"/>
      <c r="DE219" s="11"/>
    </row>
    <row r="220" spans="1:118" s="13" customFormat="1" ht="18.75" customHeight="1" x14ac:dyDescent="0.2">
      <c r="A220" s="665"/>
      <c r="B220" s="394" t="s">
        <v>153</v>
      </c>
      <c r="C220" s="95">
        <f t="shared" ref="C220:C228" si="56">SUM(D220:E220)</f>
        <v>1</v>
      </c>
      <c r="D220" s="95">
        <f t="shared" ref="D220:E228" si="57">+F220+H220+J220+L220+N220+P220+R220+T220+V220++X220+Z220+AB220+AD220+AF220+AH220+AJ220+AL220</f>
        <v>0</v>
      </c>
      <c r="E220" s="123">
        <f>+G220+I220+K220+M220+O220+Q220+S220+U220+W220++Y220+AA220+AC220+AE220+AG220+AI220+AK220+AM220</f>
        <v>1</v>
      </c>
      <c r="F220" s="87"/>
      <c r="G220" s="87"/>
      <c r="H220" s="87"/>
      <c r="I220" s="87"/>
      <c r="J220" s="87"/>
      <c r="K220" s="87"/>
      <c r="L220" s="87"/>
      <c r="M220" s="87"/>
      <c r="N220" s="87"/>
      <c r="O220" s="87"/>
      <c r="P220" s="87"/>
      <c r="Q220" s="87">
        <v>1</v>
      </c>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7">
        <f t="shared" si="55"/>
        <v>0</v>
      </c>
      <c r="CQ220" s="27"/>
      <c r="CR220" s="27"/>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754" t="s">
        <v>154</v>
      </c>
      <c r="B221" s="754"/>
      <c r="C221" s="125">
        <f t="shared" si="56"/>
        <v>0</v>
      </c>
      <c r="D221" s="125">
        <f t="shared" si="57"/>
        <v>0</v>
      </c>
      <c r="E221" s="145">
        <f t="shared" si="57"/>
        <v>0</v>
      </c>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7">
        <f t="shared" si="55"/>
        <v>0</v>
      </c>
      <c r="CQ221" s="27"/>
      <c r="CR221" s="27"/>
      <c r="CS221" s="11"/>
      <c r="CT221" s="27"/>
      <c r="CU221" s="27"/>
      <c r="CV221" s="27"/>
      <c r="CW221" s="11"/>
      <c r="CX221" s="11"/>
      <c r="CY221" s="11"/>
      <c r="CZ221" s="11"/>
      <c r="DA221" s="11"/>
      <c r="DB221" s="11"/>
      <c r="DC221" s="11"/>
      <c r="DD221" s="11"/>
      <c r="DE221" s="11"/>
    </row>
    <row r="222" spans="1:118" s="76" customFormat="1" ht="15" customHeight="1" x14ac:dyDescent="0.15">
      <c r="A222" s="755" t="s">
        <v>155</v>
      </c>
      <c r="B222" s="755"/>
      <c r="C222" s="94">
        <f t="shared" si="56"/>
        <v>4</v>
      </c>
      <c r="D222" s="94">
        <f t="shared" si="57"/>
        <v>2</v>
      </c>
      <c r="E222" s="122">
        <f t="shared" si="57"/>
        <v>2</v>
      </c>
      <c r="F222" s="85"/>
      <c r="G222" s="85"/>
      <c r="H222" s="85"/>
      <c r="I222" s="85"/>
      <c r="J222" s="85"/>
      <c r="K222" s="85"/>
      <c r="L222" s="85"/>
      <c r="M222" s="85">
        <v>2</v>
      </c>
      <c r="N222" s="85">
        <v>2</v>
      </c>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129"/>
      <c r="AN222" s="135"/>
      <c r="AO222" s="97"/>
      <c r="AP222" s="85"/>
      <c r="AQ222" s="85"/>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7">
        <f t="shared" si="55"/>
        <v>0</v>
      </c>
      <c r="CQ222" s="27"/>
      <c r="CR222" s="27"/>
      <c r="CS222" s="11"/>
      <c r="CT222" s="27"/>
      <c r="CU222" s="27"/>
      <c r="CV222" s="27"/>
      <c r="CW222" s="11"/>
      <c r="CX222" s="11"/>
      <c r="CY222" s="11"/>
      <c r="CZ222" s="11"/>
      <c r="DA222" s="11"/>
      <c r="DB222" s="11"/>
      <c r="DC222" s="11"/>
      <c r="DD222" s="11"/>
      <c r="DE222" s="11"/>
    </row>
    <row r="223" spans="1:118" s="76" customFormat="1" ht="15" customHeight="1" x14ac:dyDescent="0.15">
      <c r="A223" s="755" t="s">
        <v>156</v>
      </c>
      <c r="B223" s="755"/>
      <c r="C223" s="94">
        <f t="shared" si="56"/>
        <v>0</v>
      </c>
      <c r="D223" s="94">
        <f t="shared" si="57"/>
        <v>0</v>
      </c>
      <c r="E223" s="122">
        <f t="shared" si="57"/>
        <v>0</v>
      </c>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7">
        <f t="shared" si="55"/>
        <v>0</v>
      </c>
      <c r="CQ223" s="27"/>
      <c r="CR223" s="27"/>
      <c r="CS223" s="11"/>
      <c r="CT223" s="27"/>
      <c r="CU223" s="27"/>
      <c r="CV223" s="27"/>
      <c r="CW223" s="11"/>
      <c r="CX223" s="11"/>
      <c r="CY223" s="11"/>
      <c r="CZ223" s="11"/>
      <c r="DA223" s="11"/>
      <c r="DB223" s="11"/>
      <c r="DC223" s="11"/>
      <c r="DD223" s="11"/>
      <c r="DE223" s="11"/>
    </row>
    <row r="224" spans="1:118" s="76" customFormat="1" ht="15" customHeight="1" x14ac:dyDescent="0.15">
      <c r="A224" s="755" t="s">
        <v>157</v>
      </c>
      <c r="B224" s="755"/>
      <c r="C224" s="94">
        <f t="shared" si="56"/>
        <v>0</v>
      </c>
      <c r="D224" s="94">
        <f t="shared" si="57"/>
        <v>0</v>
      </c>
      <c r="E224" s="122">
        <f t="shared" si="57"/>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7">
        <f t="shared" si="55"/>
        <v>0</v>
      </c>
      <c r="CQ224" s="27"/>
      <c r="CR224" s="27"/>
      <c r="CS224" s="11"/>
      <c r="CT224" s="27"/>
      <c r="CU224" s="27"/>
      <c r="CV224" s="27"/>
      <c r="CW224" s="11"/>
      <c r="CX224" s="11"/>
      <c r="CY224" s="11"/>
      <c r="CZ224" s="11"/>
      <c r="DA224" s="11"/>
      <c r="DB224" s="11"/>
      <c r="DC224" s="11"/>
      <c r="DD224" s="11"/>
      <c r="DE224" s="11"/>
    </row>
    <row r="225" spans="1:127" s="76" customFormat="1" ht="15" customHeight="1" x14ac:dyDescent="0.15">
      <c r="A225" s="755" t="s">
        <v>158</v>
      </c>
      <c r="B225" s="755"/>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7">
        <f t="shared" si="55"/>
        <v>0</v>
      </c>
      <c r="CQ225" s="27"/>
      <c r="CR225" s="27"/>
      <c r="CS225" s="11"/>
      <c r="CT225" s="27"/>
      <c r="CU225" s="27"/>
      <c r="CV225" s="27"/>
      <c r="CW225" s="11"/>
      <c r="CX225" s="11"/>
      <c r="CY225" s="11"/>
      <c r="CZ225" s="11"/>
      <c r="DA225" s="11"/>
      <c r="DB225" s="11"/>
      <c r="DC225" s="11"/>
      <c r="DD225" s="11"/>
      <c r="DE225" s="11"/>
    </row>
    <row r="226" spans="1:127" s="76" customFormat="1" ht="15" customHeight="1" x14ac:dyDescent="0.15">
      <c r="A226" s="755" t="s">
        <v>159</v>
      </c>
      <c r="B226" s="755"/>
      <c r="C226" s="94">
        <f t="shared" si="56"/>
        <v>0</v>
      </c>
      <c r="D226" s="94">
        <f t="shared" si="57"/>
        <v>0</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7">
        <f t="shared" si="55"/>
        <v>0</v>
      </c>
      <c r="CQ226" s="27"/>
      <c r="CR226" s="27"/>
      <c r="CS226" s="11"/>
      <c r="CT226" s="27"/>
      <c r="CU226" s="27"/>
      <c r="CV226" s="27"/>
      <c r="CW226" s="11"/>
      <c r="CX226" s="11"/>
      <c r="CY226" s="11"/>
      <c r="CZ226" s="11"/>
      <c r="DA226" s="11"/>
      <c r="DB226" s="11"/>
      <c r="DC226" s="11"/>
      <c r="DD226" s="11"/>
      <c r="DE226" s="11"/>
    </row>
    <row r="227" spans="1:127" s="76" customFormat="1" ht="15" customHeight="1" x14ac:dyDescent="0.15">
      <c r="A227" s="755" t="s">
        <v>160</v>
      </c>
      <c r="B227" s="755"/>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7">
        <f t="shared" si="55"/>
        <v>0</v>
      </c>
      <c r="CQ227" s="27"/>
      <c r="CR227" s="27"/>
      <c r="CS227" s="11"/>
      <c r="CT227" s="27"/>
      <c r="CU227" s="27"/>
      <c r="CV227" s="27"/>
      <c r="CW227" s="11"/>
      <c r="CX227" s="11"/>
      <c r="CY227" s="11"/>
      <c r="CZ227" s="11"/>
      <c r="DA227" s="11"/>
      <c r="DB227" s="11"/>
      <c r="DC227" s="11"/>
      <c r="DD227" s="11"/>
      <c r="DE227" s="11"/>
    </row>
    <row r="228" spans="1:127" s="76" customFormat="1" ht="15" customHeight="1" x14ac:dyDescent="0.15">
      <c r="A228" s="745" t="s">
        <v>161</v>
      </c>
      <c r="B228" s="745"/>
      <c r="C228" s="95">
        <f t="shared" si="56"/>
        <v>5</v>
      </c>
      <c r="D228" s="95">
        <f t="shared" si="57"/>
        <v>0</v>
      </c>
      <c r="E228" s="123">
        <f t="shared" si="57"/>
        <v>5</v>
      </c>
      <c r="F228" s="87"/>
      <c r="G228" s="87"/>
      <c r="H228" s="87"/>
      <c r="I228" s="87"/>
      <c r="J228" s="87"/>
      <c r="K228" s="87"/>
      <c r="L228" s="87"/>
      <c r="M228" s="87"/>
      <c r="N228" s="87"/>
      <c r="O228" s="87"/>
      <c r="P228" s="87"/>
      <c r="Q228" s="87"/>
      <c r="R228" s="87"/>
      <c r="S228" s="87"/>
      <c r="T228" s="87"/>
      <c r="U228" s="87"/>
      <c r="V228" s="87"/>
      <c r="W228" s="87">
        <v>1</v>
      </c>
      <c r="X228" s="87"/>
      <c r="Y228" s="87">
        <v>2</v>
      </c>
      <c r="Z228" s="87"/>
      <c r="AA228" s="87">
        <v>1</v>
      </c>
      <c r="AB228" s="87"/>
      <c r="AC228" s="87"/>
      <c r="AD228" s="87"/>
      <c r="AE228" s="87">
        <v>1</v>
      </c>
      <c r="AF228" s="87"/>
      <c r="AG228" s="87"/>
      <c r="AH228" s="87"/>
      <c r="AI228" s="87"/>
      <c r="AJ228" s="87"/>
      <c r="AK228" s="87"/>
      <c r="AL228" s="87"/>
      <c r="AM228" s="113"/>
      <c r="AN228" s="137"/>
      <c r="AO228" s="110"/>
      <c r="AP228" s="87"/>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7">
        <f t="shared" si="55"/>
        <v>0</v>
      </c>
      <c r="CQ228" s="27"/>
      <c r="CR228" s="27"/>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27"/>
      <c r="CQ229" s="27"/>
      <c r="CR229" s="27"/>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533" t="s">
        <v>39</v>
      </c>
      <c r="B230" s="534"/>
      <c r="C230" s="746" t="s">
        <v>147</v>
      </c>
      <c r="D230" s="747"/>
      <c r="E230" s="748"/>
      <c r="F230" s="543" t="s">
        <v>162</v>
      </c>
      <c r="G230" s="543"/>
      <c r="H230" s="543"/>
      <c r="I230" s="543"/>
      <c r="J230" s="543"/>
      <c r="K230" s="543"/>
      <c r="L230" s="543"/>
      <c r="M230" s="543"/>
      <c r="N230" s="543"/>
      <c r="O230" s="543"/>
      <c r="P230" s="543"/>
      <c r="Q230" s="543"/>
      <c r="R230" s="543"/>
      <c r="S230" s="543"/>
      <c r="T230" s="543"/>
      <c r="U230" s="543"/>
      <c r="V230" s="543"/>
      <c r="W230" s="543"/>
      <c r="X230" s="543"/>
      <c r="Y230" s="543"/>
      <c r="Z230" s="543"/>
      <c r="AA230" s="543"/>
      <c r="AB230" s="543"/>
      <c r="AC230" s="543"/>
      <c r="AD230" s="543"/>
      <c r="AE230" s="543"/>
      <c r="AF230" s="543"/>
      <c r="AG230" s="543"/>
      <c r="AH230" s="543"/>
      <c r="AI230" s="543"/>
      <c r="AJ230" s="543"/>
      <c r="AK230" s="543"/>
      <c r="AL230" s="543"/>
      <c r="AM230" s="543"/>
      <c r="AN230" s="543"/>
      <c r="AO230" s="557"/>
      <c r="AP230" s="729" t="s">
        <v>97</v>
      </c>
      <c r="AQ230" s="73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27"/>
      <c r="CQ230" s="27"/>
      <c r="CR230" s="27"/>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81"/>
      <c r="B231" s="582"/>
      <c r="C231" s="749"/>
      <c r="D231" s="750"/>
      <c r="E231" s="751"/>
      <c r="F231" s="560" t="s">
        <v>163</v>
      </c>
      <c r="G231" s="726"/>
      <c r="H231" s="560" t="s">
        <v>164</v>
      </c>
      <c r="I231" s="726"/>
      <c r="J231" s="727" t="s">
        <v>273</v>
      </c>
      <c r="K231" s="728"/>
      <c r="L231" s="560" t="s">
        <v>140</v>
      </c>
      <c r="M231" s="726"/>
      <c r="N231" s="560" t="s">
        <v>63</v>
      </c>
      <c r="O231" s="726"/>
      <c r="P231" s="560" t="s">
        <v>8</v>
      </c>
      <c r="Q231" s="726"/>
      <c r="R231" s="579" t="s">
        <v>213</v>
      </c>
      <c r="S231" s="580"/>
      <c r="T231" s="579" t="s">
        <v>214</v>
      </c>
      <c r="U231" s="580"/>
      <c r="V231" s="579" t="s">
        <v>215</v>
      </c>
      <c r="W231" s="580"/>
      <c r="X231" s="579" t="s">
        <v>216</v>
      </c>
      <c r="Y231" s="580"/>
      <c r="Z231" s="579" t="s">
        <v>217</v>
      </c>
      <c r="AA231" s="580"/>
      <c r="AB231" s="579" t="s">
        <v>218</v>
      </c>
      <c r="AC231" s="580"/>
      <c r="AD231" s="579" t="s">
        <v>219</v>
      </c>
      <c r="AE231" s="580"/>
      <c r="AF231" s="579" t="s">
        <v>220</v>
      </c>
      <c r="AG231" s="580"/>
      <c r="AH231" s="579" t="s">
        <v>221</v>
      </c>
      <c r="AI231" s="580"/>
      <c r="AJ231" s="579" t="s">
        <v>222</v>
      </c>
      <c r="AK231" s="580"/>
      <c r="AL231" s="579" t="s">
        <v>223</v>
      </c>
      <c r="AM231" s="580"/>
      <c r="AN231" s="579" t="s">
        <v>224</v>
      </c>
      <c r="AO231" s="612"/>
      <c r="AP231" s="730"/>
      <c r="AQ231" s="73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27"/>
      <c r="CQ231" s="27"/>
      <c r="CR231" s="27"/>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535"/>
      <c r="B232" s="536"/>
      <c r="C232" s="402" t="s">
        <v>133</v>
      </c>
      <c r="D232" s="402" t="s">
        <v>37</v>
      </c>
      <c r="E232" s="393"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731"/>
      <c r="AQ232" s="73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27"/>
      <c r="CQ232" s="27"/>
      <c r="CR232" s="27"/>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674" t="s">
        <v>101</v>
      </c>
      <c r="B233" s="674"/>
      <c r="C233" s="93">
        <f t="shared" ref="C233:C239" si="58">SUM(D233:E233)</f>
        <v>72</v>
      </c>
      <c r="D233" s="93">
        <f t="shared" ref="D233:E239" si="59">+F233+H233+J233+L233+N233+P233+R233+T233+V233++X233+Z233+AB233+AD233+AF233+AH233+AJ233+AL233+AN233</f>
        <v>54</v>
      </c>
      <c r="E233" s="93">
        <f t="shared" si="59"/>
        <v>18</v>
      </c>
      <c r="F233" s="96"/>
      <c r="G233" s="96">
        <v>1</v>
      </c>
      <c r="H233" s="96"/>
      <c r="I233" s="96"/>
      <c r="J233" s="96"/>
      <c r="K233" s="96"/>
      <c r="L233" s="96"/>
      <c r="M233" s="96"/>
      <c r="N233" s="96"/>
      <c r="O233" s="96"/>
      <c r="P233" s="96">
        <v>6</v>
      </c>
      <c r="Q233" s="96"/>
      <c r="R233" s="96">
        <v>6</v>
      </c>
      <c r="S233" s="96">
        <v>4</v>
      </c>
      <c r="T233" s="96">
        <v>11</v>
      </c>
      <c r="U233" s="96">
        <v>2</v>
      </c>
      <c r="V233" s="96">
        <v>3</v>
      </c>
      <c r="W233" s="96">
        <v>3</v>
      </c>
      <c r="X233" s="96">
        <v>8</v>
      </c>
      <c r="Y233" s="96">
        <v>4</v>
      </c>
      <c r="Z233" s="96">
        <v>12</v>
      </c>
      <c r="AA233" s="96">
        <v>3</v>
      </c>
      <c r="AB233" s="96">
        <v>5</v>
      </c>
      <c r="AC233" s="96"/>
      <c r="AD233" s="96">
        <v>1</v>
      </c>
      <c r="AE233" s="96">
        <v>1</v>
      </c>
      <c r="AF233" s="96"/>
      <c r="AG233" s="96"/>
      <c r="AH233" s="96">
        <v>1</v>
      </c>
      <c r="AI233" s="96"/>
      <c r="AJ233" s="96">
        <v>1</v>
      </c>
      <c r="AK233" s="96"/>
      <c r="AL233" s="96"/>
      <c r="AM233" s="96"/>
      <c r="AN233" s="96"/>
      <c r="AO233" s="138"/>
      <c r="AP233" s="234"/>
      <c r="AQ233" s="84">
        <v>1</v>
      </c>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7">
        <f>IF($C233&lt;$AP233+$AQ233,1,0)</f>
        <v>0</v>
      </c>
      <c r="CQ233" s="77">
        <f>IF($E233&lt;$AP233,1,0)</f>
        <v>0</v>
      </c>
      <c r="CR233" s="27"/>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615" t="s">
        <v>84</v>
      </c>
      <c r="B234" s="615"/>
      <c r="C234" s="99">
        <f t="shared" si="58"/>
        <v>2</v>
      </c>
      <c r="D234" s="99">
        <f t="shared" si="59"/>
        <v>1</v>
      </c>
      <c r="E234" s="99">
        <f t="shared" si="59"/>
        <v>1</v>
      </c>
      <c r="F234" s="124"/>
      <c r="G234" s="124"/>
      <c r="H234" s="124">
        <v>1</v>
      </c>
      <c r="I234" s="124"/>
      <c r="J234" s="124"/>
      <c r="K234" s="124"/>
      <c r="L234" s="124"/>
      <c r="M234" s="124"/>
      <c r="N234" s="124"/>
      <c r="O234" s="124"/>
      <c r="P234" s="124"/>
      <c r="Q234" s="124"/>
      <c r="R234" s="124"/>
      <c r="S234" s="124"/>
      <c r="T234" s="124"/>
      <c r="U234" s="124">
        <v>1</v>
      </c>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7">
        <f t="shared" ref="CP234:CP239" si="63">IF($C234&lt;$AP234+$AQ234,1,0)</f>
        <v>0</v>
      </c>
      <c r="CQ234" s="77">
        <f t="shared" ref="CQ234:CQ239" si="64">IF($E234&lt;$AP234,1,0)</f>
        <v>0</v>
      </c>
      <c r="CR234" s="27"/>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739" t="s">
        <v>274</v>
      </c>
      <c r="B235" s="740"/>
      <c r="C235" s="147">
        <f t="shared" si="58"/>
        <v>1</v>
      </c>
      <c r="D235" s="147">
        <f t="shared" si="59"/>
        <v>0</v>
      </c>
      <c r="E235" s="147">
        <f t="shared" si="59"/>
        <v>1</v>
      </c>
      <c r="F235" s="140"/>
      <c r="G235" s="140"/>
      <c r="H235" s="140"/>
      <c r="I235" s="140"/>
      <c r="J235" s="140"/>
      <c r="K235" s="140"/>
      <c r="L235" s="140"/>
      <c r="M235" s="140"/>
      <c r="N235" s="140"/>
      <c r="O235" s="140"/>
      <c r="P235" s="140"/>
      <c r="Q235" s="140"/>
      <c r="R235" s="140"/>
      <c r="S235" s="140"/>
      <c r="T235" s="140"/>
      <c r="U235" s="140">
        <v>1</v>
      </c>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7">
        <f t="shared" si="63"/>
        <v>0</v>
      </c>
      <c r="CQ235" s="77">
        <f t="shared" si="64"/>
        <v>0</v>
      </c>
      <c r="CR235" s="27"/>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741" t="s">
        <v>275</v>
      </c>
      <c r="B236" s="742"/>
      <c r="C236" s="304">
        <f t="shared" si="58"/>
        <v>1</v>
      </c>
      <c r="D236" s="304">
        <f>+F236+H236</f>
        <v>1</v>
      </c>
      <c r="E236" s="304">
        <f>+G236+I236</f>
        <v>0</v>
      </c>
      <c r="F236" s="305"/>
      <c r="G236" s="305"/>
      <c r="H236" s="305">
        <v>1</v>
      </c>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7">
        <f t="shared" si="63"/>
        <v>0</v>
      </c>
      <c r="CQ236" s="77">
        <f t="shared" si="64"/>
        <v>0</v>
      </c>
      <c r="CR236" s="27"/>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743" t="s">
        <v>276</v>
      </c>
      <c r="B237" s="125" t="s">
        <v>277</v>
      </c>
      <c r="C237" s="125">
        <f t="shared" si="58"/>
        <v>1</v>
      </c>
      <c r="D237" s="125">
        <f t="shared" si="59"/>
        <v>1</v>
      </c>
      <c r="E237" s="125">
        <f t="shared" si="59"/>
        <v>0</v>
      </c>
      <c r="F237" s="108"/>
      <c r="G237" s="108"/>
      <c r="H237" s="108"/>
      <c r="I237" s="108"/>
      <c r="J237" s="108"/>
      <c r="K237" s="108"/>
      <c r="L237" s="108"/>
      <c r="M237" s="108"/>
      <c r="N237" s="108"/>
      <c r="O237" s="108"/>
      <c r="P237" s="108"/>
      <c r="Q237" s="108"/>
      <c r="R237" s="108"/>
      <c r="S237" s="108"/>
      <c r="T237" s="108">
        <v>1</v>
      </c>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7">
        <f t="shared" si="63"/>
        <v>0</v>
      </c>
      <c r="CQ237" s="77">
        <f t="shared" si="64"/>
        <v>0</v>
      </c>
      <c r="CW237" s="11"/>
      <c r="CX237" s="11"/>
      <c r="CY237" s="11"/>
      <c r="CZ237" s="11"/>
      <c r="DA237" s="11"/>
      <c r="DB237" s="11"/>
      <c r="DC237" s="11"/>
      <c r="DD237" s="11"/>
      <c r="DE237" s="11"/>
      <c r="DF237" s="11"/>
      <c r="DG237" s="11"/>
      <c r="DH237" s="11"/>
    </row>
    <row r="238" spans="1:127" s="27" customFormat="1" ht="15.75" customHeight="1" x14ac:dyDescent="0.15">
      <c r="A238" s="743"/>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7">
        <f t="shared" si="63"/>
        <v>0</v>
      </c>
      <c r="CQ238" s="77">
        <f t="shared" si="64"/>
        <v>0</v>
      </c>
      <c r="CW238" s="11"/>
      <c r="CX238" s="11"/>
      <c r="CY238" s="11"/>
      <c r="CZ238" s="11"/>
      <c r="DA238" s="11"/>
      <c r="DB238" s="11"/>
      <c r="DC238" s="11"/>
      <c r="DD238" s="11"/>
      <c r="DE238" s="11"/>
      <c r="DF238" s="11"/>
      <c r="DG238" s="11"/>
      <c r="DH238" s="11"/>
    </row>
    <row r="239" spans="1:127" s="27" customFormat="1" ht="15.75" customHeight="1" x14ac:dyDescent="0.15">
      <c r="A239" s="744"/>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7">
        <f t="shared" si="63"/>
        <v>0</v>
      </c>
      <c r="CQ239" s="77">
        <f t="shared" si="64"/>
        <v>0</v>
      </c>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533" t="s">
        <v>39</v>
      </c>
      <c r="B241" s="534"/>
      <c r="C241" s="543" t="s">
        <v>147</v>
      </c>
      <c r="D241" s="543"/>
      <c r="E241" s="543"/>
      <c r="F241" s="557" t="s">
        <v>162</v>
      </c>
      <c r="G241" s="558"/>
      <c r="H241" s="558"/>
      <c r="I241" s="558"/>
      <c r="J241" s="558"/>
      <c r="K241" s="558"/>
      <c r="L241" s="558"/>
      <c r="M241" s="558"/>
      <c r="N241" s="558"/>
      <c r="O241" s="558"/>
      <c r="P241" s="558"/>
      <c r="Q241" s="558"/>
      <c r="R241" s="558"/>
      <c r="S241" s="558"/>
      <c r="T241" s="558"/>
      <c r="U241" s="558"/>
      <c r="V241" s="558"/>
      <c r="W241" s="558"/>
      <c r="X241" s="558"/>
      <c r="Y241" s="558"/>
      <c r="Z241" s="558"/>
      <c r="AA241" s="558"/>
      <c r="AB241" s="558"/>
      <c r="AC241" s="558"/>
      <c r="AD241" s="558"/>
      <c r="AE241" s="558"/>
      <c r="AF241" s="558"/>
      <c r="AG241" s="558"/>
      <c r="AH241" s="729"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27"/>
      <c r="CQ241" s="27"/>
      <c r="CR241" s="27"/>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81"/>
      <c r="B242" s="582"/>
      <c r="C242" s="543"/>
      <c r="D242" s="543"/>
      <c r="E242" s="543"/>
      <c r="F242" s="560" t="s">
        <v>63</v>
      </c>
      <c r="G242" s="726"/>
      <c r="H242" s="560" t="s">
        <v>8</v>
      </c>
      <c r="I242" s="726"/>
      <c r="J242" s="579" t="s">
        <v>213</v>
      </c>
      <c r="K242" s="580"/>
      <c r="L242" s="579" t="s">
        <v>214</v>
      </c>
      <c r="M242" s="580"/>
      <c r="N242" s="579" t="s">
        <v>215</v>
      </c>
      <c r="O242" s="580"/>
      <c r="P242" s="579" t="s">
        <v>216</v>
      </c>
      <c r="Q242" s="580"/>
      <c r="R242" s="579" t="s">
        <v>217</v>
      </c>
      <c r="S242" s="580"/>
      <c r="T242" s="579" t="s">
        <v>218</v>
      </c>
      <c r="U242" s="580"/>
      <c r="V242" s="579" t="s">
        <v>219</v>
      </c>
      <c r="W242" s="580"/>
      <c r="X242" s="579" t="s">
        <v>220</v>
      </c>
      <c r="Y242" s="580"/>
      <c r="Z242" s="579" t="s">
        <v>221</v>
      </c>
      <c r="AA242" s="580"/>
      <c r="AB242" s="579" t="s">
        <v>222</v>
      </c>
      <c r="AC242" s="580"/>
      <c r="AD242" s="579" t="s">
        <v>223</v>
      </c>
      <c r="AE242" s="580"/>
      <c r="AF242" s="579" t="s">
        <v>224</v>
      </c>
      <c r="AG242" s="612"/>
      <c r="AH242" s="730"/>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27"/>
      <c r="CQ242" s="27"/>
      <c r="CR242" s="27"/>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535"/>
      <c r="B243" s="536"/>
      <c r="C243" s="402" t="s">
        <v>133</v>
      </c>
      <c r="D243" s="402" t="s">
        <v>37</v>
      </c>
      <c r="E243" s="393"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731"/>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27"/>
      <c r="CQ243" s="27"/>
      <c r="CR243" s="27"/>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735" t="s">
        <v>101</v>
      </c>
      <c r="B244" s="735"/>
      <c r="C244" s="107">
        <f>SUM(D244:E244)</f>
        <v>0</v>
      </c>
      <c r="D244" s="107">
        <f t="shared" ref="D244:E247" si="65">+F244+H244+J244+L244+N244+P244+R244+T244+V244++X244+Z244+AB244+AD244+AF244</f>
        <v>0</v>
      </c>
      <c r="E244" s="141">
        <f t="shared" si="65"/>
        <v>0</v>
      </c>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77">
        <f>IF($E244&lt;$AP244,1,0)</f>
        <v>0</v>
      </c>
      <c r="CR244" s="27"/>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736" t="s">
        <v>84</v>
      </c>
      <c r="B245" s="736"/>
      <c r="C245" s="311">
        <f>SUM(D245:E245)</f>
        <v>0</v>
      </c>
      <c r="D245" s="311">
        <f t="shared" si="65"/>
        <v>0</v>
      </c>
      <c r="E245" s="312">
        <f t="shared" si="65"/>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77">
        <f>IF($E245&lt;$AP245,1,0)</f>
        <v>0</v>
      </c>
      <c r="CR245" s="27"/>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737" t="s">
        <v>180</v>
      </c>
      <c r="B246" s="737"/>
      <c r="C246" s="224">
        <f>SUM(D246:E246)</f>
        <v>10</v>
      </c>
      <c r="D246" s="224">
        <f t="shared" si="65"/>
        <v>0</v>
      </c>
      <c r="E246" s="265">
        <f t="shared" si="65"/>
        <v>10</v>
      </c>
      <c r="F246" s="108"/>
      <c r="G246" s="108">
        <v>1</v>
      </c>
      <c r="H246" s="108"/>
      <c r="I246" s="108">
        <v>3</v>
      </c>
      <c r="J246" s="108"/>
      <c r="K246" s="108">
        <v>2</v>
      </c>
      <c r="L246" s="108"/>
      <c r="M246" s="108"/>
      <c r="N246" s="108"/>
      <c r="O246" s="108">
        <v>1</v>
      </c>
      <c r="P246" s="108"/>
      <c r="Q246" s="108"/>
      <c r="R246" s="108"/>
      <c r="S246" s="108">
        <v>2</v>
      </c>
      <c r="T246" s="108"/>
      <c r="U246" s="108">
        <v>1</v>
      </c>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77">
        <f>IF($E246&lt;$AP246,1,0)</f>
        <v>0</v>
      </c>
      <c r="CR246" s="27"/>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738" t="s">
        <v>281</v>
      </c>
      <c r="B247" s="738"/>
      <c r="C247" s="95">
        <f>SUM(D247:E247)</f>
        <v>51</v>
      </c>
      <c r="D247" s="95">
        <f t="shared" si="65"/>
        <v>2</v>
      </c>
      <c r="E247" s="112">
        <f t="shared" si="65"/>
        <v>49</v>
      </c>
      <c r="F247" s="116"/>
      <c r="G247" s="116">
        <v>2</v>
      </c>
      <c r="H247" s="116"/>
      <c r="I247" s="116">
        <v>18</v>
      </c>
      <c r="J247" s="116">
        <v>1</v>
      </c>
      <c r="K247" s="116">
        <v>8</v>
      </c>
      <c r="L247" s="116">
        <v>1</v>
      </c>
      <c r="M247" s="116">
        <v>9</v>
      </c>
      <c r="N247" s="116"/>
      <c r="O247" s="116">
        <v>4</v>
      </c>
      <c r="P247" s="116"/>
      <c r="Q247" s="116">
        <v>1</v>
      </c>
      <c r="R247" s="116"/>
      <c r="S247" s="116">
        <v>5</v>
      </c>
      <c r="T247" s="116"/>
      <c r="U247" s="116">
        <v>2</v>
      </c>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77">
        <f>IF($E247&lt;$AP247,1,0)</f>
        <v>0</v>
      </c>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1448</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1404</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25">
    <mergeCell ref="AF86:AG86"/>
    <mergeCell ref="H94:I94"/>
    <mergeCell ref="J94:K94"/>
    <mergeCell ref="L94:M94"/>
    <mergeCell ref="F107:G107"/>
    <mergeCell ref="H107:I107"/>
    <mergeCell ref="J107:K107"/>
    <mergeCell ref="L107:M107"/>
    <mergeCell ref="A244:B244"/>
    <mergeCell ref="C241:E242"/>
    <mergeCell ref="F241:AG241"/>
    <mergeCell ref="A228:B228"/>
    <mergeCell ref="A230:B232"/>
    <mergeCell ref="C230:E231"/>
    <mergeCell ref="F230:AO230"/>
    <mergeCell ref="A218:B218"/>
    <mergeCell ref="A219:A220"/>
    <mergeCell ref="A221:B221"/>
    <mergeCell ref="A222:B222"/>
    <mergeCell ref="A223:B223"/>
    <mergeCell ref="A224:B224"/>
    <mergeCell ref="A225:B225"/>
    <mergeCell ref="A226:B226"/>
    <mergeCell ref="A227:B227"/>
    <mergeCell ref="A245:B245"/>
    <mergeCell ref="A246:B246"/>
    <mergeCell ref="A247:B247"/>
    <mergeCell ref="A233:B233"/>
    <mergeCell ref="A234:B234"/>
    <mergeCell ref="A235:B235"/>
    <mergeCell ref="A236:B236"/>
    <mergeCell ref="A237:A239"/>
    <mergeCell ref="A241:B243"/>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208:B209"/>
    <mergeCell ref="C208:C209"/>
    <mergeCell ref="D208:S208"/>
    <mergeCell ref="T208:U208"/>
    <mergeCell ref="V208:V209"/>
    <mergeCell ref="A210:A211"/>
    <mergeCell ref="AN215:AN217"/>
    <mergeCell ref="AO215:AO217"/>
    <mergeCell ref="AP215:AP217"/>
    <mergeCell ref="T196:U196"/>
    <mergeCell ref="AL202:AL203"/>
    <mergeCell ref="A204:B204"/>
    <mergeCell ref="A205:B205"/>
    <mergeCell ref="N202:O202"/>
    <mergeCell ref="P202:Q202"/>
    <mergeCell ref="R202:S202"/>
    <mergeCell ref="T202:U202"/>
    <mergeCell ref="V202:W202"/>
    <mergeCell ref="X202:Y202"/>
    <mergeCell ref="Z202:AA202"/>
    <mergeCell ref="AB202:AC202"/>
    <mergeCell ref="AD202:AE202"/>
    <mergeCell ref="F196:G196"/>
    <mergeCell ref="H196:I196"/>
    <mergeCell ref="J196:K196"/>
    <mergeCell ref="L196:M196"/>
    <mergeCell ref="N196:O196"/>
    <mergeCell ref="A171:C171"/>
    <mergeCell ref="A180:A182"/>
    <mergeCell ref="B180:C180"/>
    <mergeCell ref="B181:C181"/>
    <mergeCell ref="B182:C182"/>
    <mergeCell ref="A183:A186"/>
    <mergeCell ref="B183:C183"/>
    <mergeCell ref="B184:C184"/>
    <mergeCell ref="B185:C185"/>
    <mergeCell ref="B186:C186"/>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AK158:AL158"/>
    <mergeCell ref="AM158:AN158"/>
    <mergeCell ref="AO158:AO159"/>
    <mergeCell ref="AP158:AP159"/>
    <mergeCell ref="AQ158:AQ159"/>
    <mergeCell ref="AR158:AS158"/>
    <mergeCell ref="AZ158:BA158"/>
    <mergeCell ref="BB158:BC158"/>
    <mergeCell ref="BD158:BE158"/>
    <mergeCell ref="S158:T158"/>
    <mergeCell ref="U158:V158"/>
    <mergeCell ref="W158:X158"/>
    <mergeCell ref="Y158:Z158"/>
    <mergeCell ref="AA158:AB158"/>
    <mergeCell ref="AC158:AD158"/>
    <mergeCell ref="AE158:AF158"/>
    <mergeCell ref="AG158:AH158"/>
    <mergeCell ref="AI158:AJ158"/>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AE120:AF120"/>
    <mergeCell ref="AG120:AH120"/>
    <mergeCell ref="AI120:AJ120"/>
    <mergeCell ref="AK120:AL120"/>
    <mergeCell ref="AM120:AN120"/>
    <mergeCell ref="AO120:AO121"/>
    <mergeCell ref="AP120:AP121"/>
    <mergeCell ref="AQ120:AR120"/>
    <mergeCell ref="AZ120:BA120"/>
    <mergeCell ref="M120:N120"/>
    <mergeCell ref="O120:P120"/>
    <mergeCell ref="Q120:R120"/>
    <mergeCell ref="S120:T120"/>
    <mergeCell ref="U120:V120"/>
    <mergeCell ref="W120:X120"/>
    <mergeCell ref="Y120:Z120"/>
    <mergeCell ref="AA120:AB120"/>
    <mergeCell ref="AC120:AD120"/>
    <mergeCell ref="N107:N108"/>
    <mergeCell ref="A109:B109"/>
    <mergeCell ref="A110:B110"/>
    <mergeCell ref="A111:B111"/>
    <mergeCell ref="A112:B112"/>
    <mergeCell ref="A113:B113"/>
    <mergeCell ref="A114:B114"/>
    <mergeCell ref="A115:B115"/>
    <mergeCell ref="A116:B116"/>
    <mergeCell ref="F85:AG85"/>
    <mergeCell ref="AH85:AH87"/>
    <mergeCell ref="A90:A91"/>
    <mergeCell ref="A92:B92"/>
    <mergeCell ref="A94:B95"/>
    <mergeCell ref="C94:E94"/>
    <mergeCell ref="F94:G94"/>
    <mergeCell ref="A96:B96"/>
    <mergeCell ref="A97:B97"/>
    <mergeCell ref="A88:B88"/>
    <mergeCell ref="A89:B89"/>
    <mergeCell ref="F86:G86"/>
    <mergeCell ref="H86:I86"/>
    <mergeCell ref="J86:K86"/>
    <mergeCell ref="L86:M86"/>
    <mergeCell ref="N86:O86"/>
    <mergeCell ref="P86:Q86"/>
    <mergeCell ref="R86:S86"/>
    <mergeCell ref="T86:U86"/>
    <mergeCell ref="V86:W86"/>
    <mergeCell ref="X86:Y86"/>
    <mergeCell ref="Z86:AA86"/>
    <mergeCell ref="AB86:AC86"/>
    <mergeCell ref="AD86:AE86"/>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CX65:CY65"/>
    <mergeCell ref="CZ65:DA65"/>
    <mergeCell ref="DB65:DC65"/>
    <mergeCell ref="DD65:DE65"/>
    <mergeCell ref="DF65:DG65"/>
    <mergeCell ref="DH65:DI65"/>
    <mergeCell ref="DJ65:DK65"/>
    <mergeCell ref="DL65:DM65"/>
    <mergeCell ref="DN65:DO65"/>
    <mergeCell ref="BR65:BS65"/>
    <mergeCell ref="BT65:BU65"/>
    <mergeCell ref="BV65:BW65"/>
    <mergeCell ref="BX65:BY65"/>
    <mergeCell ref="BZ65:CA65"/>
    <mergeCell ref="CP65:CQ65"/>
    <mergeCell ref="CR65:CS65"/>
    <mergeCell ref="CT65:CU65"/>
    <mergeCell ref="CV65:CW65"/>
    <mergeCell ref="AZ65:BA65"/>
    <mergeCell ref="BB65:BC65"/>
    <mergeCell ref="BD65:BE65"/>
    <mergeCell ref="BF65:BG65"/>
    <mergeCell ref="BH65:BI65"/>
    <mergeCell ref="BJ65:BK65"/>
    <mergeCell ref="BL65:BM65"/>
    <mergeCell ref="BN65:BO65"/>
    <mergeCell ref="BP65:BQ65"/>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M42:S42"/>
    <mergeCell ref="A47:B47"/>
    <mergeCell ref="A48:B48"/>
    <mergeCell ref="A50:B51"/>
    <mergeCell ref="C50:C51"/>
    <mergeCell ref="D50:I50"/>
    <mergeCell ref="J50:K50"/>
    <mergeCell ref="A54:B54"/>
    <mergeCell ref="D57:F57"/>
    <mergeCell ref="G57:H57"/>
    <mergeCell ref="M34:S34"/>
    <mergeCell ref="A35:A39"/>
    <mergeCell ref="M35:S35"/>
    <mergeCell ref="M36:S36"/>
    <mergeCell ref="M37:S37"/>
    <mergeCell ref="M38:S38"/>
    <mergeCell ref="M39:S39"/>
    <mergeCell ref="A40:A41"/>
    <mergeCell ref="M40:S40"/>
    <mergeCell ref="M41:S41"/>
    <mergeCell ref="D20:J20"/>
    <mergeCell ref="D21:J21"/>
    <mergeCell ref="D22:J22"/>
    <mergeCell ref="D23:J23"/>
    <mergeCell ref="D24:J24"/>
    <mergeCell ref="D25:J25"/>
    <mergeCell ref="D26:J26"/>
    <mergeCell ref="D27:J27"/>
    <mergeCell ref="D28:J28"/>
    <mergeCell ref="A6:P6"/>
    <mergeCell ref="A8:B9"/>
    <mergeCell ref="C8:C9"/>
    <mergeCell ref="A10:B10"/>
    <mergeCell ref="A19:B19"/>
    <mergeCell ref="D8:L8"/>
    <mergeCell ref="A15:B15"/>
    <mergeCell ref="A17:B18"/>
    <mergeCell ref="C17:C18"/>
    <mergeCell ref="D19:J19"/>
    <mergeCell ref="A20:B20"/>
    <mergeCell ref="A21:B21"/>
    <mergeCell ref="A22:B22"/>
    <mergeCell ref="A23:B23"/>
    <mergeCell ref="A11:B11"/>
    <mergeCell ref="A12:B12"/>
    <mergeCell ref="A13:B13"/>
    <mergeCell ref="A14:B14"/>
    <mergeCell ref="A24:B24"/>
    <mergeCell ref="A25:B25"/>
    <mergeCell ref="A26:B26"/>
    <mergeCell ref="A27:B27"/>
    <mergeCell ref="A28:B28"/>
    <mergeCell ref="A29:B29"/>
    <mergeCell ref="D29:J29"/>
    <mergeCell ref="A31:B32"/>
    <mergeCell ref="C31:C32"/>
    <mergeCell ref="D31:L31"/>
    <mergeCell ref="A33:B33"/>
    <mergeCell ref="A52:B52"/>
    <mergeCell ref="A53:B53"/>
    <mergeCell ref="A55:B55"/>
    <mergeCell ref="A57:B58"/>
    <mergeCell ref="C57:C58"/>
    <mergeCell ref="A75:B75"/>
    <mergeCell ref="A76:A78"/>
    <mergeCell ref="A80:B82"/>
    <mergeCell ref="A42:B42"/>
    <mergeCell ref="A59:B59"/>
    <mergeCell ref="A60:B60"/>
    <mergeCell ref="A61:B61"/>
    <mergeCell ref="A62:B62"/>
    <mergeCell ref="A64:B66"/>
    <mergeCell ref="C64:E65"/>
    <mergeCell ref="A83:B83"/>
    <mergeCell ref="C80:D80"/>
    <mergeCell ref="E80:E82"/>
    <mergeCell ref="C81:C82"/>
    <mergeCell ref="D81:D82"/>
    <mergeCell ref="A85:B87"/>
    <mergeCell ref="C85:E86"/>
    <mergeCell ref="A98:B98"/>
    <mergeCell ref="A99:B99"/>
    <mergeCell ref="A100:B100"/>
    <mergeCell ref="A101:B101"/>
    <mergeCell ref="A102:B102"/>
    <mergeCell ref="A103:B103"/>
    <mergeCell ref="A104:B104"/>
    <mergeCell ref="A105:B105"/>
    <mergeCell ref="A107:B108"/>
    <mergeCell ref="C107:E107"/>
    <mergeCell ref="A117:B117"/>
    <mergeCell ref="A123:C123"/>
    <mergeCell ref="A118:B118"/>
    <mergeCell ref="A120:C121"/>
    <mergeCell ref="D120:F120"/>
    <mergeCell ref="G120:H120"/>
    <mergeCell ref="I120:J120"/>
    <mergeCell ref="K120:L120"/>
    <mergeCell ref="A126:C126"/>
    <mergeCell ref="A127:C127"/>
    <mergeCell ref="A132:C132"/>
    <mergeCell ref="A133:C133"/>
    <mergeCell ref="B135:C135"/>
    <mergeCell ref="B136:C136"/>
    <mergeCell ref="A128:C128"/>
    <mergeCell ref="B130:C130"/>
    <mergeCell ref="B131:C131"/>
    <mergeCell ref="A129:A130"/>
    <mergeCell ref="B129:C129"/>
    <mergeCell ref="A134:A141"/>
    <mergeCell ref="B134:C134"/>
    <mergeCell ref="B138:C138"/>
    <mergeCell ref="B139:C139"/>
    <mergeCell ref="B137:C137"/>
    <mergeCell ref="B140:C140"/>
    <mergeCell ref="B141:C141"/>
    <mergeCell ref="B142:C142"/>
    <mergeCell ref="B143:C143"/>
    <mergeCell ref="B144:C144"/>
    <mergeCell ref="A142:A144"/>
    <mergeCell ref="A151:C151"/>
    <mergeCell ref="A152:C152"/>
    <mergeCell ref="A153:C153"/>
    <mergeCell ref="A154:C154"/>
    <mergeCell ref="A155:C155"/>
    <mergeCell ref="A156:C156"/>
    <mergeCell ref="B146:C146"/>
    <mergeCell ref="B147:C147"/>
    <mergeCell ref="A149:C149"/>
    <mergeCell ref="A150:C150"/>
    <mergeCell ref="A145:A148"/>
    <mergeCell ref="B145:C145"/>
    <mergeCell ref="B148:C148"/>
    <mergeCell ref="A158:C159"/>
    <mergeCell ref="D158:F158"/>
    <mergeCell ref="G158:H158"/>
    <mergeCell ref="I158:J158"/>
    <mergeCell ref="K158:L158"/>
    <mergeCell ref="M158:N158"/>
    <mergeCell ref="O158:P158"/>
    <mergeCell ref="Q158:R158"/>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B169:C169"/>
    <mergeCell ref="A170:C170"/>
    <mergeCell ref="A187:C187"/>
    <mergeCell ref="A188:C188"/>
    <mergeCell ref="A189:C189"/>
    <mergeCell ref="A190:C190"/>
    <mergeCell ref="A191:C191"/>
    <mergeCell ref="A192:C192"/>
    <mergeCell ref="A193:C193"/>
    <mergeCell ref="A198:B198"/>
    <mergeCell ref="A200:B200"/>
    <mergeCell ref="A194:C194"/>
    <mergeCell ref="A196:B197"/>
    <mergeCell ref="C196:E196"/>
    <mergeCell ref="A199:B199"/>
    <mergeCell ref="A206:B206"/>
    <mergeCell ref="A212:A213"/>
    <mergeCell ref="A215:B217"/>
    <mergeCell ref="C215:E216"/>
    <mergeCell ref="F215:AM215"/>
    <mergeCell ref="V196:W196"/>
    <mergeCell ref="X196:Y196"/>
    <mergeCell ref="Z196:AA196"/>
    <mergeCell ref="AB196:AC196"/>
    <mergeCell ref="AD196:AE196"/>
    <mergeCell ref="AF196:AG196"/>
    <mergeCell ref="AH196:AI196"/>
    <mergeCell ref="AJ196:AK196"/>
    <mergeCell ref="A202:B203"/>
    <mergeCell ref="C202:E202"/>
    <mergeCell ref="F202:G202"/>
    <mergeCell ref="H202:I202"/>
    <mergeCell ref="J202:K202"/>
    <mergeCell ref="L202:M202"/>
    <mergeCell ref="AF202:AG202"/>
    <mergeCell ref="AH202:AI202"/>
    <mergeCell ref="AJ202:AK202"/>
    <mergeCell ref="P196:Q196"/>
    <mergeCell ref="R196:S196"/>
  </mergeCells>
  <dataValidations count="2">
    <dataValidation allowBlank="1" showInputMessage="1" showErrorMessage="1" errorTitle="Error" error="Por favor ingrese números enteros" sqref="BB92 KX92 UT92 AEP92 AOL92 AYH92 BID92 BRZ92 CBV92 CLR92 CVN92 DFJ92 DPF92 DZB92 EIX92 EST92 FCP92 FML92 FWH92 GGD92 GPZ92 GZV92 HJR92 HTN92 IDJ92 INF92 IXB92 JGX92 JQT92 KAP92 KKL92 KUH92 LED92 LNZ92 LXV92 MHR92 MRN92 NBJ92 NLF92 NVB92 OEX92 OOT92 OYP92 PIL92 PSH92 QCD92 QLZ92 QVV92 RFR92 RPN92 RZJ92 SJF92 STB92 TCX92 TMT92 TWP92 UGL92 UQH92 VAD92 VJZ92 VTV92 WDR92 WNN92 WXJ92 BB65628 KX65628 UT65628 AEP65628 AOL65628 AYH65628 BID65628 BRZ65628 CBV65628 CLR65628 CVN65628 DFJ65628 DPF65628 DZB65628 EIX65628 EST65628 FCP65628 FML65628 FWH65628 GGD65628 GPZ65628 GZV65628 HJR65628 HTN65628 IDJ65628 INF65628 IXB65628 JGX65628 JQT65628 KAP65628 KKL65628 KUH65628 LED65628 LNZ65628 LXV65628 MHR65628 MRN65628 NBJ65628 NLF65628 NVB65628 OEX65628 OOT65628 OYP65628 PIL65628 PSH65628 QCD65628 QLZ65628 QVV65628 RFR65628 RPN65628 RZJ65628 SJF65628 STB65628 TCX65628 TMT65628 TWP65628 UGL65628 UQH65628 VAD65628 VJZ65628 VTV65628 WDR65628 WNN65628 WXJ65628 BB131164 KX131164 UT131164 AEP131164 AOL131164 AYH131164 BID131164 BRZ131164 CBV131164 CLR131164 CVN131164 DFJ131164 DPF131164 DZB131164 EIX131164 EST131164 FCP131164 FML131164 FWH131164 GGD131164 GPZ131164 GZV131164 HJR131164 HTN131164 IDJ131164 INF131164 IXB131164 JGX131164 JQT131164 KAP131164 KKL131164 KUH131164 LED131164 LNZ131164 LXV131164 MHR131164 MRN131164 NBJ131164 NLF131164 NVB131164 OEX131164 OOT131164 OYP131164 PIL131164 PSH131164 QCD131164 QLZ131164 QVV131164 RFR131164 RPN131164 RZJ131164 SJF131164 STB131164 TCX131164 TMT131164 TWP131164 UGL131164 UQH131164 VAD131164 VJZ131164 VTV131164 WDR131164 WNN131164 WXJ131164 BB196700 KX196700 UT196700 AEP196700 AOL196700 AYH196700 BID196700 BRZ196700 CBV196700 CLR196700 CVN196700 DFJ196700 DPF196700 DZB196700 EIX196700 EST196700 FCP196700 FML196700 FWH196700 GGD196700 GPZ196700 GZV196700 HJR196700 HTN196700 IDJ196700 INF196700 IXB196700 JGX196700 JQT196700 KAP196700 KKL196700 KUH196700 LED196700 LNZ196700 LXV196700 MHR196700 MRN196700 NBJ196700 NLF196700 NVB196700 OEX196700 OOT196700 OYP196700 PIL196700 PSH196700 QCD196700 QLZ196700 QVV196700 RFR196700 RPN196700 RZJ196700 SJF196700 STB196700 TCX196700 TMT196700 TWP196700 UGL196700 UQH196700 VAD196700 VJZ196700 VTV196700 WDR196700 WNN196700 WXJ196700 BB262236 KX262236 UT262236 AEP262236 AOL262236 AYH262236 BID262236 BRZ262236 CBV262236 CLR262236 CVN262236 DFJ262236 DPF262236 DZB262236 EIX262236 EST262236 FCP262236 FML262236 FWH262236 GGD262236 GPZ262236 GZV262236 HJR262236 HTN262236 IDJ262236 INF262236 IXB262236 JGX262236 JQT262236 KAP262236 KKL262236 KUH262236 LED262236 LNZ262236 LXV262236 MHR262236 MRN262236 NBJ262236 NLF262236 NVB262236 OEX262236 OOT262236 OYP262236 PIL262236 PSH262236 QCD262236 QLZ262236 QVV262236 RFR262236 RPN262236 RZJ262236 SJF262236 STB262236 TCX262236 TMT262236 TWP262236 UGL262236 UQH262236 VAD262236 VJZ262236 VTV262236 WDR262236 WNN262236 WXJ262236 BB327772 KX327772 UT327772 AEP327772 AOL327772 AYH327772 BID327772 BRZ327772 CBV327772 CLR327772 CVN327772 DFJ327772 DPF327772 DZB327772 EIX327772 EST327772 FCP327772 FML327772 FWH327772 GGD327772 GPZ327772 GZV327772 HJR327772 HTN327772 IDJ327772 INF327772 IXB327772 JGX327772 JQT327772 KAP327772 KKL327772 KUH327772 LED327772 LNZ327772 LXV327772 MHR327772 MRN327772 NBJ327772 NLF327772 NVB327772 OEX327772 OOT327772 OYP327772 PIL327772 PSH327772 QCD327772 QLZ327772 QVV327772 RFR327772 RPN327772 RZJ327772 SJF327772 STB327772 TCX327772 TMT327772 TWP327772 UGL327772 UQH327772 VAD327772 VJZ327772 VTV327772 WDR327772 WNN327772 WXJ327772 BB393308 KX393308 UT393308 AEP393308 AOL393308 AYH393308 BID393308 BRZ393308 CBV393308 CLR393308 CVN393308 DFJ393308 DPF393308 DZB393308 EIX393308 EST393308 FCP393308 FML393308 FWH393308 GGD393308 GPZ393308 GZV393308 HJR393308 HTN393308 IDJ393308 INF393308 IXB393308 JGX393308 JQT393308 KAP393308 KKL393308 KUH393308 LED393308 LNZ393308 LXV393308 MHR393308 MRN393308 NBJ393308 NLF393308 NVB393308 OEX393308 OOT393308 OYP393308 PIL393308 PSH393308 QCD393308 QLZ393308 QVV393308 RFR393308 RPN393308 RZJ393308 SJF393308 STB393308 TCX393308 TMT393308 TWP393308 UGL393308 UQH393308 VAD393308 VJZ393308 VTV393308 WDR393308 WNN393308 WXJ393308 BB458844 KX458844 UT458844 AEP458844 AOL458844 AYH458844 BID458844 BRZ458844 CBV458844 CLR458844 CVN458844 DFJ458844 DPF458844 DZB458844 EIX458844 EST458844 FCP458844 FML458844 FWH458844 GGD458844 GPZ458844 GZV458844 HJR458844 HTN458844 IDJ458844 INF458844 IXB458844 JGX458844 JQT458844 KAP458844 KKL458844 KUH458844 LED458844 LNZ458844 LXV458844 MHR458844 MRN458844 NBJ458844 NLF458844 NVB458844 OEX458844 OOT458844 OYP458844 PIL458844 PSH458844 QCD458844 QLZ458844 QVV458844 RFR458844 RPN458844 RZJ458844 SJF458844 STB458844 TCX458844 TMT458844 TWP458844 UGL458844 UQH458844 VAD458844 VJZ458844 VTV458844 WDR458844 WNN458844 WXJ458844 BB524380 KX524380 UT524380 AEP524380 AOL524380 AYH524380 BID524380 BRZ524380 CBV524380 CLR524380 CVN524380 DFJ524380 DPF524380 DZB524380 EIX524380 EST524380 FCP524380 FML524380 FWH524380 GGD524380 GPZ524380 GZV524380 HJR524380 HTN524380 IDJ524380 INF524380 IXB524380 JGX524380 JQT524380 KAP524380 KKL524380 KUH524380 LED524380 LNZ524380 LXV524380 MHR524380 MRN524380 NBJ524380 NLF524380 NVB524380 OEX524380 OOT524380 OYP524380 PIL524380 PSH524380 QCD524380 QLZ524380 QVV524380 RFR524380 RPN524380 RZJ524380 SJF524380 STB524380 TCX524380 TMT524380 TWP524380 UGL524380 UQH524380 VAD524380 VJZ524380 VTV524380 WDR524380 WNN524380 WXJ524380 BB589916 KX589916 UT589916 AEP589916 AOL589916 AYH589916 BID589916 BRZ589916 CBV589916 CLR589916 CVN589916 DFJ589916 DPF589916 DZB589916 EIX589916 EST589916 FCP589916 FML589916 FWH589916 GGD589916 GPZ589916 GZV589916 HJR589916 HTN589916 IDJ589916 INF589916 IXB589916 JGX589916 JQT589916 KAP589916 KKL589916 KUH589916 LED589916 LNZ589916 LXV589916 MHR589916 MRN589916 NBJ589916 NLF589916 NVB589916 OEX589916 OOT589916 OYP589916 PIL589916 PSH589916 QCD589916 QLZ589916 QVV589916 RFR589916 RPN589916 RZJ589916 SJF589916 STB589916 TCX589916 TMT589916 TWP589916 UGL589916 UQH589916 VAD589916 VJZ589916 VTV589916 WDR589916 WNN589916 WXJ589916 BB655452 KX655452 UT655452 AEP655452 AOL655452 AYH655452 BID655452 BRZ655452 CBV655452 CLR655452 CVN655452 DFJ655452 DPF655452 DZB655452 EIX655452 EST655452 FCP655452 FML655452 FWH655452 GGD655452 GPZ655452 GZV655452 HJR655452 HTN655452 IDJ655452 INF655452 IXB655452 JGX655452 JQT655452 KAP655452 KKL655452 KUH655452 LED655452 LNZ655452 LXV655452 MHR655452 MRN655452 NBJ655452 NLF655452 NVB655452 OEX655452 OOT655452 OYP655452 PIL655452 PSH655452 QCD655452 QLZ655452 QVV655452 RFR655452 RPN655452 RZJ655452 SJF655452 STB655452 TCX655452 TMT655452 TWP655452 UGL655452 UQH655452 VAD655452 VJZ655452 VTV655452 WDR655452 WNN655452 WXJ655452 BB720988 KX720988 UT720988 AEP720988 AOL720988 AYH720988 BID720988 BRZ720988 CBV720988 CLR720988 CVN720988 DFJ720988 DPF720988 DZB720988 EIX720988 EST720988 FCP720988 FML720988 FWH720988 GGD720988 GPZ720988 GZV720988 HJR720988 HTN720988 IDJ720988 INF720988 IXB720988 JGX720988 JQT720988 KAP720988 KKL720988 KUH720988 LED720988 LNZ720988 LXV720988 MHR720988 MRN720988 NBJ720988 NLF720988 NVB720988 OEX720988 OOT720988 OYP720988 PIL720988 PSH720988 QCD720988 QLZ720988 QVV720988 RFR720988 RPN720988 RZJ720988 SJF720988 STB720988 TCX720988 TMT720988 TWP720988 UGL720988 UQH720988 VAD720988 VJZ720988 VTV720988 WDR720988 WNN720988 WXJ720988 BB786524 KX786524 UT786524 AEP786524 AOL786524 AYH786524 BID786524 BRZ786524 CBV786524 CLR786524 CVN786524 DFJ786524 DPF786524 DZB786524 EIX786524 EST786524 FCP786524 FML786524 FWH786524 GGD786524 GPZ786524 GZV786524 HJR786524 HTN786524 IDJ786524 INF786524 IXB786524 JGX786524 JQT786524 KAP786524 KKL786524 KUH786524 LED786524 LNZ786524 LXV786524 MHR786524 MRN786524 NBJ786524 NLF786524 NVB786524 OEX786524 OOT786524 OYP786524 PIL786524 PSH786524 QCD786524 QLZ786524 QVV786524 RFR786524 RPN786524 RZJ786524 SJF786524 STB786524 TCX786524 TMT786524 TWP786524 UGL786524 UQH786524 VAD786524 VJZ786524 VTV786524 WDR786524 WNN786524 WXJ786524 BB852060 KX852060 UT852060 AEP852060 AOL852060 AYH852060 BID852060 BRZ852060 CBV852060 CLR852060 CVN852060 DFJ852060 DPF852060 DZB852060 EIX852060 EST852060 FCP852060 FML852060 FWH852060 GGD852060 GPZ852060 GZV852060 HJR852060 HTN852060 IDJ852060 INF852060 IXB852060 JGX852060 JQT852060 KAP852060 KKL852060 KUH852060 LED852060 LNZ852060 LXV852060 MHR852060 MRN852060 NBJ852060 NLF852060 NVB852060 OEX852060 OOT852060 OYP852060 PIL852060 PSH852060 QCD852060 QLZ852060 QVV852060 RFR852060 RPN852060 RZJ852060 SJF852060 STB852060 TCX852060 TMT852060 TWP852060 UGL852060 UQH852060 VAD852060 VJZ852060 VTV852060 WDR852060 WNN852060 WXJ852060 BB917596 KX917596 UT917596 AEP917596 AOL917596 AYH917596 BID917596 BRZ917596 CBV917596 CLR917596 CVN917596 DFJ917596 DPF917596 DZB917596 EIX917596 EST917596 FCP917596 FML917596 FWH917596 GGD917596 GPZ917596 GZV917596 HJR917596 HTN917596 IDJ917596 INF917596 IXB917596 JGX917596 JQT917596 KAP917596 KKL917596 KUH917596 LED917596 LNZ917596 LXV917596 MHR917596 MRN917596 NBJ917596 NLF917596 NVB917596 OEX917596 OOT917596 OYP917596 PIL917596 PSH917596 QCD917596 QLZ917596 QVV917596 RFR917596 RPN917596 RZJ917596 SJF917596 STB917596 TCX917596 TMT917596 TWP917596 UGL917596 UQH917596 VAD917596 VJZ917596 VTV917596 WDR917596 WNN917596 WXJ917596 BB983132 KX983132 UT983132 AEP983132 AOL983132 AYH983132 BID983132 BRZ983132 CBV983132 CLR983132 CVN983132 DFJ983132 DPF983132 DZB983132 EIX983132 EST983132 FCP983132 FML983132 FWH983132 GGD983132 GPZ983132 GZV983132 HJR983132 HTN983132 IDJ983132 INF983132 IXB983132 JGX983132 JQT983132 KAP983132 KKL983132 KUH983132 LED983132 LNZ983132 LXV983132 MHR983132 MRN983132 NBJ983132 NLF983132 NVB983132 OEX983132 OOT983132 OYP983132 PIL983132 PSH983132 QCD983132 QLZ983132 QVV983132 RFR983132 RPN983132 RZJ983132 SJF983132 STB983132 TCX983132 TMT983132 TWP983132 UGL983132 UQH983132 VAD983132 VJZ983132 VTV983132 WDR983132 WNN983132 WXJ983132"/>
    <dataValidation type="whole" allowBlank="1" showInputMessage="1" showErrorMessage="1" errorTitle="Error" error="Por favor ingrese números enteros" sqref="A1:BA1048576 BC1:KW1048576 KY1:US1048576 UU1:AEO1048576 AEQ1:AOK1048576 AOM1:AYG1048576 AYI1:BIC1048576 BIE1:BRY1048576 BSA1:CBU1048576 CBW1:CLQ1048576 CLS1:CVM1048576 CVO1:DFI1048576 DFK1:DPE1048576 DPG1:DZA1048576 DZC1:EIW1048576 EIY1:ESS1048576 ESU1:FCO1048576 FCQ1:FMK1048576 FMM1:FWG1048576 FWI1:GGC1048576 GGE1:GPY1048576 GQA1:GZU1048576 GZW1:HJQ1048576 HJS1:HTM1048576 HTO1:IDI1048576 IDK1:INE1048576 ING1:IXA1048576 IXC1:JGW1048576 JGY1:JQS1048576 JQU1:KAO1048576 KAQ1:KKK1048576 KKM1:KUG1048576 KUI1:LEC1048576 LEE1:LNY1048576 LOA1:LXU1048576 LXW1:MHQ1048576 MHS1:MRM1048576 MRO1:NBI1048576 NBK1:NLE1048576 NLG1:NVA1048576 NVC1:OEW1048576 OEY1:OOS1048576 OOU1:OYO1048576 OYQ1:PIK1048576 PIM1:PSG1048576 PSI1:QCC1048576 QCE1:QLY1048576 QMA1:QVU1048576 QVW1:RFQ1048576 RFS1:RPM1048576 RPO1:RZI1048576 RZK1:SJE1048576 SJG1:STA1048576 STC1:TCW1048576 TCY1:TMS1048576 TMU1:TWO1048576 TWQ1:UGK1048576 UGM1:UQG1048576 UQI1:VAC1048576 VAE1:VJY1048576 VKA1:VTU1048576 VTW1:WDQ1048576 WDS1:WNM1048576 WNO1:WXI1048576 WXK1:XFD1048576 BB1:BB91 KX1:KX91 UT1:UT91 AEP1:AEP91 AOL1:AOL91 AYH1:AYH91 BID1:BID91 BRZ1:BRZ91 CBV1:CBV91 CLR1:CLR91 CVN1:CVN91 DFJ1:DFJ91 DPF1:DPF91 DZB1:DZB91 EIX1:EIX91 EST1:EST91 FCP1:FCP91 FML1:FML91 FWH1:FWH91 GGD1:GGD91 GPZ1:GPZ91 GZV1:GZV91 HJR1:HJR91 HTN1:HTN91 IDJ1:IDJ91 INF1:INF91 IXB1:IXB91 JGX1:JGX91 JQT1:JQT91 KAP1:KAP91 KKL1:KKL91 KUH1:KUH91 LED1:LED91 LNZ1:LNZ91 LXV1:LXV91 MHR1:MHR91 MRN1:MRN91 NBJ1:NBJ91 NLF1:NLF91 NVB1:NVB91 OEX1:OEX91 OOT1:OOT91 OYP1:OYP91 PIL1:PIL91 PSH1:PSH91 QCD1:QCD91 QLZ1:QLZ91 QVV1:QVV91 RFR1:RFR91 RPN1:RPN91 RZJ1:RZJ91 SJF1:SJF91 STB1:STB91 TCX1:TCX91 TMT1:TMT91 TWP1:TWP91 UGL1:UGL91 UQH1:UQH91 VAD1:VAD91 VJZ1:VJZ91 VTV1:VTV91 WDR1:WDR91 WNN1:WNN91 WXJ1:WXJ91 BB93:BB65627 KX93:KX65627 UT93:UT65627 AEP93:AEP65627 AOL93:AOL65627 AYH93:AYH65627 BID93:BID65627 BRZ93:BRZ65627 CBV93:CBV65627 CLR93:CLR65627 CVN93:CVN65627 DFJ93:DFJ65627 DPF93:DPF65627 DZB93:DZB65627 EIX93:EIX65627 EST93:EST65627 FCP93:FCP65627 FML93:FML65627 FWH93:FWH65627 GGD93:GGD65627 GPZ93:GPZ65627 GZV93:GZV65627 HJR93:HJR65627 HTN93:HTN65627 IDJ93:IDJ65627 INF93:INF65627 IXB93:IXB65627 JGX93:JGX65627 JQT93:JQT65627 KAP93:KAP65627 KKL93:KKL65627 KUH93:KUH65627 LED93:LED65627 LNZ93:LNZ65627 LXV93:LXV65627 MHR93:MHR65627 MRN93:MRN65627 NBJ93:NBJ65627 NLF93:NLF65627 NVB93:NVB65627 OEX93:OEX65627 OOT93:OOT65627 OYP93:OYP65627 PIL93:PIL65627 PSH93:PSH65627 QCD93:QCD65627 QLZ93:QLZ65627 QVV93:QVV65627 RFR93:RFR65627 RPN93:RPN65627 RZJ93:RZJ65627 SJF93:SJF65627 STB93:STB65627 TCX93:TCX65627 TMT93:TMT65627 TWP93:TWP65627 UGL93:UGL65627 UQH93:UQH65627 VAD93:VAD65627 VJZ93:VJZ65627 VTV93:VTV65627 WDR93:WDR65627 WNN93:WNN65627 WXJ93:WXJ65627 BB65629:BB131163 KX65629:KX131163 UT65629:UT131163 AEP65629:AEP131163 AOL65629:AOL131163 AYH65629:AYH131163 BID65629:BID131163 BRZ65629:BRZ131163 CBV65629:CBV131163 CLR65629:CLR131163 CVN65629:CVN131163 DFJ65629:DFJ131163 DPF65629:DPF131163 DZB65629:DZB131163 EIX65629:EIX131163 EST65629:EST131163 FCP65629:FCP131163 FML65629:FML131163 FWH65629:FWH131163 GGD65629:GGD131163 GPZ65629:GPZ131163 GZV65629:GZV131163 HJR65629:HJR131163 HTN65629:HTN131163 IDJ65629:IDJ131163 INF65629:INF131163 IXB65629:IXB131163 JGX65629:JGX131163 JQT65629:JQT131163 KAP65629:KAP131163 KKL65629:KKL131163 KUH65629:KUH131163 LED65629:LED131163 LNZ65629:LNZ131163 LXV65629:LXV131163 MHR65629:MHR131163 MRN65629:MRN131163 NBJ65629:NBJ131163 NLF65629:NLF131163 NVB65629:NVB131163 OEX65629:OEX131163 OOT65629:OOT131163 OYP65629:OYP131163 PIL65629:PIL131163 PSH65629:PSH131163 QCD65629:QCD131163 QLZ65629:QLZ131163 QVV65629:QVV131163 RFR65629:RFR131163 RPN65629:RPN131163 RZJ65629:RZJ131163 SJF65629:SJF131163 STB65629:STB131163 TCX65629:TCX131163 TMT65629:TMT131163 TWP65629:TWP131163 UGL65629:UGL131163 UQH65629:UQH131163 VAD65629:VAD131163 VJZ65629:VJZ131163 VTV65629:VTV131163 WDR65629:WDR131163 WNN65629:WNN131163 WXJ65629:WXJ131163 BB131165:BB196699 KX131165:KX196699 UT131165:UT196699 AEP131165:AEP196699 AOL131165:AOL196699 AYH131165:AYH196699 BID131165:BID196699 BRZ131165:BRZ196699 CBV131165:CBV196699 CLR131165:CLR196699 CVN131165:CVN196699 DFJ131165:DFJ196699 DPF131165:DPF196699 DZB131165:DZB196699 EIX131165:EIX196699 EST131165:EST196699 FCP131165:FCP196699 FML131165:FML196699 FWH131165:FWH196699 GGD131165:GGD196699 GPZ131165:GPZ196699 GZV131165:GZV196699 HJR131165:HJR196699 HTN131165:HTN196699 IDJ131165:IDJ196699 INF131165:INF196699 IXB131165:IXB196699 JGX131165:JGX196699 JQT131165:JQT196699 KAP131165:KAP196699 KKL131165:KKL196699 KUH131165:KUH196699 LED131165:LED196699 LNZ131165:LNZ196699 LXV131165:LXV196699 MHR131165:MHR196699 MRN131165:MRN196699 NBJ131165:NBJ196699 NLF131165:NLF196699 NVB131165:NVB196699 OEX131165:OEX196699 OOT131165:OOT196699 OYP131165:OYP196699 PIL131165:PIL196699 PSH131165:PSH196699 QCD131165:QCD196699 QLZ131165:QLZ196699 QVV131165:QVV196699 RFR131165:RFR196699 RPN131165:RPN196699 RZJ131165:RZJ196699 SJF131165:SJF196699 STB131165:STB196699 TCX131165:TCX196699 TMT131165:TMT196699 TWP131165:TWP196699 UGL131165:UGL196699 UQH131165:UQH196699 VAD131165:VAD196699 VJZ131165:VJZ196699 VTV131165:VTV196699 WDR131165:WDR196699 WNN131165:WNN196699 WXJ131165:WXJ196699 BB196701:BB262235 KX196701:KX262235 UT196701:UT262235 AEP196701:AEP262235 AOL196701:AOL262235 AYH196701:AYH262235 BID196701:BID262235 BRZ196701:BRZ262235 CBV196701:CBV262235 CLR196701:CLR262235 CVN196701:CVN262235 DFJ196701:DFJ262235 DPF196701:DPF262235 DZB196701:DZB262235 EIX196701:EIX262235 EST196701:EST262235 FCP196701:FCP262235 FML196701:FML262235 FWH196701:FWH262235 GGD196701:GGD262235 GPZ196701:GPZ262235 GZV196701:GZV262235 HJR196701:HJR262235 HTN196701:HTN262235 IDJ196701:IDJ262235 INF196701:INF262235 IXB196701:IXB262235 JGX196701:JGX262235 JQT196701:JQT262235 KAP196701:KAP262235 KKL196701:KKL262235 KUH196701:KUH262235 LED196701:LED262235 LNZ196701:LNZ262235 LXV196701:LXV262235 MHR196701:MHR262235 MRN196701:MRN262235 NBJ196701:NBJ262235 NLF196701:NLF262235 NVB196701:NVB262235 OEX196701:OEX262235 OOT196701:OOT262235 OYP196701:OYP262235 PIL196701:PIL262235 PSH196701:PSH262235 QCD196701:QCD262235 QLZ196701:QLZ262235 QVV196701:QVV262235 RFR196701:RFR262235 RPN196701:RPN262235 RZJ196701:RZJ262235 SJF196701:SJF262235 STB196701:STB262235 TCX196701:TCX262235 TMT196701:TMT262235 TWP196701:TWP262235 UGL196701:UGL262235 UQH196701:UQH262235 VAD196701:VAD262235 VJZ196701:VJZ262235 VTV196701:VTV262235 WDR196701:WDR262235 WNN196701:WNN262235 WXJ196701:WXJ262235 BB262237:BB327771 KX262237:KX327771 UT262237:UT327771 AEP262237:AEP327771 AOL262237:AOL327771 AYH262237:AYH327771 BID262237:BID327771 BRZ262237:BRZ327771 CBV262237:CBV327771 CLR262237:CLR327771 CVN262237:CVN327771 DFJ262237:DFJ327771 DPF262237:DPF327771 DZB262237:DZB327771 EIX262237:EIX327771 EST262237:EST327771 FCP262237:FCP327771 FML262237:FML327771 FWH262237:FWH327771 GGD262237:GGD327771 GPZ262237:GPZ327771 GZV262237:GZV327771 HJR262237:HJR327771 HTN262237:HTN327771 IDJ262237:IDJ327771 INF262237:INF327771 IXB262237:IXB327771 JGX262237:JGX327771 JQT262237:JQT327771 KAP262237:KAP327771 KKL262237:KKL327771 KUH262237:KUH327771 LED262237:LED327771 LNZ262237:LNZ327771 LXV262237:LXV327771 MHR262237:MHR327771 MRN262237:MRN327771 NBJ262237:NBJ327771 NLF262237:NLF327771 NVB262237:NVB327771 OEX262237:OEX327771 OOT262237:OOT327771 OYP262237:OYP327771 PIL262237:PIL327771 PSH262237:PSH327771 QCD262237:QCD327771 QLZ262237:QLZ327771 QVV262237:QVV327771 RFR262237:RFR327771 RPN262237:RPN327771 RZJ262237:RZJ327771 SJF262237:SJF327771 STB262237:STB327771 TCX262237:TCX327771 TMT262237:TMT327771 TWP262237:TWP327771 UGL262237:UGL327771 UQH262237:UQH327771 VAD262237:VAD327771 VJZ262237:VJZ327771 VTV262237:VTV327771 WDR262237:WDR327771 WNN262237:WNN327771 WXJ262237:WXJ327771 BB327773:BB393307 KX327773:KX393307 UT327773:UT393307 AEP327773:AEP393307 AOL327773:AOL393307 AYH327773:AYH393307 BID327773:BID393307 BRZ327773:BRZ393307 CBV327773:CBV393307 CLR327773:CLR393307 CVN327773:CVN393307 DFJ327773:DFJ393307 DPF327773:DPF393307 DZB327773:DZB393307 EIX327773:EIX393307 EST327773:EST393307 FCP327773:FCP393307 FML327773:FML393307 FWH327773:FWH393307 GGD327773:GGD393307 GPZ327773:GPZ393307 GZV327773:GZV393307 HJR327773:HJR393307 HTN327773:HTN393307 IDJ327773:IDJ393307 INF327773:INF393307 IXB327773:IXB393307 JGX327773:JGX393307 JQT327773:JQT393307 KAP327773:KAP393307 KKL327773:KKL393307 KUH327773:KUH393307 LED327773:LED393307 LNZ327773:LNZ393307 LXV327773:LXV393307 MHR327773:MHR393307 MRN327773:MRN393307 NBJ327773:NBJ393307 NLF327773:NLF393307 NVB327773:NVB393307 OEX327773:OEX393307 OOT327773:OOT393307 OYP327773:OYP393307 PIL327773:PIL393307 PSH327773:PSH393307 QCD327773:QCD393307 QLZ327773:QLZ393307 QVV327773:QVV393307 RFR327773:RFR393307 RPN327773:RPN393307 RZJ327773:RZJ393307 SJF327773:SJF393307 STB327773:STB393307 TCX327773:TCX393307 TMT327773:TMT393307 TWP327773:TWP393307 UGL327773:UGL393307 UQH327773:UQH393307 VAD327773:VAD393307 VJZ327773:VJZ393307 VTV327773:VTV393307 WDR327773:WDR393307 WNN327773:WNN393307 WXJ327773:WXJ393307 BB393309:BB458843 KX393309:KX458843 UT393309:UT458843 AEP393309:AEP458843 AOL393309:AOL458843 AYH393309:AYH458843 BID393309:BID458843 BRZ393309:BRZ458843 CBV393309:CBV458843 CLR393309:CLR458843 CVN393309:CVN458843 DFJ393309:DFJ458843 DPF393309:DPF458843 DZB393309:DZB458843 EIX393309:EIX458843 EST393309:EST458843 FCP393309:FCP458843 FML393309:FML458843 FWH393309:FWH458843 GGD393309:GGD458843 GPZ393309:GPZ458843 GZV393309:GZV458843 HJR393309:HJR458843 HTN393309:HTN458843 IDJ393309:IDJ458843 INF393309:INF458843 IXB393309:IXB458843 JGX393309:JGX458843 JQT393309:JQT458843 KAP393309:KAP458843 KKL393309:KKL458843 KUH393309:KUH458843 LED393309:LED458843 LNZ393309:LNZ458843 LXV393309:LXV458843 MHR393309:MHR458843 MRN393309:MRN458843 NBJ393309:NBJ458843 NLF393309:NLF458843 NVB393309:NVB458843 OEX393309:OEX458843 OOT393309:OOT458843 OYP393309:OYP458843 PIL393309:PIL458843 PSH393309:PSH458843 QCD393309:QCD458843 QLZ393309:QLZ458843 QVV393309:QVV458843 RFR393309:RFR458843 RPN393309:RPN458843 RZJ393309:RZJ458843 SJF393309:SJF458843 STB393309:STB458843 TCX393309:TCX458843 TMT393309:TMT458843 TWP393309:TWP458843 UGL393309:UGL458843 UQH393309:UQH458843 VAD393309:VAD458843 VJZ393309:VJZ458843 VTV393309:VTV458843 WDR393309:WDR458843 WNN393309:WNN458843 WXJ393309:WXJ458843 BB458845:BB524379 KX458845:KX524379 UT458845:UT524379 AEP458845:AEP524379 AOL458845:AOL524379 AYH458845:AYH524379 BID458845:BID524379 BRZ458845:BRZ524379 CBV458845:CBV524379 CLR458845:CLR524379 CVN458845:CVN524379 DFJ458845:DFJ524379 DPF458845:DPF524379 DZB458845:DZB524379 EIX458845:EIX524379 EST458845:EST524379 FCP458845:FCP524379 FML458845:FML524379 FWH458845:FWH524379 GGD458845:GGD524379 GPZ458845:GPZ524379 GZV458845:GZV524379 HJR458845:HJR524379 HTN458845:HTN524379 IDJ458845:IDJ524379 INF458845:INF524379 IXB458845:IXB524379 JGX458845:JGX524379 JQT458845:JQT524379 KAP458845:KAP524379 KKL458845:KKL524379 KUH458845:KUH524379 LED458845:LED524379 LNZ458845:LNZ524379 LXV458845:LXV524379 MHR458845:MHR524379 MRN458845:MRN524379 NBJ458845:NBJ524379 NLF458845:NLF524379 NVB458845:NVB524379 OEX458845:OEX524379 OOT458845:OOT524379 OYP458845:OYP524379 PIL458845:PIL524379 PSH458845:PSH524379 QCD458845:QCD524379 QLZ458845:QLZ524379 QVV458845:QVV524379 RFR458845:RFR524379 RPN458845:RPN524379 RZJ458845:RZJ524379 SJF458845:SJF524379 STB458845:STB524379 TCX458845:TCX524379 TMT458845:TMT524379 TWP458845:TWP524379 UGL458845:UGL524379 UQH458845:UQH524379 VAD458845:VAD524379 VJZ458845:VJZ524379 VTV458845:VTV524379 WDR458845:WDR524379 WNN458845:WNN524379 WXJ458845:WXJ524379 BB524381:BB589915 KX524381:KX589915 UT524381:UT589915 AEP524381:AEP589915 AOL524381:AOL589915 AYH524381:AYH589915 BID524381:BID589915 BRZ524381:BRZ589915 CBV524381:CBV589915 CLR524381:CLR589915 CVN524381:CVN589915 DFJ524381:DFJ589915 DPF524381:DPF589915 DZB524381:DZB589915 EIX524381:EIX589915 EST524381:EST589915 FCP524381:FCP589915 FML524381:FML589915 FWH524381:FWH589915 GGD524381:GGD589915 GPZ524381:GPZ589915 GZV524381:GZV589915 HJR524381:HJR589915 HTN524381:HTN589915 IDJ524381:IDJ589915 INF524381:INF589915 IXB524381:IXB589915 JGX524381:JGX589915 JQT524381:JQT589915 KAP524381:KAP589915 KKL524381:KKL589915 KUH524381:KUH589915 LED524381:LED589915 LNZ524381:LNZ589915 LXV524381:LXV589915 MHR524381:MHR589915 MRN524381:MRN589915 NBJ524381:NBJ589915 NLF524381:NLF589915 NVB524381:NVB589915 OEX524381:OEX589915 OOT524381:OOT589915 OYP524381:OYP589915 PIL524381:PIL589915 PSH524381:PSH589915 QCD524381:QCD589915 QLZ524381:QLZ589915 QVV524381:QVV589915 RFR524381:RFR589915 RPN524381:RPN589915 RZJ524381:RZJ589915 SJF524381:SJF589915 STB524381:STB589915 TCX524381:TCX589915 TMT524381:TMT589915 TWP524381:TWP589915 UGL524381:UGL589915 UQH524381:UQH589915 VAD524381:VAD589915 VJZ524381:VJZ589915 VTV524381:VTV589915 WDR524381:WDR589915 WNN524381:WNN589915 WXJ524381:WXJ589915 BB589917:BB655451 KX589917:KX655451 UT589917:UT655451 AEP589917:AEP655451 AOL589917:AOL655451 AYH589917:AYH655451 BID589917:BID655451 BRZ589917:BRZ655451 CBV589917:CBV655451 CLR589917:CLR655451 CVN589917:CVN655451 DFJ589917:DFJ655451 DPF589917:DPF655451 DZB589917:DZB655451 EIX589917:EIX655451 EST589917:EST655451 FCP589917:FCP655451 FML589917:FML655451 FWH589917:FWH655451 GGD589917:GGD655451 GPZ589917:GPZ655451 GZV589917:GZV655451 HJR589917:HJR655451 HTN589917:HTN655451 IDJ589917:IDJ655451 INF589917:INF655451 IXB589917:IXB655451 JGX589917:JGX655451 JQT589917:JQT655451 KAP589917:KAP655451 KKL589917:KKL655451 KUH589917:KUH655451 LED589917:LED655451 LNZ589917:LNZ655451 LXV589917:LXV655451 MHR589917:MHR655451 MRN589917:MRN655451 NBJ589917:NBJ655451 NLF589917:NLF655451 NVB589917:NVB655451 OEX589917:OEX655451 OOT589917:OOT655451 OYP589917:OYP655451 PIL589917:PIL655451 PSH589917:PSH655451 QCD589917:QCD655451 QLZ589917:QLZ655451 QVV589917:QVV655451 RFR589917:RFR655451 RPN589917:RPN655451 RZJ589917:RZJ655451 SJF589917:SJF655451 STB589917:STB655451 TCX589917:TCX655451 TMT589917:TMT655451 TWP589917:TWP655451 UGL589917:UGL655451 UQH589917:UQH655451 VAD589917:VAD655451 VJZ589917:VJZ655451 VTV589917:VTV655451 WDR589917:WDR655451 WNN589917:WNN655451 WXJ589917:WXJ655451 BB655453:BB720987 KX655453:KX720987 UT655453:UT720987 AEP655453:AEP720987 AOL655453:AOL720987 AYH655453:AYH720987 BID655453:BID720987 BRZ655453:BRZ720987 CBV655453:CBV720987 CLR655453:CLR720987 CVN655453:CVN720987 DFJ655453:DFJ720987 DPF655453:DPF720987 DZB655453:DZB720987 EIX655453:EIX720987 EST655453:EST720987 FCP655453:FCP720987 FML655453:FML720987 FWH655453:FWH720987 GGD655453:GGD720987 GPZ655453:GPZ720987 GZV655453:GZV720987 HJR655453:HJR720987 HTN655453:HTN720987 IDJ655453:IDJ720987 INF655453:INF720987 IXB655453:IXB720987 JGX655453:JGX720987 JQT655453:JQT720987 KAP655453:KAP720987 KKL655453:KKL720987 KUH655453:KUH720987 LED655453:LED720987 LNZ655453:LNZ720987 LXV655453:LXV720987 MHR655453:MHR720987 MRN655453:MRN720987 NBJ655453:NBJ720987 NLF655453:NLF720987 NVB655453:NVB720987 OEX655453:OEX720987 OOT655453:OOT720987 OYP655453:OYP720987 PIL655453:PIL720987 PSH655453:PSH720987 QCD655453:QCD720987 QLZ655453:QLZ720987 QVV655453:QVV720987 RFR655453:RFR720987 RPN655453:RPN720987 RZJ655453:RZJ720987 SJF655453:SJF720987 STB655453:STB720987 TCX655453:TCX720987 TMT655453:TMT720987 TWP655453:TWP720987 UGL655453:UGL720987 UQH655453:UQH720987 VAD655453:VAD720987 VJZ655453:VJZ720987 VTV655453:VTV720987 WDR655453:WDR720987 WNN655453:WNN720987 WXJ655453:WXJ720987 BB720989:BB786523 KX720989:KX786523 UT720989:UT786523 AEP720989:AEP786523 AOL720989:AOL786523 AYH720989:AYH786523 BID720989:BID786523 BRZ720989:BRZ786523 CBV720989:CBV786523 CLR720989:CLR786523 CVN720989:CVN786523 DFJ720989:DFJ786523 DPF720989:DPF786523 DZB720989:DZB786523 EIX720989:EIX786523 EST720989:EST786523 FCP720989:FCP786523 FML720989:FML786523 FWH720989:FWH786523 GGD720989:GGD786523 GPZ720989:GPZ786523 GZV720989:GZV786523 HJR720989:HJR786523 HTN720989:HTN786523 IDJ720989:IDJ786523 INF720989:INF786523 IXB720989:IXB786523 JGX720989:JGX786523 JQT720989:JQT786523 KAP720989:KAP786523 KKL720989:KKL786523 KUH720989:KUH786523 LED720989:LED786523 LNZ720989:LNZ786523 LXV720989:LXV786523 MHR720989:MHR786523 MRN720989:MRN786523 NBJ720989:NBJ786523 NLF720989:NLF786523 NVB720989:NVB786523 OEX720989:OEX786523 OOT720989:OOT786523 OYP720989:OYP786523 PIL720989:PIL786523 PSH720989:PSH786523 QCD720989:QCD786523 QLZ720989:QLZ786523 QVV720989:QVV786523 RFR720989:RFR786523 RPN720989:RPN786523 RZJ720989:RZJ786523 SJF720989:SJF786523 STB720989:STB786523 TCX720989:TCX786523 TMT720989:TMT786523 TWP720989:TWP786523 UGL720989:UGL786523 UQH720989:UQH786523 VAD720989:VAD786523 VJZ720989:VJZ786523 VTV720989:VTV786523 WDR720989:WDR786523 WNN720989:WNN786523 WXJ720989:WXJ786523 BB786525:BB852059 KX786525:KX852059 UT786525:UT852059 AEP786525:AEP852059 AOL786525:AOL852059 AYH786525:AYH852059 BID786525:BID852059 BRZ786525:BRZ852059 CBV786525:CBV852059 CLR786525:CLR852059 CVN786525:CVN852059 DFJ786525:DFJ852059 DPF786525:DPF852059 DZB786525:DZB852059 EIX786525:EIX852059 EST786525:EST852059 FCP786525:FCP852059 FML786525:FML852059 FWH786525:FWH852059 GGD786525:GGD852059 GPZ786525:GPZ852059 GZV786525:GZV852059 HJR786525:HJR852059 HTN786525:HTN852059 IDJ786525:IDJ852059 INF786525:INF852059 IXB786525:IXB852059 JGX786525:JGX852059 JQT786525:JQT852059 KAP786525:KAP852059 KKL786525:KKL852059 KUH786525:KUH852059 LED786525:LED852059 LNZ786525:LNZ852059 LXV786525:LXV852059 MHR786525:MHR852059 MRN786525:MRN852059 NBJ786525:NBJ852059 NLF786525:NLF852059 NVB786525:NVB852059 OEX786525:OEX852059 OOT786525:OOT852059 OYP786525:OYP852059 PIL786525:PIL852059 PSH786525:PSH852059 QCD786525:QCD852059 QLZ786525:QLZ852059 QVV786525:QVV852059 RFR786525:RFR852059 RPN786525:RPN852059 RZJ786525:RZJ852059 SJF786525:SJF852059 STB786525:STB852059 TCX786525:TCX852059 TMT786525:TMT852059 TWP786525:TWP852059 UGL786525:UGL852059 UQH786525:UQH852059 VAD786525:VAD852059 VJZ786525:VJZ852059 VTV786525:VTV852059 WDR786525:WDR852059 WNN786525:WNN852059 WXJ786525:WXJ852059 BB852061:BB917595 KX852061:KX917595 UT852061:UT917595 AEP852061:AEP917595 AOL852061:AOL917595 AYH852061:AYH917595 BID852061:BID917595 BRZ852061:BRZ917595 CBV852061:CBV917595 CLR852061:CLR917595 CVN852061:CVN917595 DFJ852061:DFJ917595 DPF852061:DPF917595 DZB852061:DZB917595 EIX852061:EIX917595 EST852061:EST917595 FCP852061:FCP917595 FML852061:FML917595 FWH852061:FWH917595 GGD852061:GGD917595 GPZ852061:GPZ917595 GZV852061:GZV917595 HJR852061:HJR917595 HTN852061:HTN917595 IDJ852061:IDJ917595 INF852061:INF917595 IXB852061:IXB917595 JGX852061:JGX917595 JQT852061:JQT917595 KAP852061:KAP917595 KKL852061:KKL917595 KUH852061:KUH917595 LED852061:LED917595 LNZ852061:LNZ917595 LXV852061:LXV917595 MHR852061:MHR917595 MRN852061:MRN917595 NBJ852061:NBJ917595 NLF852061:NLF917595 NVB852061:NVB917595 OEX852061:OEX917595 OOT852061:OOT917595 OYP852061:OYP917595 PIL852061:PIL917595 PSH852061:PSH917595 QCD852061:QCD917595 QLZ852061:QLZ917595 QVV852061:QVV917595 RFR852061:RFR917595 RPN852061:RPN917595 RZJ852061:RZJ917595 SJF852061:SJF917595 STB852061:STB917595 TCX852061:TCX917595 TMT852061:TMT917595 TWP852061:TWP917595 UGL852061:UGL917595 UQH852061:UQH917595 VAD852061:VAD917595 VJZ852061:VJZ917595 VTV852061:VTV917595 WDR852061:WDR917595 WNN852061:WNN917595 WXJ852061:WXJ917595 BB917597:BB983131 KX917597:KX983131 UT917597:UT983131 AEP917597:AEP983131 AOL917597:AOL983131 AYH917597:AYH983131 BID917597:BID983131 BRZ917597:BRZ983131 CBV917597:CBV983131 CLR917597:CLR983131 CVN917597:CVN983131 DFJ917597:DFJ983131 DPF917597:DPF983131 DZB917597:DZB983131 EIX917597:EIX983131 EST917597:EST983131 FCP917597:FCP983131 FML917597:FML983131 FWH917597:FWH983131 GGD917597:GGD983131 GPZ917597:GPZ983131 GZV917597:GZV983131 HJR917597:HJR983131 HTN917597:HTN983131 IDJ917597:IDJ983131 INF917597:INF983131 IXB917597:IXB983131 JGX917597:JGX983131 JQT917597:JQT983131 KAP917597:KAP983131 KKL917597:KKL983131 KUH917597:KUH983131 LED917597:LED983131 LNZ917597:LNZ983131 LXV917597:LXV983131 MHR917597:MHR983131 MRN917597:MRN983131 NBJ917597:NBJ983131 NLF917597:NLF983131 NVB917597:NVB983131 OEX917597:OEX983131 OOT917597:OOT983131 OYP917597:OYP983131 PIL917597:PIL983131 PSH917597:PSH983131 QCD917597:QCD983131 QLZ917597:QLZ983131 QVV917597:QVV983131 RFR917597:RFR983131 RPN917597:RPN983131 RZJ917597:RZJ983131 SJF917597:SJF983131 STB917597:STB983131 TCX917597:TCX983131 TMT917597:TMT983131 TWP917597:TWP983131 UGL917597:UGL983131 UQH917597:UQH983131 VAD917597:VAD983131 VJZ917597:VJZ983131 VTV917597:VTV983131 WDR917597:WDR983131 WNN917597:WNN983131 WXJ917597:WXJ983131 BB983133:BB1048576 KX983133:KX1048576 UT983133:UT1048576 AEP983133:AEP1048576 AOL983133:AOL1048576 AYH983133:AYH1048576 BID983133:BID1048576 BRZ983133:BRZ1048576 CBV983133:CBV1048576 CLR983133:CLR1048576 CVN983133:CVN1048576 DFJ983133:DFJ1048576 DPF983133:DPF1048576 DZB983133:DZB1048576 EIX983133:EIX1048576 EST983133:EST1048576 FCP983133:FCP1048576 FML983133:FML1048576 FWH983133:FWH1048576 GGD983133:GGD1048576 GPZ983133:GPZ1048576 GZV983133:GZV1048576 HJR983133:HJR1048576 HTN983133:HTN1048576 IDJ983133:IDJ1048576 INF983133:INF1048576 IXB983133:IXB1048576 JGX983133:JGX1048576 JQT983133:JQT1048576 KAP983133:KAP1048576 KKL983133:KKL1048576 KUH983133:KUH1048576 LED983133:LED1048576 LNZ983133:LNZ1048576 LXV983133:LXV1048576 MHR983133:MHR1048576 MRN983133:MRN1048576 NBJ983133:NBJ1048576 NLF983133:NLF1048576 NVB983133:NVB1048576 OEX983133:OEX1048576 OOT983133:OOT1048576 OYP983133:OYP1048576 PIL983133:PIL1048576 PSH983133:PSH1048576 QCD983133:QCD1048576 QLZ983133:QLZ1048576 QVV983133:QVV1048576 RFR983133:RFR1048576 RPN983133:RPN1048576 RZJ983133:RZJ1048576 SJF983133:SJF1048576 STB983133:STB1048576 TCX983133:TCX1048576 TMT983133:TMT1048576 TWP983133:TWP1048576 UGL983133:UGL1048576 UQH983133:UQH1048576 VAD983133:VAD1048576 VJZ983133:VJZ1048576 VTV983133:VTV1048576 WDR983133:WDR1048576 WNN983133:WNN1048576 WXJ983133:WXJ1048576">
      <formula1>0</formula1>
      <formula2>10000000000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workbookViewId="0">
      <selection activeCell="B16" sqref="B16"/>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4.8554687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42" width="5.140625" style="2" customWidth="1"/>
    <col min="143"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4.85546875" style="2" customWidth="1"/>
    <col min="305" max="397" width="0" style="2" hidden="1" customWidth="1"/>
    <col min="398" max="398" width="5.140625" style="2" customWidth="1"/>
    <col min="399"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4.85546875" style="2" customWidth="1"/>
    <col min="561" max="653" width="0" style="2" hidden="1" customWidth="1"/>
    <col min="654" max="654" width="5.140625" style="2" customWidth="1"/>
    <col min="655"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4.85546875" style="2" customWidth="1"/>
    <col min="817" max="909" width="0" style="2" hidden="1" customWidth="1"/>
    <col min="910" max="910" width="5.140625" style="2" customWidth="1"/>
    <col min="911"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4.85546875" style="2" customWidth="1"/>
    <col min="1073" max="1165" width="0" style="2" hidden="1" customWidth="1"/>
    <col min="1166" max="1166" width="5.140625" style="2" customWidth="1"/>
    <col min="1167"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4.85546875" style="2" customWidth="1"/>
    <col min="1329" max="1421" width="0" style="2" hidden="1" customWidth="1"/>
    <col min="1422" max="1422" width="5.140625" style="2" customWidth="1"/>
    <col min="1423"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4.85546875" style="2" customWidth="1"/>
    <col min="1585" max="1677" width="0" style="2" hidden="1" customWidth="1"/>
    <col min="1678" max="1678" width="5.140625" style="2" customWidth="1"/>
    <col min="1679"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4.85546875" style="2" customWidth="1"/>
    <col min="1841" max="1933" width="0" style="2" hidden="1" customWidth="1"/>
    <col min="1934" max="1934" width="5.140625" style="2" customWidth="1"/>
    <col min="1935"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4.85546875" style="2" customWidth="1"/>
    <col min="2097" max="2189" width="0" style="2" hidden="1" customWidth="1"/>
    <col min="2190" max="2190" width="5.140625" style="2" customWidth="1"/>
    <col min="2191"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4.85546875" style="2" customWidth="1"/>
    <col min="2353" max="2445" width="0" style="2" hidden="1" customWidth="1"/>
    <col min="2446" max="2446" width="5.140625" style="2" customWidth="1"/>
    <col min="2447"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4.85546875" style="2" customWidth="1"/>
    <col min="2609" max="2701" width="0" style="2" hidden="1" customWidth="1"/>
    <col min="2702" max="2702" width="5.140625" style="2" customWidth="1"/>
    <col min="2703"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4.85546875" style="2" customWidth="1"/>
    <col min="2865" max="2957" width="0" style="2" hidden="1" customWidth="1"/>
    <col min="2958" max="2958" width="5.140625" style="2" customWidth="1"/>
    <col min="2959"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4.85546875" style="2" customWidth="1"/>
    <col min="3121" max="3213" width="0" style="2" hidden="1" customWidth="1"/>
    <col min="3214" max="3214" width="5.140625" style="2" customWidth="1"/>
    <col min="3215"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4.85546875" style="2" customWidth="1"/>
    <col min="3377" max="3469" width="0" style="2" hidden="1" customWidth="1"/>
    <col min="3470" max="3470" width="5.140625" style="2" customWidth="1"/>
    <col min="3471"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4.85546875" style="2" customWidth="1"/>
    <col min="3633" max="3725" width="0" style="2" hidden="1" customWidth="1"/>
    <col min="3726" max="3726" width="5.140625" style="2" customWidth="1"/>
    <col min="3727"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4.85546875" style="2" customWidth="1"/>
    <col min="3889" max="3981" width="0" style="2" hidden="1" customWidth="1"/>
    <col min="3982" max="3982" width="5.140625" style="2" customWidth="1"/>
    <col min="3983"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4.85546875" style="2" customWidth="1"/>
    <col min="4145" max="4237" width="0" style="2" hidden="1" customWidth="1"/>
    <col min="4238" max="4238" width="5.140625" style="2" customWidth="1"/>
    <col min="4239"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4.85546875" style="2" customWidth="1"/>
    <col min="4401" max="4493" width="0" style="2" hidden="1" customWidth="1"/>
    <col min="4494" max="4494" width="5.140625" style="2" customWidth="1"/>
    <col min="4495"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4.85546875" style="2" customWidth="1"/>
    <col min="4657" max="4749" width="0" style="2" hidden="1" customWidth="1"/>
    <col min="4750" max="4750" width="5.140625" style="2" customWidth="1"/>
    <col min="4751"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4.85546875" style="2" customWidth="1"/>
    <col min="4913" max="5005" width="0" style="2" hidden="1" customWidth="1"/>
    <col min="5006" max="5006" width="5.140625" style="2" customWidth="1"/>
    <col min="5007"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4.85546875" style="2" customWidth="1"/>
    <col min="5169" max="5261" width="0" style="2" hidden="1" customWidth="1"/>
    <col min="5262" max="5262" width="5.140625" style="2" customWidth="1"/>
    <col min="5263"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4.85546875" style="2" customWidth="1"/>
    <col min="5425" max="5517" width="0" style="2" hidden="1" customWidth="1"/>
    <col min="5518" max="5518" width="5.140625" style="2" customWidth="1"/>
    <col min="5519"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4.85546875" style="2" customWidth="1"/>
    <col min="5681" max="5773" width="0" style="2" hidden="1" customWidth="1"/>
    <col min="5774" max="5774" width="5.140625" style="2" customWidth="1"/>
    <col min="5775"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4.85546875" style="2" customWidth="1"/>
    <col min="5937" max="6029" width="0" style="2" hidden="1" customWidth="1"/>
    <col min="6030" max="6030" width="5.140625" style="2" customWidth="1"/>
    <col min="6031"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4.85546875" style="2" customWidth="1"/>
    <col min="6193" max="6285" width="0" style="2" hidden="1" customWidth="1"/>
    <col min="6286" max="6286" width="5.140625" style="2" customWidth="1"/>
    <col min="6287"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4.85546875" style="2" customWidth="1"/>
    <col min="6449" max="6541" width="0" style="2" hidden="1" customWidth="1"/>
    <col min="6542" max="6542" width="5.140625" style="2" customWidth="1"/>
    <col min="6543"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4.85546875" style="2" customWidth="1"/>
    <col min="6705" max="6797" width="0" style="2" hidden="1" customWidth="1"/>
    <col min="6798" max="6798" width="5.140625" style="2" customWidth="1"/>
    <col min="6799"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4.85546875" style="2" customWidth="1"/>
    <col min="6961" max="7053" width="0" style="2" hidden="1" customWidth="1"/>
    <col min="7054" max="7054" width="5.140625" style="2" customWidth="1"/>
    <col min="7055"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4.85546875" style="2" customWidth="1"/>
    <col min="7217" max="7309" width="0" style="2" hidden="1" customWidth="1"/>
    <col min="7310" max="7310" width="5.140625" style="2" customWidth="1"/>
    <col min="7311"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4.85546875" style="2" customWidth="1"/>
    <col min="7473" max="7565" width="0" style="2" hidden="1" customWidth="1"/>
    <col min="7566" max="7566" width="5.140625" style="2" customWidth="1"/>
    <col min="7567"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4.85546875" style="2" customWidth="1"/>
    <col min="7729" max="7821" width="0" style="2" hidden="1" customWidth="1"/>
    <col min="7822" max="7822" width="5.140625" style="2" customWidth="1"/>
    <col min="7823"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4.85546875" style="2" customWidth="1"/>
    <col min="7985" max="8077" width="0" style="2" hidden="1" customWidth="1"/>
    <col min="8078" max="8078" width="5.140625" style="2" customWidth="1"/>
    <col min="8079"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4.85546875" style="2" customWidth="1"/>
    <col min="8241" max="8333" width="0" style="2" hidden="1" customWidth="1"/>
    <col min="8334" max="8334" width="5.140625" style="2" customWidth="1"/>
    <col min="8335"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4.85546875" style="2" customWidth="1"/>
    <col min="8497" max="8589" width="0" style="2" hidden="1" customWidth="1"/>
    <col min="8590" max="8590" width="5.140625" style="2" customWidth="1"/>
    <col min="8591"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4.85546875" style="2" customWidth="1"/>
    <col min="8753" max="8845" width="0" style="2" hidden="1" customWidth="1"/>
    <col min="8846" max="8846" width="5.140625" style="2" customWidth="1"/>
    <col min="8847"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4.85546875" style="2" customWidth="1"/>
    <col min="9009" max="9101" width="0" style="2" hidden="1" customWidth="1"/>
    <col min="9102" max="9102" width="5.140625" style="2" customWidth="1"/>
    <col min="9103"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4.85546875" style="2" customWidth="1"/>
    <col min="9265" max="9357" width="0" style="2" hidden="1" customWidth="1"/>
    <col min="9358" max="9358" width="5.140625" style="2" customWidth="1"/>
    <col min="9359"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4.85546875" style="2" customWidth="1"/>
    <col min="9521" max="9613" width="0" style="2" hidden="1" customWidth="1"/>
    <col min="9614" max="9614" width="5.140625" style="2" customWidth="1"/>
    <col min="9615"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4.85546875" style="2" customWidth="1"/>
    <col min="9777" max="9869" width="0" style="2" hidden="1" customWidth="1"/>
    <col min="9870" max="9870" width="5.140625" style="2" customWidth="1"/>
    <col min="9871"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4.85546875" style="2" customWidth="1"/>
    <col min="10033" max="10125" width="0" style="2" hidden="1" customWidth="1"/>
    <col min="10126" max="10126" width="5.140625" style="2" customWidth="1"/>
    <col min="10127"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4.85546875" style="2" customWidth="1"/>
    <col min="10289" max="10381" width="0" style="2" hidden="1" customWidth="1"/>
    <col min="10382" max="10382" width="5.140625" style="2" customWidth="1"/>
    <col min="10383"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4.85546875" style="2" customWidth="1"/>
    <col min="10545" max="10637" width="0" style="2" hidden="1" customWidth="1"/>
    <col min="10638" max="10638" width="5.140625" style="2" customWidth="1"/>
    <col min="10639"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4.85546875" style="2" customWidth="1"/>
    <col min="10801" max="10893" width="0" style="2" hidden="1" customWidth="1"/>
    <col min="10894" max="10894" width="5.140625" style="2" customWidth="1"/>
    <col min="10895"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4.85546875" style="2" customWidth="1"/>
    <col min="11057" max="11149" width="0" style="2" hidden="1" customWidth="1"/>
    <col min="11150" max="11150" width="5.140625" style="2" customWidth="1"/>
    <col min="11151"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4.85546875" style="2" customWidth="1"/>
    <col min="11313" max="11405" width="0" style="2" hidden="1" customWidth="1"/>
    <col min="11406" max="11406" width="5.140625" style="2" customWidth="1"/>
    <col min="11407"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4.85546875" style="2" customWidth="1"/>
    <col min="11569" max="11661" width="0" style="2" hidden="1" customWidth="1"/>
    <col min="11662" max="11662" width="5.140625" style="2" customWidth="1"/>
    <col min="11663"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4.85546875" style="2" customWidth="1"/>
    <col min="11825" max="11917" width="0" style="2" hidden="1" customWidth="1"/>
    <col min="11918" max="11918" width="5.140625" style="2" customWidth="1"/>
    <col min="11919"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4.85546875" style="2" customWidth="1"/>
    <col min="12081" max="12173" width="0" style="2" hidden="1" customWidth="1"/>
    <col min="12174" max="12174" width="5.140625" style="2" customWidth="1"/>
    <col min="12175"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4.85546875" style="2" customWidth="1"/>
    <col min="12337" max="12429" width="0" style="2" hidden="1" customWidth="1"/>
    <col min="12430" max="12430" width="5.140625" style="2" customWidth="1"/>
    <col min="12431"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4.85546875" style="2" customWidth="1"/>
    <col min="12593" max="12685" width="0" style="2" hidden="1" customWidth="1"/>
    <col min="12686" max="12686" width="5.140625" style="2" customWidth="1"/>
    <col min="12687"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4.85546875" style="2" customWidth="1"/>
    <col min="12849" max="12941" width="0" style="2" hidden="1" customWidth="1"/>
    <col min="12942" max="12942" width="5.140625" style="2" customWidth="1"/>
    <col min="12943"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4.85546875" style="2" customWidth="1"/>
    <col min="13105" max="13197" width="0" style="2" hidden="1" customWidth="1"/>
    <col min="13198" max="13198" width="5.140625" style="2" customWidth="1"/>
    <col min="13199"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4.85546875" style="2" customWidth="1"/>
    <col min="13361" max="13453" width="0" style="2" hidden="1" customWidth="1"/>
    <col min="13454" max="13454" width="5.140625" style="2" customWidth="1"/>
    <col min="13455"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4.85546875" style="2" customWidth="1"/>
    <col min="13617" max="13709" width="0" style="2" hidden="1" customWidth="1"/>
    <col min="13710" max="13710" width="5.140625" style="2" customWidth="1"/>
    <col min="13711"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4.85546875" style="2" customWidth="1"/>
    <col min="13873" max="13965" width="0" style="2" hidden="1" customWidth="1"/>
    <col min="13966" max="13966" width="5.140625" style="2" customWidth="1"/>
    <col min="13967"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4.85546875" style="2" customWidth="1"/>
    <col min="14129" max="14221" width="0" style="2" hidden="1" customWidth="1"/>
    <col min="14222" max="14222" width="5.140625" style="2" customWidth="1"/>
    <col min="14223"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4.85546875" style="2" customWidth="1"/>
    <col min="14385" max="14477" width="0" style="2" hidden="1" customWidth="1"/>
    <col min="14478" max="14478" width="5.140625" style="2" customWidth="1"/>
    <col min="14479"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4.85546875" style="2" customWidth="1"/>
    <col min="14641" max="14733" width="0" style="2" hidden="1" customWidth="1"/>
    <col min="14734" max="14734" width="5.140625" style="2" customWidth="1"/>
    <col min="14735"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4.85546875" style="2" customWidth="1"/>
    <col min="14897" max="14989" width="0" style="2" hidden="1" customWidth="1"/>
    <col min="14990" max="14990" width="5.140625" style="2" customWidth="1"/>
    <col min="14991"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4.85546875" style="2" customWidth="1"/>
    <col min="15153" max="15245" width="0" style="2" hidden="1" customWidth="1"/>
    <col min="15246" max="15246" width="5.140625" style="2" customWidth="1"/>
    <col min="15247"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4.85546875" style="2" customWidth="1"/>
    <col min="15409" max="15501" width="0" style="2" hidden="1" customWidth="1"/>
    <col min="15502" max="15502" width="5.140625" style="2" customWidth="1"/>
    <col min="15503"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4.85546875" style="2" customWidth="1"/>
    <col min="15665" max="15757" width="0" style="2" hidden="1" customWidth="1"/>
    <col min="15758" max="15758" width="5.140625" style="2" customWidth="1"/>
    <col min="15759"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4.85546875" style="2" customWidth="1"/>
    <col min="15921" max="16013" width="0" style="2" hidden="1" customWidth="1"/>
    <col min="16014" max="16014" width="5.140625" style="2" customWidth="1"/>
    <col min="16015"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4.85546875" style="2" customWidth="1"/>
    <col min="16177" max="16269" width="0" style="2" hidden="1" customWidth="1"/>
    <col min="16270" max="16270" width="5.140625" style="2" customWidth="1"/>
    <col min="16271"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",[7]NOMBRE!B2," - ","( ",[7]NOMBRE!C2,[7]NOMBRE!D2,[7]NOMBRE!E2,[7]NOMBRE!F2,[7]NOMBRE!G2," )")</f>
        <v>COMUNA: LINARES  - ( 07408 )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",[7]NOMBRE!B3," - ","( ",[7]NOMBRE!C3,[7]NOMBRE!D3,[7]NOMBRE!E3,[7]NOMBRE!F3,[7]NOMBRE!G3,[7]NOMBRE!H3," )")</f>
        <v>ESTABLECIMIENTO/ESTRATEGIA: HOSPITAL DE LINARES  - ( 116108 )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",[7]NOMBRE!B6," - ","( ",[7]NOMBRE!C6,[7]NOMBRE!D6," )")</f>
        <v>MES: JUNIO - ( 06 )</v>
      </c>
      <c r="B4" s="10"/>
      <c r="C4" s="10"/>
      <c r="D4" s="10"/>
      <c r="E4" s="10"/>
      <c r="F4" s="10"/>
      <c r="G4" s="10"/>
      <c r="H4" s="10"/>
      <c r="I4" s="10"/>
      <c r="J4" s="10"/>
      <c r="K4" s="10"/>
      <c r="M4" s="15"/>
      <c r="AY4" s="27"/>
      <c r="AZ4" s="27"/>
      <c r="CM4" s="185"/>
      <c r="CN4" s="27"/>
      <c r="CO4" s="27"/>
    </row>
    <row r="5" spans="1:112" s="11" customFormat="1" ht="12.75" customHeight="1" x14ac:dyDescent="0.2">
      <c r="A5" s="9" t="str">
        <f>CONCATENATE("AÑO: ",[7]NOMBRE!B7)</f>
        <v>AÑO: 2014</v>
      </c>
      <c r="B5" s="10"/>
      <c r="C5" s="10"/>
      <c r="D5" s="10"/>
      <c r="E5" s="10"/>
      <c r="F5" s="10"/>
      <c r="G5" s="10"/>
      <c r="H5" s="10"/>
      <c r="I5" s="10"/>
      <c r="J5" s="10"/>
      <c r="K5" s="10"/>
      <c r="M5" s="15"/>
      <c r="AY5" s="27"/>
      <c r="AZ5" s="27"/>
      <c r="CM5" s="185"/>
      <c r="CN5" s="27"/>
      <c r="CO5" s="27"/>
    </row>
    <row r="6" spans="1:112" s="13" customFormat="1" ht="39.75" customHeight="1" x14ac:dyDescent="0.2">
      <c r="A6" s="504" t="s">
        <v>1</v>
      </c>
      <c r="B6" s="504"/>
      <c r="C6" s="504"/>
      <c r="D6" s="504"/>
      <c r="E6" s="504"/>
      <c r="F6" s="504"/>
      <c r="G6" s="504"/>
      <c r="H6" s="504"/>
      <c r="I6" s="504"/>
      <c r="J6" s="504"/>
      <c r="K6" s="504"/>
      <c r="L6" s="504"/>
      <c r="M6" s="504"/>
      <c r="N6" s="504"/>
      <c r="O6" s="504"/>
      <c r="P6" s="504"/>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505" t="s">
        <v>3</v>
      </c>
      <c r="B8" s="506"/>
      <c r="C8" s="509" t="s">
        <v>4</v>
      </c>
      <c r="D8" s="515" t="s">
        <v>5</v>
      </c>
      <c r="E8" s="516"/>
      <c r="F8" s="516"/>
      <c r="G8" s="516"/>
      <c r="H8" s="516"/>
      <c r="I8" s="516"/>
      <c r="J8" s="516"/>
      <c r="K8" s="516"/>
      <c r="L8" s="51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507"/>
      <c r="B9" s="508"/>
      <c r="C9" s="510"/>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511" t="s">
        <v>9</v>
      </c>
      <c r="B10" s="512"/>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IF($C10&gt;=[7]A03!$C79,"","Total Gestantes Ingresadas debe ser MAYOR o IGUAL que el Total de Aplicaciones a Gestantes REM A03 Sección B3")</f>
        <v/>
      </c>
      <c r="BB10" s="77" t="str">
        <f>IF($C10&gt;=[7]A03!$C76,"","Total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IF($C10&gt;=[7]A03!$C79,0,1)</f>
        <v>0</v>
      </c>
      <c r="CQ10" s="154">
        <f>IF($C10&gt;=[7]A03!$C76,0,1)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528" t="s">
        <v>10</v>
      </c>
      <c r="B11" s="528"/>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524" t="s">
        <v>11</v>
      </c>
      <c r="B12" s="525"/>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524" t="s">
        <v>12</v>
      </c>
      <c r="B13" s="525"/>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529" t="s">
        <v>13</v>
      </c>
      <c r="B14" s="530"/>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531" t="s">
        <v>171</v>
      </c>
      <c r="B15" s="532"/>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533" t="s">
        <v>15</v>
      </c>
      <c r="B17" s="534"/>
      <c r="C17" s="518"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535"/>
      <c r="B18" s="536"/>
      <c r="C18" s="519"/>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513" t="s">
        <v>17</v>
      </c>
      <c r="B19" s="514"/>
      <c r="C19" s="84">
        <v>189</v>
      </c>
      <c r="D19" s="520" t="str">
        <f t="shared" ref="D19:D29" si="1">+BA19</f>
        <v/>
      </c>
      <c r="E19" s="521"/>
      <c r="F19" s="521"/>
      <c r="G19" s="521"/>
      <c r="H19" s="521"/>
      <c r="I19" s="521"/>
      <c r="J19" s="521"/>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522" t="s">
        <v>18</v>
      </c>
      <c r="B20" s="523"/>
      <c r="C20" s="85">
        <v>8</v>
      </c>
      <c r="D20" s="520" t="str">
        <f t="shared" si="1"/>
        <v/>
      </c>
      <c r="E20" s="521"/>
      <c r="F20" s="521"/>
      <c r="G20" s="521"/>
      <c r="H20" s="521"/>
      <c r="I20" s="521"/>
      <c r="J20" s="521"/>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524" t="s">
        <v>172</v>
      </c>
      <c r="B21" s="525"/>
      <c r="C21" s="85"/>
      <c r="D21" s="520" t="str">
        <f t="shared" si="1"/>
        <v/>
      </c>
      <c r="E21" s="521"/>
      <c r="F21" s="521"/>
      <c r="G21" s="521"/>
      <c r="H21" s="521"/>
      <c r="I21" s="521"/>
      <c r="J21" s="521"/>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524" t="s">
        <v>173</v>
      </c>
      <c r="B22" s="525"/>
      <c r="C22" s="85">
        <v>39</v>
      </c>
      <c r="D22" s="520" t="str">
        <f t="shared" si="1"/>
        <v/>
      </c>
      <c r="E22" s="521"/>
      <c r="F22" s="521"/>
      <c r="G22" s="521"/>
      <c r="H22" s="521"/>
      <c r="I22" s="521"/>
      <c r="J22" s="521"/>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526" t="s">
        <v>19</v>
      </c>
      <c r="B23" s="527"/>
      <c r="C23" s="85"/>
      <c r="D23" s="520" t="str">
        <f t="shared" si="1"/>
        <v/>
      </c>
      <c r="E23" s="521"/>
      <c r="F23" s="521"/>
      <c r="G23" s="521"/>
      <c r="H23" s="521"/>
      <c r="I23" s="521"/>
      <c r="J23" s="521"/>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526" t="s">
        <v>20</v>
      </c>
      <c r="B24" s="527"/>
      <c r="C24" s="85">
        <v>2</v>
      </c>
      <c r="D24" s="520" t="str">
        <f t="shared" si="1"/>
        <v/>
      </c>
      <c r="E24" s="521"/>
      <c r="F24" s="521"/>
      <c r="G24" s="521"/>
      <c r="H24" s="521"/>
      <c r="I24" s="521"/>
      <c r="J24" s="521"/>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526" t="s">
        <v>21</v>
      </c>
      <c r="B25" s="527"/>
      <c r="C25" s="85"/>
      <c r="D25" s="520" t="str">
        <f t="shared" si="1"/>
        <v/>
      </c>
      <c r="E25" s="521"/>
      <c r="F25" s="521"/>
      <c r="G25" s="521"/>
      <c r="H25" s="521"/>
      <c r="I25" s="521"/>
      <c r="J25" s="521"/>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526" t="s">
        <v>22</v>
      </c>
      <c r="B26" s="527"/>
      <c r="C26" s="85">
        <v>20</v>
      </c>
      <c r="D26" s="520" t="str">
        <f t="shared" si="1"/>
        <v/>
      </c>
      <c r="E26" s="521"/>
      <c r="F26" s="521"/>
      <c r="G26" s="521"/>
      <c r="H26" s="521"/>
      <c r="I26" s="521"/>
      <c r="J26" s="521"/>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526" t="s">
        <v>23</v>
      </c>
      <c r="B27" s="527"/>
      <c r="C27" s="85">
        <v>20</v>
      </c>
      <c r="D27" s="520" t="str">
        <f t="shared" si="1"/>
        <v/>
      </c>
      <c r="E27" s="521"/>
      <c r="F27" s="521"/>
      <c r="G27" s="521"/>
      <c r="H27" s="521"/>
      <c r="I27" s="521"/>
      <c r="J27" s="521"/>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539" t="s">
        <v>24</v>
      </c>
      <c r="B28" s="540"/>
      <c r="C28" s="85">
        <v>5</v>
      </c>
      <c r="D28" s="520" t="str">
        <f t="shared" si="1"/>
        <v/>
      </c>
      <c r="E28" s="521"/>
      <c r="F28" s="521"/>
      <c r="G28" s="521"/>
      <c r="H28" s="521"/>
      <c r="I28" s="521"/>
      <c r="J28" s="521"/>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541" t="s">
        <v>174</v>
      </c>
      <c r="B29" s="542"/>
      <c r="C29" s="87">
        <v>95</v>
      </c>
      <c r="D29" s="520" t="str">
        <f t="shared" si="1"/>
        <v/>
      </c>
      <c r="E29" s="521"/>
      <c r="F29" s="521"/>
      <c r="G29" s="521"/>
      <c r="H29" s="521"/>
      <c r="I29" s="521"/>
      <c r="J29" s="521"/>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505" t="s">
        <v>26</v>
      </c>
      <c r="B31" s="506"/>
      <c r="C31" s="509" t="s">
        <v>4</v>
      </c>
      <c r="D31" s="515" t="s">
        <v>5</v>
      </c>
      <c r="E31" s="516"/>
      <c r="F31" s="516"/>
      <c r="G31" s="516"/>
      <c r="H31" s="516"/>
      <c r="I31" s="516"/>
      <c r="J31" s="516"/>
      <c r="K31" s="516"/>
      <c r="L31" s="51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507"/>
      <c r="B32" s="508"/>
      <c r="C32" s="510"/>
      <c r="D32" s="420" t="s">
        <v>6</v>
      </c>
      <c r="E32" s="416" t="s">
        <v>7</v>
      </c>
      <c r="F32" s="416" t="s">
        <v>8</v>
      </c>
      <c r="G32" s="416" t="s">
        <v>165</v>
      </c>
      <c r="H32" s="416" t="s">
        <v>166</v>
      </c>
      <c r="I32" s="416" t="s">
        <v>167</v>
      </c>
      <c r="J32" s="416" t="s">
        <v>168</v>
      </c>
      <c r="K32" s="416" t="s">
        <v>169</v>
      </c>
      <c r="L32" s="416"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543" t="s">
        <v>27</v>
      </c>
      <c r="B33" s="543"/>
      <c r="C33" s="105">
        <f t="shared" ref="C33:C42" si="3">SUM(D33:L33)</f>
        <v>0</v>
      </c>
      <c r="D33" s="105">
        <f t="shared" ref="D33:L33" si="4">SUM(D34:D41)</f>
        <v>0</v>
      </c>
      <c r="E33" s="105">
        <f t="shared" si="4"/>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677"/>
      <c r="N34" s="677"/>
      <c r="O34" s="677"/>
      <c r="P34" s="677"/>
      <c r="Q34" s="677"/>
      <c r="R34" s="677"/>
      <c r="S34" s="677"/>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544" t="s">
        <v>29</v>
      </c>
      <c r="B35" s="52" t="s">
        <v>30</v>
      </c>
      <c r="C35" s="93">
        <f t="shared" si="3"/>
        <v>0</v>
      </c>
      <c r="D35" s="84"/>
      <c r="E35" s="84"/>
      <c r="F35" s="84"/>
      <c r="G35" s="84"/>
      <c r="H35" s="84"/>
      <c r="I35" s="84"/>
      <c r="J35" s="84"/>
      <c r="K35" s="84"/>
      <c r="L35" s="84"/>
      <c r="M35" s="677"/>
      <c r="N35" s="677"/>
      <c r="O35" s="677"/>
      <c r="P35" s="677"/>
      <c r="Q35" s="677"/>
      <c r="R35" s="677"/>
      <c r="S35" s="677"/>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545"/>
      <c r="B36" s="51" t="s">
        <v>31</v>
      </c>
      <c r="C36" s="94">
        <f t="shared" si="3"/>
        <v>0</v>
      </c>
      <c r="D36" s="85"/>
      <c r="E36" s="85"/>
      <c r="F36" s="85"/>
      <c r="G36" s="85"/>
      <c r="H36" s="85"/>
      <c r="I36" s="85"/>
      <c r="J36" s="85"/>
      <c r="K36" s="85"/>
      <c r="L36" s="85"/>
      <c r="M36" s="677"/>
      <c r="N36" s="677"/>
      <c r="O36" s="677"/>
      <c r="P36" s="677"/>
      <c r="Q36" s="677"/>
      <c r="R36" s="677"/>
      <c r="S36" s="677"/>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545"/>
      <c r="B37" s="51" t="s">
        <v>32</v>
      </c>
      <c r="C37" s="94">
        <f t="shared" si="3"/>
        <v>0</v>
      </c>
      <c r="D37" s="85"/>
      <c r="E37" s="85"/>
      <c r="F37" s="85"/>
      <c r="G37" s="85"/>
      <c r="H37" s="85"/>
      <c r="I37" s="85"/>
      <c r="J37" s="85"/>
      <c r="K37" s="85"/>
      <c r="L37" s="85"/>
      <c r="M37" s="677"/>
      <c r="N37" s="677"/>
      <c r="O37" s="677"/>
      <c r="P37" s="677"/>
      <c r="Q37" s="677"/>
      <c r="R37" s="677"/>
      <c r="S37" s="677"/>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545"/>
      <c r="B38" s="51" t="s">
        <v>33</v>
      </c>
      <c r="C38" s="94">
        <f t="shared" si="3"/>
        <v>0</v>
      </c>
      <c r="D38" s="85"/>
      <c r="E38" s="85"/>
      <c r="F38" s="85"/>
      <c r="G38" s="85"/>
      <c r="H38" s="85"/>
      <c r="I38" s="85"/>
      <c r="J38" s="85"/>
      <c r="K38" s="85"/>
      <c r="L38" s="85"/>
      <c r="M38" s="677"/>
      <c r="N38" s="677"/>
      <c r="O38" s="677"/>
      <c r="P38" s="677"/>
      <c r="Q38" s="677"/>
      <c r="R38" s="677"/>
      <c r="S38" s="677"/>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546"/>
      <c r="B39" s="53" t="s">
        <v>34</v>
      </c>
      <c r="C39" s="95">
        <f t="shared" si="3"/>
        <v>0</v>
      </c>
      <c r="D39" s="87"/>
      <c r="E39" s="87"/>
      <c r="F39" s="87"/>
      <c r="G39" s="87"/>
      <c r="H39" s="87"/>
      <c r="I39" s="87"/>
      <c r="J39" s="87"/>
      <c r="K39" s="87"/>
      <c r="L39" s="87"/>
      <c r="M39" s="677"/>
      <c r="N39" s="677"/>
      <c r="O39" s="677"/>
      <c r="P39" s="677"/>
      <c r="Q39" s="677"/>
      <c r="R39" s="677"/>
      <c r="S39" s="677"/>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678" t="s">
        <v>35</v>
      </c>
      <c r="B40" s="50" t="s">
        <v>36</v>
      </c>
      <c r="C40" s="125">
        <f t="shared" si="3"/>
        <v>0</v>
      </c>
      <c r="D40" s="89"/>
      <c r="E40" s="89"/>
      <c r="F40" s="89"/>
      <c r="G40" s="89"/>
      <c r="H40" s="89"/>
      <c r="I40" s="89"/>
      <c r="J40" s="89"/>
      <c r="K40" s="89"/>
      <c r="L40" s="89"/>
      <c r="M40" s="677"/>
      <c r="N40" s="677"/>
      <c r="O40" s="677"/>
      <c r="P40" s="677"/>
      <c r="Q40" s="677"/>
      <c r="R40" s="677"/>
      <c r="S40" s="677"/>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thickBot="1" x14ac:dyDescent="0.25">
      <c r="A41" s="762"/>
      <c r="B41" s="386" t="s">
        <v>37</v>
      </c>
      <c r="C41" s="99">
        <f t="shared" si="3"/>
        <v>0</v>
      </c>
      <c r="D41" s="86"/>
      <c r="E41" s="86"/>
      <c r="F41" s="86"/>
      <c r="G41" s="86"/>
      <c r="H41" s="86"/>
      <c r="I41" s="86"/>
      <c r="J41" s="86"/>
      <c r="K41" s="86"/>
      <c r="L41" s="86"/>
      <c r="M41" s="677"/>
      <c r="N41" s="677"/>
      <c r="O41" s="677"/>
      <c r="P41" s="677"/>
      <c r="Q41" s="677"/>
      <c r="R41" s="677"/>
      <c r="S41" s="677"/>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thickTop="1" x14ac:dyDescent="0.2">
      <c r="A42" s="760" t="s">
        <v>175</v>
      </c>
      <c r="B42" s="761"/>
      <c r="C42" s="387">
        <f t="shared" si="3"/>
        <v>0</v>
      </c>
      <c r="D42" s="388"/>
      <c r="E42" s="388"/>
      <c r="F42" s="388"/>
      <c r="G42" s="388"/>
      <c r="H42" s="388"/>
      <c r="I42" s="388"/>
      <c r="J42" s="388"/>
      <c r="K42" s="388"/>
      <c r="L42" s="388"/>
      <c r="M42" s="677"/>
      <c r="N42" s="677"/>
      <c r="O42" s="677"/>
      <c r="P42" s="677"/>
      <c r="Q42" s="677"/>
      <c r="R42" s="677"/>
      <c r="S42" s="677"/>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414" t="s">
        <v>39</v>
      </c>
      <c r="B44" s="420"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547" t="s">
        <v>43</v>
      </c>
      <c r="B47" s="548"/>
      <c r="C47" s="420"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549" t="s">
        <v>46</v>
      </c>
      <c r="B48" s="550"/>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IF(AND(([7]A01!$C16+[7]A01!$C17+[7]A01!$C18+[7]A01!$C19+[7]A01!$D29+[7]A01!$D30+[7]A01!$D31)&lt;&gt;0,D48="",E48=""),"Observacion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IF(AND(([7]A01!$C16+[7]A01!$C17+[7]A01!$C18+[7]A01!$C19+[7]A01!$D29+[7]A01!$D30+[7]A01!$D31)&lt;&gt;0,D48="",E48=""),1,0)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551" t="s">
        <v>48</v>
      </c>
      <c r="B50" s="552"/>
      <c r="C50" s="555" t="s">
        <v>49</v>
      </c>
      <c r="D50" s="557" t="s">
        <v>50</v>
      </c>
      <c r="E50" s="558"/>
      <c r="F50" s="558"/>
      <c r="G50" s="558"/>
      <c r="H50" s="558"/>
      <c r="I50" s="559"/>
      <c r="J50" s="560" t="s">
        <v>51</v>
      </c>
      <c r="K50" s="561"/>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553"/>
      <c r="B51" s="554"/>
      <c r="C51" s="556"/>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564" t="s">
        <v>59</v>
      </c>
      <c r="B52" s="565"/>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562" t="s">
        <v>60</v>
      </c>
      <c r="B53" s="563"/>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562" t="s">
        <v>61</v>
      </c>
      <c r="B54" s="563"/>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537" t="s">
        <v>62</v>
      </c>
      <c r="B55" s="538"/>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551" t="s">
        <v>48</v>
      </c>
      <c r="B57" s="552"/>
      <c r="C57" s="555" t="s">
        <v>49</v>
      </c>
      <c r="D57" s="587" t="s">
        <v>177</v>
      </c>
      <c r="E57" s="587"/>
      <c r="F57" s="560"/>
      <c r="G57" s="560" t="s">
        <v>178</v>
      </c>
      <c r="H57" s="561"/>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553"/>
      <c r="B58" s="554"/>
      <c r="C58" s="556"/>
      <c r="D58" s="415" t="s">
        <v>179</v>
      </c>
      <c r="E58" s="415" t="s">
        <v>180</v>
      </c>
      <c r="F58" s="412" t="s">
        <v>181</v>
      </c>
      <c r="G58" s="412" t="s">
        <v>182</v>
      </c>
      <c r="H58" s="415"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570" t="s">
        <v>59</v>
      </c>
      <c r="B59" s="571"/>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572" t="s">
        <v>60</v>
      </c>
      <c r="B60" s="573"/>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572" t="s">
        <v>61</v>
      </c>
      <c r="B61" s="573"/>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574" t="s">
        <v>62</v>
      </c>
      <c r="B62" s="575"/>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533" t="s">
        <v>39</v>
      </c>
      <c r="B64" s="534"/>
      <c r="C64" s="533" t="s">
        <v>40</v>
      </c>
      <c r="D64" s="585"/>
      <c r="E64" s="534"/>
      <c r="F64" s="576" t="s">
        <v>41</v>
      </c>
      <c r="G64" s="577"/>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8"/>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81"/>
      <c r="B65" s="582"/>
      <c r="C65" s="581"/>
      <c r="D65" s="586"/>
      <c r="E65" s="582"/>
      <c r="F65" s="543" t="s">
        <v>63</v>
      </c>
      <c r="G65" s="543"/>
      <c r="H65" s="543" t="s">
        <v>64</v>
      </c>
      <c r="I65" s="543"/>
      <c r="J65" s="543" t="s">
        <v>213</v>
      </c>
      <c r="K65" s="543"/>
      <c r="L65" s="543" t="s">
        <v>214</v>
      </c>
      <c r="M65" s="543"/>
      <c r="N65" s="543" t="s">
        <v>215</v>
      </c>
      <c r="O65" s="543"/>
      <c r="P65" s="543" t="s">
        <v>216</v>
      </c>
      <c r="Q65" s="543"/>
      <c r="R65" s="543" t="s">
        <v>217</v>
      </c>
      <c r="S65" s="543"/>
      <c r="T65" s="543" t="s">
        <v>218</v>
      </c>
      <c r="U65" s="543"/>
      <c r="V65" s="543" t="s">
        <v>219</v>
      </c>
      <c r="W65" s="543"/>
      <c r="X65" s="543" t="s">
        <v>220</v>
      </c>
      <c r="Y65" s="543"/>
      <c r="Z65" s="579" t="s">
        <v>221</v>
      </c>
      <c r="AA65" s="580"/>
      <c r="AB65" s="579" t="s">
        <v>222</v>
      </c>
      <c r="AC65" s="580"/>
      <c r="AD65" s="579" t="s">
        <v>223</v>
      </c>
      <c r="AE65" s="580"/>
      <c r="AF65" s="579" t="s">
        <v>224</v>
      </c>
      <c r="AG65" s="580"/>
      <c r="AH65" s="62"/>
      <c r="AI65" s="11"/>
      <c r="AJ65" s="11"/>
      <c r="AK65" s="11"/>
      <c r="AL65" s="11"/>
      <c r="AM65" s="11"/>
      <c r="AN65" s="11"/>
      <c r="AO65" s="11"/>
      <c r="AP65" s="11"/>
      <c r="AQ65" s="11"/>
      <c r="AR65" s="11"/>
      <c r="AS65" s="11"/>
      <c r="AT65" s="11"/>
      <c r="AU65" s="11"/>
      <c r="AV65" s="11"/>
      <c r="AW65" s="11"/>
      <c r="AX65" s="11"/>
      <c r="AY65" s="11"/>
      <c r="AZ65" s="557" t="s">
        <v>63</v>
      </c>
      <c r="BA65" s="559"/>
      <c r="BB65" s="557" t="s">
        <v>64</v>
      </c>
      <c r="BC65" s="559"/>
      <c r="BD65" s="557" t="s">
        <v>213</v>
      </c>
      <c r="BE65" s="559"/>
      <c r="BF65" s="557" t="s">
        <v>214</v>
      </c>
      <c r="BG65" s="559"/>
      <c r="BH65" s="557" t="s">
        <v>215</v>
      </c>
      <c r="BI65" s="559"/>
      <c r="BJ65" s="557" t="s">
        <v>216</v>
      </c>
      <c r="BK65" s="559"/>
      <c r="BL65" s="557" t="s">
        <v>217</v>
      </c>
      <c r="BM65" s="559"/>
      <c r="BN65" s="557" t="s">
        <v>218</v>
      </c>
      <c r="BO65" s="559"/>
      <c r="BP65" s="557" t="s">
        <v>219</v>
      </c>
      <c r="BQ65" s="559"/>
      <c r="BR65" s="557" t="s">
        <v>220</v>
      </c>
      <c r="BS65" s="559"/>
      <c r="BT65" s="579" t="s">
        <v>221</v>
      </c>
      <c r="BU65" s="580"/>
      <c r="BV65" s="579" t="s">
        <v>222</v>
      </c>
      <c r="BW65" s="580"/>
      <c r="BX65" s="579" t="s">
        <v>223</v>
      </c>
      <c r="BY65" s="580"/>
      <c r="BZ65" s="579" t="s">
        <v>224</v>
      </c>
      <c r="CA65" s="580"/>
      <c r="CB65" s="11"/>
      <c r="CC65" s="11"/>
      <c r="CD65" s="11"/>
      <c r="CE65" s="11"/>
      <c r="CF65" s="11"/>
      <c r="CG65" s="11"/>
      <c r="CH65" s="11"/>
      <c r="CI65" s="11"/>
      <c r="CJ65" s="11"/>
      <c r="CK65" s="11"/>
      <c r="CL65" s="11"/>
      <c r="CM65" s="185"/>
      <c r="CN65" s="27"/>
      <c r="CO65" s="27"/>
      <c r="CP65" s="557"/>
      <c r="CQ65" s="559"/>
      <c r="CR65" s="557"/>
      <c r="CS65" s="559"/>
      <c r="CT65" s="557"/>
      <c r="CU65" s="559"/>
      <c r="CV65" s="557"/>
      <c r="CW65" s="559"/>
      <c r="CX65" s="557"/>
      <c r="CY65" s="559"/>
      <c r="CZ65" s="557"/>
      <c r="DA65" s="559"/>
      <c r="DB65" s="557"/>
      <c r="DC65" s="559"/>
      <c r="DD65" s="557"/>
      <c r="DE65" s="559"/>
      <c r="DF65" s="557"/>
      <c r="DG65" s="559"/>
      <c r="DH65" s="557"/>
      <c r="DI65" s="559"/>
      <c r="DJ65" s="579"/>
      <c r="DK65" s="580"/>
      <c r="DL65" s="579"/>
      <c r="DM65" s="580"/>
      <c r="DN65" s="579"/>
      <c r="DO65" s="580"/>
      <c r="DP65" s="579"/>
      <c r="DQ65" s="580"/>
    </row>
    <row r="66" spans="1:132" s="76" customFormat="1" ht="21" x14ac:dyDescent="0.15">
      <c r="A66" s="583"/>
      <c r="B66" s="584"/>
      <c r="C66" s="420" t="s">
        <v>65</v>
      </c>
      <c r="D66" s="420" t="s">
        <v>37</v>
      </c>
      <c r="E66" s="413"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549" t="s">
        <v>66</v>
      </c>
      <c r="B67" s="550"/>
      <c r="C67" s="105">
        <f>SUM(D67:E67)</f>
        <v>0</v>
      </c>
      <c r="D67" s="105">
        <f>+F67+H67+J67+L67+N67+P67+R67+T67+V67+X67+Z67+AB67+AD67+AF67</f>
        <v>0</v>
      </c>
      <c r="E67" s="106">
        <f t="shared" ref="D67:E70" si="6">+G67+I67+K67+M67+O67+Q67+S67+U67+W67+Y67+AA67+AC67+AE67+AG67</f>
        <v>0</v>
      </c>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84"/>
      <c r="AH67" s="149"/>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679" t="s">
        <v>67</v>
      </c>
      <c r="B68" s="418"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589"/>
      <c r="B69" s="410" t="s">
        <v>69</v>
      </c>
      <c r="C69" s="94">
        <f>SUM(D69:E69)</f>
        <v>4</v>
      </c>
      <c r="D69" s="94">
        <f t="shared" si="6"/>
        <v>1</v>
      </c>
      <c r="E69" s="126">
        <f t="shared" si="6"/>
        <v>3</v>
      </c>
      <c r="F69" s="91"/>
      <c r="G69" s="91">
        <v>1</v>
      </c>
      <c r="H69" s="91"/>
      <c r="I69" s="91">
        <v>1</v>
      </c>
      <c r="J69" s="91"/>
      <c r="K69" s="91"/>
      <c r="L69" s="91"/>
      <c r="M69" s="91"/>
      <c r="N69" s="91"/>
      <c r="O69" s="91"/>
      <c r="P69" s="91">
        <v>1</v>
      </c>
      <c r="Q69" s="91"/>
      <c r="R69" s="91"/>
      <c r="S69" s="91">
        <v>1</v>
      </c>
      <c r="T69" s="91"/>
      <c r="U69" s="91"/>
      <c r="V69" s="91"/>
      <c r="W69" s="91"/>
      <c r="X69" s="91"/>
      <c r="Y69" s="91"/>
      <c r="Z69" s="91"/>
      <c r="AA69" s="91"/>
      <c r="AB69" s="91"/>
      <c r="AC69" s="91"/>
      <c r="AD69" s="91"/>
      <c r="AE69" s="91"/>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590"/>
      <c r="B70" s="419"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533" t="s">
        <v>39</v>
      </c>
      <c r="B72" s="534"/>
      <c r="C72" s="555" t="s">
        <v>40</v>
      </c>
      <c r="D72" s="555"/>
      <c r="E72" s="555"/>
      <c r="F72" s="676" t="s">
        <v>71</v>
      </c>
      <c r="G72" s="676"/>
      <c r="H72" s="676"/>
      <c r="I72" s="676"/>
      <c r="J72" s="676"/>
      <c r="K72" s="676"/>
      <c r="L72" s="676"/>
      <c r="M72" s="676"/>
      <c r="N72" s="676"/>
      <c r="O72" s="676"/>
      <c r="P72" s="676"/>
      <c r="Q72" s="676"/>
      <c r="R72" s="676"/>
      <c r="S72" s="676"/>
      <c r="T72" s="676"/>
      <c r="U72" s="676"/>
      <c r="V72" s="676"/>
      <c r="W72" s="676"/>
      <c r="X72" s="676"/>
      <c r="Y72" s="676"/>
      <c r="Z72" s="676"/>
      <c r="AA72" s="676"/>
      <c r="AB72" s="676"/>
      <c r="AC72" s="676"/>
      <c r="AD72" s="676"/>
      <c r="AE72" s="676"/>
      <c r="AF72" s="676"/>
      <c r="AG72" s="676"/>
      <c r="AH72" s="681" t="s">
        <v>72</v>
      </c>
      <c r="AI72" s="681"/>
      <c r="AJ72" s="681"/>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81"/>
      <c r="B73" s="582"/>
      <c r="C73" s="680"/>
      <c r="D73" s="680"/>
      <c r="E73" s="680"/>
      <c r="F73" s="543" t="s">
        <v>63</v>
      </c>
      <c r="G73" s="543"/>
      <c r="H73" s="543" t="s">
        <v>64</v>
      </c>
      <c r="I73" s="543"/>
      <c r="J73" s="651" t="s">
        <v>213</v>
      </c>
      <c r="K73" s="651"/>
      <c r="L73" s="651" t="s">
        <v>214</v>
      </c>
      <c r="M73" s="651"/>
      <c r="N73" s="651" t="s">
        <v>215</v>
      </c>
      <c r="O73" s="651"/>
      <c r="P73" s="651" t="s">
        <v>216</v>
      </c>
      <c r="Q73" s="651"/>
      <c r="R73" s="543" t="s">
        <v>217</v>
      </c>
      <c r="S73" s="543"/>
      <c r="T73" s="651" t="s">
        <v>218</v>
      </c>
      <c r="U73" s="651"/>
      <c r="V73" s="651" t="s">
        <v>219</v>
      </c>
      <c r="W73" s="651"/>
      <c r="X73" s="651" t="s">
        <v>220</v>
      </c>
      <c r="Y73" s="651"/>
      <c r="Z73" s="651" t="s">
        <v>221</v>
      </c>
      <c r="AA73" s="651"/>
      <c r="AB73" s="651" t="s">
        <v>222</v>
      </c>
      <c r="AC73" s="651"/>
      <c r="AD73" s="651" t="s">
        <v>223</v>
      </c>
      <c r="AE73" s="651"/>
      <c r="AF73" s="651" t="s">
        <v>224</v>
      </c>
      <c r="AG73" s="651"/>
      <c r="AH73" s="682" t="s">
        <v>73</v>
      </c>
      <c r="AI73" s="682" t="s">
        <v>74</v>
      </c>
      <c r="AJ73" s="682"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583"/>
      <c r="B74" s="584"/>
      <c r="C74" s="420" t="s">
        <v>65</v>
      </c>
      <c r="D74" s="420" t="s">
        <v>37</v>
      </c>
      <c r="E74" s="420" t="s">
        <v>58</v>
      </c>
      <c r="F74" s="409" t="s">
        <v>37</v>
      </c>
      <c r="G74" s="409" t="s">
        <v>58</v>
      </c>
      <c r="H74" s="409" t="s">
        <v>37</v>
      </c>
      <c r="I74" s="409" t="s">
        <v>58</v>
      </c>
      <c r="J74" s="409" t="s">
        <v>37</v>
      </c>
      <c r="K74" s="409" t="s">
        <v>58</v>
      </c>
      <c r="L74" s="409" t="s">
        <v>37</v>
      </c>
      <c r="M74" s="409" t="s">
        <v>58</v>
      </c>
      <c r="N74" s="409" t="s">
        <v>37</v>
      </c>
      <c r="O74" s="409" t="s">
        <v>58</v>
      </c>
      <c r="P74" s="409" t="s">
        <v>37</v>
      </c>
      <c r="Q74" s="409" t="s">
        <v>58</v>
      </c>
      <c r="R74" s="409" t="s">
        <v>37</v>
      </c>
      <c r="S74" s="409" t="s">
        <v>58</v>
      </c>
      <c r="T74" s="409" t="s">
        <v>37</v>
      </c>
      <c r="U74" s="409" t="s">
        <v>58</v>
      </c>
      <c r="V74" s="409" t="s">
        <v>37</v>
      </c>
      <c r="W74" s="409" t="s">
        <v>58</v>
      </c>
      <c r="X74" s="409" t="s">
        <v>37</v>
      </c>
      <c r="Y74" s="409" t="s">
        <v>58</v>
      </c>
      <c r="Z74" s="409" t="s">
        <v>37</v>
      </c>
      <c r="AA74" s="409" t="s">
        <v>58</v>
      </c>
      <c r="AB74" s="409" t="s">
        <v>37</v>
      </c>
      <c r="AC74" s="409" t="s">
        <v>58</v>
      </c>
      <c r="AD74" s="409" t="s">
        <v>37</v>
      </c>
      <c r="AE74" s="409" t="s">
        <v>58</v>
      </c>
      <c r="AF74" s="409" t="s">
        <v>37</v>
      </c>
      <c r="AG74" s="409" t="s">
        <v>58</v>
      </c>
      <c r="AH74" s="683"/>
      <c r="AI74" s="683"/>
      <c r="AJ74" s="683"/>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549" t="s">
        <v>76</v>
      </c>
      <c r="B75" s="550"/>
      <c r="C75" s="105">
        <f>SUM(D75:E75)</f>
        <v>0</v>
      </c>
      <c r="D75" s="105">
        <f t="shared" ref="D75:E78" si="7">+F75+H75+J75+L75+N75+P75+R75+T75+V75+X75+Z75+AB75+AD75+AF75</f>
        <v>0</v>
      </c>
      <c r="E75" s="105">
        <f t="shared" si="7"/>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588" t="s">
        <v>67</v>
      </c>
      <c r="B76" s="418"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589"/>
      <c r="B77" s="410" t="s">
        <v>69</v>
      </c>
      <c r="C77" s="94">
        <f>SUM(D77:E77)</f>
        <v>0</v>
      </c>
      <c r="D77" s="94">
        <f t="shared" si="7"/>
        <v>0</v>
      </c>
      <c r="E77" s="94">
        <f t="shared" si="7"/>
        <v>0</v>
      </c>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590"/>
      <c r="B78" s="419"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591" t="s">
        <v>39</v>
      </c>
      <c r="B80" s="592"/>
      <c r="C80" s="597" t="s">
        <v>227</v>
      </c>
      <c r="D80" s="598"/>
      <c r="E80" s="599"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593"/>
      <c r="B81" s="594"/>
      <c r="C81" s="602" t="s">
        <v>229</v>
      </c>
      <c r="D81" s="604" t="s">
        <v>71</v>
      </c>
      <c r="E81" s="600"/>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595"/>
      <c r="B82" s="596"/>
      <c r="C82" s="603"/>
      <c r="D82" s="605"/>
      <c r="E82" s="601"/>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568" t="s">
        <v>230</v>
      </c>
      <c r="B83" s="569"/>
      <c r="C83" s="255"/>
      <c r="D83" s="255"/>
      <c r="E83" s="255"/>
      <c r="F83" s="220"/>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585" t="s">
        <v>39</v>
      </c>
      <c r="B85" s="585"/>
      <c r="C85" s="533" t="s">
        <v>40</v>
      </c>
      <c r="D85" s="585"/>
      <c r="E85" s="534"/>
      <c r="F85" s="576" t="s">
        <v>41</v>
      </c>
      <c r="G85" s="577"/>
      <c r="H85" s="577"/>
      <c r="I85" s="577"/>
      <c r="J85" s="577"/>
      <c r="K85" s="577"/>
      <c r="L85" s="577"/>
      <c r="M85" s="577"/>
      <c r="N85" s="577"/>
      <c r="O85" s="577"/>
      <c r="P85" s="577"/>
      <c r="Q85" s="577"/>
      <c r="R85" s="577"/>
      <c r="S85" s="577"/>
      <c r="T85" s="577"/>
      <c r="U85" s="577"/>
      <c r="V85" s="577"/>
      <c r="W85" s="577"/>
      <c r="X85" s="577"/>
      <c r="Y85" s="577"/>
      <c r="Z85" s="577"/>
      <c r="AA85" s="577"/>
      <c r="AB85" s="577"/>
      <c r="AC85" s="577"/>
      <c r="AD85" s="577"/>
      <c r="AE85" s="577"/>
      <c r="AF85" s="577"/>
      <c r="AG85" s="578"/>
      <c r="AH85" s="509"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586"/>
      <c r="B86" s="586"/>
      <c r="C86" s="581"/>
      <c r="D86" s="586"/>
      <c r="E86" s="582"/>
      <c r="F86" s="557" t="s">
        <v>291</v>
      </c>
      <c r="G86" s="559"/>
      <c r="H86" s="557" t="s">
        <v>64</v>
      </c>
      <c r="I86" s="559"/>
      <c r="J86" s="557" t="s">
        <v>213</v>
      </c>
      <c r="K86" s="559"/>
      <c r="L86" s="557" t="s">
        <v>214</v>
      </c>
      <c r="M86" s="559"/>
      <c r="N86" s="557" t="s">
        <v>215</v>
      </c>
      <c r="O86" s="559"/>
      <c r="P86" s="557" t="s">
        <v>216</v>
      </c>
      <c r="Q86" s="559"/>
      <c r="R86" s="557" t="s">
        <v>217</v>
      </c>
      <c r="S86" s="559"/>
      <c r="T86" s="557" t="s">
        <v>218</v>
      </c>
      <c r="U86" s="559"/>
      <c r="V86" s="557" t="s">
        <v>219</v>
      </c>
      <c r="W86" s="559"/>
      <c r="X86" s="557" t="s">
        <v>220</v>
      </c>
      <c r="Y86" s="559"/>
      <c r="Z86" s="579" t="s">
        <v>221</v>
      </c>
      <c r="AA86" s="580"/>
      <c r="AB86" s="579" t="s">
        <v>222</v>
      </c>
      <c r="AC86" s="580"/>
      <c r="AD86" s="579" t="s">
        <v>223</v>
      </c>
      <c r="AE86" s="580"/>
      <c r="AF86" s="579" t="s">
        <v>224</v>
      </c>
      <c r="AG86" s="580"/>
      <c r="AH86" s="684"/>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95"/>
      <c r="B87" s="695"/>
      <c r="C87" s="420" t="s">
        <v>65</v>
      </c>
      <c r="D87" s="420" t="s">
        <v>37</v>
      </c>
      <c r="E87" s="420" t="s">
        <v>58</v>
      </c>
      <c r="F87" s="409" t="s">
        <v>37</v>
      </c>
      <c r="G87" s="409" t="s">
        <v>58</v>
      </c>
      <c r="H87" s="409" t="s">
        <v>37</v>
      </c>
      <c r="I87" s="409" t="s">
        <v>58</v>
      </c>
      <c r="J87" s="409" t="s">
        <v>37</v>
      </c>
      <c r="K87" s="409" t="s">
        <v>58</v>
      </c>
      <c r="L87" s="409" t="s">
        <v>37</v>
      </c>
      <c r="M87" s="409" t="s">
        <v>58</v>
      </c>
      <c r="N87" s="409" t="s">
        <v>37</v>
      </c>
      <c r="O87" s="409" t="s">
        <v>58</v>
      </c>
      <c r="P87" s="409" t="s">
        <v>37</v>
      </c>
      <c r="Q87" s="409" t="s">
        <v>58</v>
      </c>
      <c r="R87" s="409" t="s">
        <v>37</v>
      </c>
      <c r="S87" s="409" t="s">
        <v>58</v>
      </c>
      <c r="T87" s="409" t="s">
        <v>37</v>
      </c>
      <c r="U87" s="409" t="s">
        <v>58</v>
      </c>
      <c r="V87" s="409" t="s">
        <v>37</v>
      </c>
      <c r="W87" s="409" t="s">
        <v>58</v>
      </c>
      <c r="X87" s="409" t="s">
        <v>37</v>
      </c>
      <c r="Y87" s="409" t="s">
        <v>58</v>
      </c>
      <c r="Z87" s="409" t="s">
        <v>37</v>
      </c>
      <c r="AA87" s="409" t="s">
        <v>58</v>
      </c>
      <c r="AB87" s="409" t="s">
        <v>37</v>
      </c>
      <c r="AC87" s="409" t="s">
        <v>58</v>
      </c>
      <c r="AD87" s="409" t="s">
        <v>37</v>
      </c>
      <c r="AE87" s="409" t="s">
        <v>58</v>
      </c>
      <c r="AF87" s="409" t="s">
        <v>37</v>
      </c>
      <c r="AG87" s="409" t="s">
        <v>58</v>
      </c>
      <c r="AH87" s="510"/>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687" t="s">
        <v>78</v>
      </c>
      <c r="B88" s="68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689" t="s">
        <v>79</v>
      </c>
      <c r="B89" s="69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9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9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93" t="s">
        <v>83</v>
      </c>
      <c r="B92" s="69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389" t="str">
        <f>$BB92</f>
        <v/>
      </c>
      <c r="AJ92" s="11"/>
      <c r="AK92" s="11"/>
      <c r="AL92" s="11"/>
      <c r="AM92" s="11"/>
      <c r="AN92" s="11"/>
      <c r="AO92" s="11"/>
      <c r="AP92" s="27"/>
      <c r="AQ92" s="27"/>
      <c r="AR92" s="11"/>
      <c r="AS92" s="11"/>
      <c r="AT92" s="11"/>
      <c r="AU92" s="11"/>
      <c r="AV92" s="11"/>
      <c r="AW92" s="11"/>
      <c r="AX92" s="11"/>
      <c r="AY92" s="11"/>
      <c r="AZ92" s="11"/>
      <c r="BA92" s="11"/>
      <c r="BB92" s="221" t="str">
        <f>IF(C92&gt;C90+C91,"Los Ingresos de pacientes dependientes severos con escaras DEBEN estar incluidos en los Ingresos de pacientes dependientes severos oncológicos o No oncológicos","")</f>
        <v/>
      </c>
      <c r="BC92" s="11"/>
      <c r="BD92" s="11"/>
      <c r="BE92" s="11"/>
      <c r="BF92" s="11"/>
      <c r="BG92" s="11"/>
      <c r="BH92" s="11"/>
      <c r="BI92" s="11"/>
      <c r="CM92" s="77">
        <f>IF(C92&gt;C90+C91,1,0)</f>
        <v>0</v>
      </c>
      <c r="CN92" s="27"/>
      <c r="CO92" s="27"/>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551" t="s">
        <v>3</v>
      </c>
      <c r="B94" s="552"/>
      <c r="C94" s="579" t="s">
        <v>40</v>
      </c>
      <c r="D94" s="612"/>
      <c r="E94" s="580"/>
      <c r="F94" s="579" t="s">
        <v>221</v>
      </c>
      <c r="G94" s="580"/>
      <c r="H94" s="579" t="s">
        <v>222</v>
      </c>
      <c r="I94" s="580"/>
      <c r="J94" s="579" t="s">
        <v>223</v>
      </c>
      <c r="K94" s="580"/>
      <c r="L94" s="579" t="s">
        <v>224</v>
      </c>
      <c r="M94" s="580"/>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553"/>
      <c r="B95" s="554"/>
      <c r="C95" s="420" t="s">
        <v>65</v>
      </c>
      <c r="D95" s="420" t="s">
        <v>37</v>
      </c>
      <c r="E95" s="420" t="s">
        <v>58</v>
      </c>
      <c r="F95" s="420" t="s">
        <v>37</v>
      </c>
      <c r="G95" s="420" t="s">
        <v>58</v>
      </c>
      <c r="H95" s="420" t="s">
        <v>37</v>
      </c>
      <c r="I95" s="420" t="s">
        <v>58</v>
      </c>
      <c r="J95" s="420" t="s">
        <v>37</v>
      </c>
      <c r="K95" s="420" t="s">
        <v>58</v>
      </c>
      <c r="L95" s="420" t="s">
        <v>37</v>
      </c>
      <c r="M95" s="420"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674" t="s">
        <v>233</v>
      </c>
      <c r="B96" s="674"/>
      <c r="C96" s="93">
        <f>SUM(D96:E96)</f>
        <v>0</v>
      </c>
      <c r="D96" s="93">
        <f t="shared" ref="D96:E98" si="9">+F96+H96+J96+L96</f>
        <v>0</v>
      </c>
      <c r="E96" s="93">
        <f t="shared" si="9"/>
        <v>0</v>
      </c>
      <c r="F96" s="89"/>
      <c r="G96" s="89"/>
      <c r="H96" s="89"/>
      <c r="I96" s="89"/>
      <c r="J96" s="89"/>
      <c r="K96" s="89"/>
      <c r="L96" s="89"/>
      <c r="M96" s="89"/>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528" t="s">
        <v>85</v>
      </c>
      <c r="B97" s="528"/>
      <c r="C97" s="94">
        <f>SUM(D97:E97)</f>
        <v>0</v>
      </c>
      <c r="D97" s="94">
        <f t="shared" si="9"/>
        <v>0</v>
      </c>
      <c r="E97" s="94">
        <f t="shared" si="9"/>
        <v>0</v>
      </c>
      <c r="F97" s="89"/>
      <c r="G97" s="89"/>
      <c r="H97" s="89"/>
      <c r="I97" s="89"/>
      <c r="J97" s="89"/>
      <c r="K97" s="89"/>
      <c r="L97" s="89"/>
      <c r="M97" s="89"/>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616" t="s">
        <v>86</v>
      </c>
      <c r="B98" s="616"/>
      <c r="C98" s="99">
        <f>SUM(D98:E98)</f>
        <v>0</v>
      </c>
      <c r="D98" s="99">
        <f t="shared" si="9"/>
        <v>0</v>
      </c>
      <c r="E98" s="99">
        <f t="shared" si="9"/>
        <v>0</v>
      </c>
      <c r="F98" s="89"/>
      <c r="G98" s="89"/>
      <c r="H98" s="89"/>
      <c r="I98" s="89"/>
      <c r="J98" s="89"/>
      <c r="K98" s="89"/>
      <c r="L98" s="89"/>
      <c r="M98" s="89"/>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613" t="s">
        <v>87</v>
      </c>
      <c r="B99" s="613"/>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614" t="s">
        <v>88</v>
      </c>
      <c r="B100" s="614"/>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528" t="s">
        <v>89</v>
      </c>
      <c r="B101" s="528"/>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528" t="s">
        <v>90</v>
      </c>
      <c r="B102" s="528"/>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615" t="s">
        <v>91</v>
      </c>
      <c r="B103" s="61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613" t="s">
        <v>87</v>
      </c>
      <c r="B104" s="613"/>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609" t="s">
        <v>92</v>
      </c>
      <c r="B105" s="609"/>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551" t="s">
        <v>3</v>
      </c>
      <c r="B107" s="552"/>
      <c r="C107" s="579" t="s">
        <v>40</v>
      </c>
      <c r="D107" s="612"/>
      <c r="E107" s="580"/>
      <c r="F107" s="579" t="s">
        <v>221</v>
      </c>
      <c r="G107" s="580"/>
      <c r="H107" s="579" t="s">
        <v>222</v>
      </c>
      <c r="I107" s="580"/>
      <c r="J107" s="579" t="s">
        <v>223</v>
      </c>
      <c r="K107" s="580"/>
      <c r="L107" s="579" t="s">
        <v>224</v>
      </c>
      <c r="M107" s="763"/>
      <c r="N107" s="685"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553"/>
      <c r="B108" s="554"/>
      <c r="C108" s="420" t="s">
        <v>65</v>
      </c>
      <c r="D108" s="420" t="s">
        <v>37</v>
      </c>
      <c r="E108" s="420" t="s">
        <v>58</v>
      </c>
      <c r="F108" s="420" t="s">
        <v>37</v>
      </c>
      <c r="G108" s="420" t="s">
        <v>58</v>
      </c>
      <c r="H108" s="420" t="s">
        <v>37</v>
      </c>
      <c r="I108" s="420" t="s">
        <v>58</v>
      </c>
      <c r="J108" s="420" t="s">
        <v>37</v>
      </c>
      <c r="K108" s="420" t="s">
        <v>58</v>
      </c>
      <c r="L108" s="420" t="s">
        <v>37</v>
      </c>
      <c r="M108" s="231" t="s">
        <v>58</v>
      </c>
      <c r="N108" s="686"/>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674" t="s">
        <v>233</v>
      </c>
      <c r="B109" s="67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528" t="s">
        <v>85</v>
      </c>
      <c r="B110" s="528"/>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616" t="s">
        <v>86</v>
      </c>
      <c r="B111" s="616"/>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613" t="s">
        <v>87</v>
      </c>
      <c r="B112" s="613"/>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614" t="s">
        <v>88</v>
      </c>
      <c r="B113" s="614"/>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528" t="s">
        <v>89</v>
      </c>
      <c r="B114" s="528"/>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528" t="s">
        <v>90</v>
      </c>
      <c r="B115" s="528"/>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615" t="s">
        <v>91</v>
      </c>
      <c r="B116" s="61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613" t="s">
        <v>87</v>
      </c>
      <c r="B117" s="613"/>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609" t="s">
        <v>92</v>
      </c>
      <c r="B118" s="609"/>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543" t="s">
        <v>93</v>
      </c>
      <c r="B120" s="543"/>
      <c r="C120" s="543"/>
      <c r="D120" s="543" t="s">
        <v>40</v>
      </c>
      <c r="E120" s="543"/>
      <c r="F120" s="543"/>
      <c r="G120" s="610" t="s">
        <v>236</v>
      </c>
      <c r="H120" s="610"/>
      <c r="I120" s="611" t="s">
        <v>237</v>
      </c>
      <c r="J120" s="611"/>
      <c r="K120" s="611" t="s">
        <v>140</v>
      </c>
      <c r="L120" s="611"/>
      <c r="M120" s="610" t="s">
        <v>63</v>
      </c>
      <c r="N120" s="610"/>
      <c r="O120" s="610" t="s">
        <v>8</v>
      </c>
      <c r="P120" s="610"/>
      <c r="Q120" s="651" t="s">
        <v>213</v>
      </c>
      <c r="R120" s="651"/>
      <c r="S120" s="651" t="s">
        <v>214</v>
      </c>
      <c r="T120" s="651"/>
      <c r="U120" s="651" t="s">
        <v>215</v>
      </c>
      <c r="V120" s="651"/>
      <c r="W120" s="651" t="s">
        <v>216</v>
      </c>
      <c r="X120" s="651"/>
      <c r="Y120" s="651" t="s">
        <v>217</v>
      </c>
      <c r="Z120" s="651"/>
      <c r="AA120" s="651" t="s">
        <v>218</v>
      </c>
      <c r="AB120" s="651"/>
      <c r="AC120" s="651" t="s">
        <v>219</v>
      </c>
      <c r="AD120" s="651"/>
      <c r="AE120" s="651" t="s">
        <v>220</v>
      </c>
      <c r="AF120" s="651"/>
      <c r="AG120" s="651" t="s">
        <v>221</v>
      </c>
      <c r="AH120" s="651"/>
      <c r="AI120" s="651" t="s">
        <v>222</v>
      </c>
      <c r="AJ120" s="651"/>
      <c r="AK120" s="651" t="s">
        <v>223</v>
      </c>
      <c r="AL120" s="651"/>
      <c r="AM120" s="651" t="s">
        <v>224</v>
      </c>
      <c r="AN120" s="579"/>
      <c r="AO120" s="696" t="s">
        <v>97</v>
      </c>
      <c r="AP120" s="698" t="s">
        <v>98</v>
      </c>
      <c r="AQ120" s="700" t="s">
        <v>99</v>
      </c>
      <c r="AR120" s="700"/>
      <c r="AY120" s="27"/>
      <c r="AZ120" s="547" t="s">
        <v>236</v>
      </c>
      <c r="BA120" s="548"/>
      <c r="BB120" s="701" t="s">
        <v>237</v>
      </c>
      <c r="BC120" s="702"/>
      <c r="BD120" s="701" t="s">
        <v>140</v>
      </c>
      <c r="BE120" s="702"/>
      <c r="BF120" s="547" t="s">
        <v>63</v>
      </c>
      <c r="BG120" s="548"/>
      <c r="BH120" s="547" t="s">
        <v>8</v>
      </c>
      <c r="BI120" s="548"/>
      <c r="BJ120" s="579" t="s">
        <v>213</v>
      </c>
      <c r="BK120" s="580"/>
      <c r="BL120" s="579" t="s">
        <v>214</v>
      </c>
      <c r="BM120" s="580"/>
      <c r="BN120" s="579" t="s">
        <v>215</v>
      </c>
      <c r="BO120" s="580"/>
      <c r="BP120" s="579" t="s">
        <v>216</v>
      </c>
      <c r="BQ120" s="580"/>
      <c r="BR120" s="579" t="s">
        <v>217</v>
      </c>
      <c r="BS120" s="580"/>
      <c r="BT120" s="579" t="s">
        <v>218</v>
      </c>
      <c r="BU120" s="580"/>
      <c r="BV120" s="579" t="s">
        <v>219</v>
      </c>
      <c r="BW120" s="580"/>
      <c r="BX120" s="579" t="s">
        <v>220</v>
      </c>
      <c r="BY120" s="580"/>
      <c r="BZ120" s="579" t="s">
        <v>221</v>
      </c>
      <c r="CA120" s="580"/>
      <c r="CB120" s="579" t="s">
        <v>222</v>
      </c>
      <c r="CC120" s="580"/>
      <c r="CD120" s="579" t="s">
        <v>223</v>
      </c>
      <c r="CE120" s="580"/>
      <c r="CF120" s="579" t="s">
        <v>224</v>
      </c>
      <c r="CG120" s="580"/>
      <c r="CH120" s="227"/>
      <c r="CI120" s="227"/>
      <c r="CJ120" s="227"/>
      <c r="CK120" s="227"/>
      <c r="CL120" s="227"/>
      <c r="CM120" s="226"/>
      <c r="CN120" s="227"/>
      <c r="CO120" s="227"/>
      <c r="CP120" s="547" t="s">
        <v>236</v>
      </c>
      <c r="CQ120" s="548"/>
      <c r="CR120" s="701" t="s">
        <v>237</v>
      </c>
      <c r="CS120" s="702"/>
      <c r="CT120" s="701" t="s">
        <v>140</v>
      </c>
      <c r="CU120" s="702"/>
      <c r="CV120" s="547" t="s">
        <v>63</v>
      </c>
      <c r="CW120" s="548"/>
      <c r="CX120" s="547" t="s">
        <v>8</v>
      </c>
      <c r="CY120" s="548"/>
      <c r="CZ120" s="579" t="s">
        <v>213</v>
      </c>
      <c r="DA120" s="580"/>
      <c r="DB120" s="579" t="s">
        <v>214</v>
      </c>
      <c r="DC120" s="580"/>
      <c r="DD120" s="579" t="s">
        <v>215</v>
      </c>
      <c r="DE120" s="580"/>
      <c r="DF120" s="579" t="s">
        <v>216</v>
      </c>
      <c r="DG120" s="580"/>
      <c r="DH120" s="579" t="s">
        <v>217</v>
      </c>
      <c r="DI120" s="580"/>
      <c r="DJ120" s="579" t="s">
        <v>218</v>
      </c>
      <c r="DK120" s="580"/>
      <c r="DL120" s="579" t="s">
        <v>219</v>
      </c>
      <c r="DM120" s="580"/>
      <c r="DN120" s="579" t="s">
        <v>220</v>
      </c>
      <c r="DO120" s="580"/>
      <c r="DP120" s="579" t="s">
        <v>221</v>
      </c>
      <c r="DQ120" s="580"/>
      <c r="DR120" s="579" t="s">
        <v>222</v>
      </c>
      <c r="DS120" s="580"/>
      <c r="DT120" s="579" t="s">
        <v>223</v>
      </c>
      <c r="DU120" s="580"/>
      <c r="DV120" s="579" t="s">
        <v>224</v>
      </c>
      <c r="DW120" s="580"/>
      <c r="DX120" s="227"/>
      <c r="DY120" s="227"/>
      <c r="DZ120" s="227"/>
    </row>
    <row r="121" spans="1:130" s="76" customFormat="1" ht="21" x14ac:dyDescent="0.15">
      <c r="A121" s="543"/>
      <c r="B121" s="543"/>
      <c r="C121" s="543"/>
      <c r="D121" s="422" t="s">
        <v>100</v>
      </c>
      <c r="E121" s="246" t="s">
        <v>37</v>
      </c>
      <c r="F121" s="246" t="s">
        <v>58</v>
      </c>
      <c r="G121" s="421" t="s">
        <v>37</v>
      </c>
      <c r="H121" s="421" t="s">
        <v>58</v>
      </c>
      <c r="I121" s="421" t="s">
        <v>37</v>
      </c>
      <c r="J121" s="421" t="s">
        <v>58</v>
      </c>
      <c r="K121" s="421" t="s">
        <v>37</v>
      </c>
      <c r="L121" s="421" t="s">
        <v>58</v>
      </c>
      <c r="M121" s="421" t="s">
        <v>37</v>
      </c>
      <c r="N121" s="421" t="s">
        <v>58</v>
      </c>
      <c r="O121" s="421" t="s">
        <v>37</v>
      </c>
      <c r="P121" s="421" t="s">
        <v>58</v>
      </c>
      <c r="Q121" s="421" t="s">
        <v>37</v>
      </c>
      <c r="R121" s="421" t="s">
        <v>58</v>
      </c>
      <c r="S121" s="421" t="s">
        <v>37</v>
      </c>
      <c r="T121" s="421" t="s">
        <v>58</v>
      </c>
      <c r="U121" s="421" t="s">
        <v>37</v>
      </c>
      <c r="V121" s="421" t="s">
        <v>58</v>
      </c>
      <c r="W121" s="421" t="s">
        <v>37</v>
      </c>
      <c r="X121" s="421" t="s">
        <v>58</v>
      </c>
      <c r="Y121" s="421" t="s">
        <v>37</v>
      </c>
      <c r="Z121" s="421" t="s">
        <v>58</v>
      </c>
      <c r="AA121" s="421" t="s">
        <v>37</v>
      </c>
      <c r="AB121" s="421" t="s">
        <v>58</v>
      </c>
      <c r="AC121" s="421" t="s">
        <v>37</v>
      </c>
      <c r="AD121" s="421" t="s">
        <v>58</v>
      </c>
      <c r="AE121" s="421" t="s">
        <v>37</v>
      </c>
      <c r="AF121" s="421" t="s">
        <v>58</v>
      </c>
      <c r="AG121" s="421" t="s">
        <v>37</v>
      </c>
      <c r="AH121" s="421" t="s">
        <v>58</v>
      </c>
      <c r="AI121" s="421" t="s">
        <v>37</v>
      </c>
      <c r="AJ121" s="421" t="s">
        <v>58</v>
      </c>
      <c r="AK121" s="421" t="s">
        <v>37</v>
      </c>
      <c r="AL121" s="421" t="s">
        <v>58</v>
      </c>
      <c r="AM121" s="421" t="s">
        <v>37</v>
      </c>
      <c r="AN121" s="408" t="s">
        <v>58</v>
      </c>
      <c r="AO121" s="697"/>
      <c r="AP121" s="699"/>
      <c r="AQ121" s="248" t="s">
        <v>37</v>
      </c>
      <c r="AR121" s="248" t="s">
        <v>58</v>
      </c>
      <c r="AY121" s="27"/>
      <c r="AZ121" s="421" t="s">
        <v>37</v>
      </c>
      <c r="BA121" s="421" t="s">
        <v>58</v>
      </c>
      <c r="BB121" s="421" t="s">
        <v>37</v>
      </c>
      <c r="BC121" s="421" t="s">
        <v>58</v>
      </c>
      <c r="BD121" s="421" t="s">
        <v>37</v>
      </c>
      <c r="BE121" s="421" t="s">
        <v>58</v>
      </c>
      <c r="BF121" s="421" t="s">
        <v>37</v>
      </c>
      <c r="BG121" s="421" t="s">
        <v>58</v>
      </c>
      <c r="BH121" s="421" t="s">
        <v>37</v>
      </c>
      <c r="BI121" s="421" t="s">
        <v>58</v>
      </c>
      <c r="BJ121" s="421" t="s">
        <v>37</v>
      </c>
      <c r="BK121" s="421" t="s">
        <v>58</v>
      </c>
      <c r="BL121" s="421" t="s">
        <v>37</v>
      </c>
      <c r="BM121" s="421" t="s">
        <v>58</v>
      </c>
      <c r="BN121" s="421" t="s">
        <v>37</v>
      </c>
      <c r="BO121" s="421" t="s">
        <v>58</v>
      </c>
      <c r="BP121" s="421" t="s">
        <v>37</v>
      </c>
      <c r="BQ121" s="421" t="s">
        <v>58</v>
      </c>
      <c r="BR121" s="421" t="s">
        <v>37</v>
      </c>
      <c r="BS121" s="421" t="s">
        <v>58</v>
      </c>
      <c r="BT121" s="421" t="s">
        <v>37</v>
      </c>
      <c r="BU121" s="421" t="s">
        <v>58</v>
      </c>
      <c r="BV121" s="421" t="s">
        <v>37</v>
      </c>
      <c r="BW121" s="421" t="s">
        <v>58</v>
      </c>
      <c r="BX121" s="421" t="s">
        <v>37</v>
      </c>
      <c r="BY121" s="421" t="s">
        <v>58</v>
      </c>
      <c r="BZ121" s="421" t="s">
        <v>37</v>
      </c>
      <c r="CA121" s="421" t="s">
        <v>58</v>
      </c>
      <c r="CB121" s="421" t="s">
        <v>37</v>
      </c>
      <c r="CC121" s="421" t="s">
        <v>58</v>
      </c>
      <c r="CD121" s="421" t="s">
        <v>37</v>
      </c>
      <c r="CE121" s="421" t="s">
        <v>58</v>
      </c>
      <c r="CF121" s="421" t="s">
        <v>37</v>
      </c>
      <c r="CG121" s="408" t="s">
        <v>58</v>
      </c>
      <c r="CH121" s="227"/>
      <c r="CI121" s="227"/>
      <c r="CJ121" s="227"/>
      <c r="CK121" s="227"/>
      <c r="CL121" s="227"/>
      <c r="CM121" s="226"/>
      <c r="CN121" s="227"/>
      <c r="CO121" s="227"/>
      <c r="CP121" s="421" t="s">
        <v>37</v>
      </c>
      <c r="CQ121" s="421" t="s">
        <v>58</v>
      </c>
      <c r="CR121" s="421" t="s">
        <v>37</v>
      </c>
      <c r="CS121" s="421" t="s">
        <v>58</v>
      </c>
      <c r="CT121" s="421" t="s">
        <v>37</v>
      </c>
      <c r="CU121" s="421" t="s">
        <v>58</v>
      </c>
      <c r="CV121" s="421" t="s">
        <v>37</v>
      </c>
      <c r="CW121" s="421" t="s">
        <v>58</v>
      </c>
      <c r="CX121" s="421" t="s">
        <v>37</v>
      </c>
      <c r="CY121" s="421" t="s">
        <v>58</v>
      </c>
      <c r="CZ121" s="421" t="s">
        <v>37</v>
      </c>
      <c r="DA121" s="421" t="s">
        <v>58</v>
      </c>
      <c r="DB121" s="421" t="s">
        <v>37</v>
      </c>
      <c r="DC121" s="421" t="s">
        <v>58</v>
      </c>
      <c r="DD121" s="421" t="s">
        <v>37</v>
      </c>
      <c r="DE121" s="421" t="s">
        <v>58</v>
      </c>
      <c r="DF121" s="421" t="s">
        <v>37</v>
      </c>
      <c r="DG121" s="421" t="s">
        <v>58</v>
      </c>
      <c r="DH121" s="421" t="s">
        <v>37</v>
      </c>
      <c r="DI121" s="421" t="s">
        <v>58</v>
      </c>
      <c r="DJ121" s="421" t="s">
        <v>37</v>
      </c>
      <c r="DK121" s="421" t="s">
        <v>58</v>
      </c>
      <c r="DL121" s="421" t="s">
        <v>37</v>
      </c>
      <c r="DM121" s="421" t="s">
        <v>58</v>
      </c>
      <c r="DN121" s="421" t="s">
        <v>37</v>
      </c>
      <c r="DO121" s="421" t="s">
        <v>58</v>
      </c>
      <c r="DP121" s="421" t="s">
        <v>37</v>
      </c>
      <c r="DQ121" s="421" t="s">
        <v>58</v>
      </c>
      <c r="DR121" s="421" t="s">
        <v>37</v>
      </c>
      <c r="DS121" s="421" t="s">
        <v>58</v>
      </c>
      <c r="DT121" s="421" t="s">
        <v>37</v>
      </c>
      <c r="DU121" s="421" t="s">
        <v>58</v>
      </c>
      <c r="DV121" s="421" t="s">
        <v>37</v>
      </c>
      <c r="DW121" s="408" t="s">
        <v>58</v>
      </c>
      <c r="DX121" s="227"/>
      <c r="DY121" s="227"/>
      <c r="DZ121" s="227"/>
    </row>
    <row r="122" spans="1:130" s="76" customFormat="1" ht="15.75" customHeight="1" x14ac:dyDescent="0.15">
      <c r="A122" s="249" t="s">
        <v>101</v>
      </c>
      <c r="B122" s="250"/>
      <c r="C122" s="251"/>
      <c r="D122" s="252">
        <f>SUM(E122:F122)</f>
        <v>0</v>
      </c>
      <c r="E122" s="252">
        <f>+G122+I122+K122+M122+O122+Q122+S122+U122+W122+Y122+AA122+AC122+AE122+AG122+AI122+AK122+AM122</f>
        <v>0</v>
      </c>
      <c r="F122" s="252">
        <f>+H122+J122+L122+N122+P122+R122+T122+V122+X122+Z122+AB122+AD122+AF122+AH122+AJ122+AL122+AN122</f>
        <v>0</v>
      </c>
      <c r="G122" s="197"/>
      <c r="H122" s="197"/>
      <c r="I122" s="197"/>
      <c r="J122" s="197"/>
      <c r="K122" s="197"/>
      <c r="L122" s="197"/>
      <c r="M122" s="197"/>
      <c r="N122" s="197"/>
      <c r="O122" s="197"/>
      <c r="P122" s="197"/>
      <c r="Q122" s="197"/>
      <c r="R122" s="197"/>
      <c r="S122" s="197"/>
      <c r="T122" s="197"/>
      <c r="U122" s="197"/>
      <c r="V122" s="197"/>
      <c r="W122" s="197"/>
      <c r="X122" s="197"/>
      <c r="Y122" s="197"/>
      <c r="Z122" s="197"/>
      <c r="AA122" s="197"/>
      <c r="AB122" s="197"/>
      <c r="AC122" s="197"/>
      <c r="AD122" s="197"/>
      <c r="AE122" s="197"/>
      <c r="AF122" s="197"/>
      <c r="AG122" s="197"/>
      <c r="AH122" s="197"/>
      <c r="AI122" s="197"/>
      <c r="AJ122" s="197"/>
      <c r="AK122" s="197"/>
      <c r="AL122" s="197">
        <v>0</v>
      </c>
      <c r="AM122" s="197"/>
      <c r="AN122" s="253"/>
      <c r="AO122" s="254"/>
      <c r="AP122" s="197"/>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606" t="s">
        <v>102</v>
      </c>
      <c r="B123" s="607"/>
      <c r="C123" s="608"/>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703" t="s">
        <v>103</v>
      </c>
      <c r="B124" s="639" t="s">
        <v>104</v>
      </c>
      <c r="C124" s="637"/>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656"/>
      <c r="B125" s="647" t="s">
        <v>105</v>
      </c>
      <c r="C125" s="626"/>
      <c r="D125" s="112">
        <f t="shared" si="22"/>
        <v>29</v>
      </c>
      <c r="E125" s="112">
        <f t="shared" si="23"/>
        <v>21</v>
      </c>
      <c r="F125" s="112">
        <f t="shared" si="23"/>
        <v>8</v>
      </c>
      <c r="G125" s="87">
        <v>3</v>
      </c>
      <c r="H125" s="87"/>
      <c r="I125" s="87">
        <v>12</v>
      </c>
      <c r="J125" s="87"/>
      <c r="K125" s="87">
        <v>4</v>
      </c>
      <c r="L125" s="87">
        <v>3</v>
      </c>
      <c r="M125" s="87"/>
      <c r="N125" s="87">
        <v>1</v>
      </c>
      <c r="O125" s="87"/>
      <c r="P125" s="87"/>
      <c r="Q125" s="87"/>
      <c r="R125" s="87"/>
      <c r="S125" s="87"/>
      <c r="T125" s="87"/>
      <c r="U125" s="87"/>
      <c r="V125" s="87">
        <v>1</v>
      </c>
      <c r="W125" s="87">
        <v>1</v>
      </c>
      <c r="X125" s="87">
        <v>1</v>
      </c>
      <c r="Y125" s="87">
        <v>1</v>
      </c>
      <c r="Z125" s="87">
        <v>2</v>
      </c>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629" t="s">
        <v>106</v>
      </c>
      <c r="B126" s="629"/>
      <c r="C126" s="630"/>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631" t="s">
        <v>282</v>
      </c>
      <c r="B127" s="631"/>
      <c r="C127" s="623"/>
      <c r="D127" s="111">
        <f t="shared" si="22"/>
        <v>0</v>
      </c>
      <c r="E127" s="111">
        <f>+G127+I127+K127+M127</f>
        <v>0</v>
      </c>
      <c r="F127" s="111">
        <f>+H127+J127+L127+N127</f>
        <v>0</v>
      </c>
      <c r="G127" s="85"/>
      <c r="H127" s="85"/>
      <c r="I127" s="85"/>
      <c r="J127" s="85"/>
      <c r="K127" s="85"/>
      <c r="L127" s="85"/>
      <c r="M127" s="129"/>
      <c r="N127" s="85"/>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624" t="s">
        <v>107</v>
      </c>
      <c r="B128" s="624"/>
      <c r="C128" s="625"/>
      <c r="D128" s="144">
        <f t="shared" si="22"/>
        <v>0</v>
      </c>
      <c r="E128" s="144">
        <f t="shared" si="23"/>
        <v>0</v>
      </c>
      <c r="F128" s="144">
        <f t="shared" si="23"/>
        <v>0</v>
      </c>
      <c r="G128" s="86"/>
      <c r="H128" s="86"/>
      <c r="I128" s="86"/>
      <c r="J128" s="86"/>
      <c r="K128" s="86"/>
      <c r="L128" s="86"/>
      <c r="M128" s="113"/>
      <c r="N128" s="87"/>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632" t="s">
        <v>108</v>
      </c>
      <c r="B129" s="634" t="s">
        <v>238</v>
      </c>
      <c r="C129" s="635"/>
      <c r="D129" s="143">
        <f t="shared" si="22"/>
        <v>0</v>
      </c>
      <c r="E129" s="143">
        <f t="shared" si="23"/>
        <v>0</v>
      </c>
      <c r="F129" s="143">
        <f t="shared" si="23"/>
        <v>0</v>
      </c>
      <c r="G129" s="84"/>
      <c r="H129" s="84"/>
      <c r="I129" s="84"/>
      <c r="J129" s="84"/>
      <c r="K129" s="84"/>
      <c r="L129" s="84"/>
      <c r="M129" s="138"/>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633"/>
      <c r="B130" s="538" t="s">
        <v>109</v>
      </c>
      <c r="C130" s="626"/>
      <c r="D130" s="112">
        <f t="shared" si="22"/>
        <v>0</v>
      </c>
      <c r="E130" s="112">
        <f t="shared" si="23"/>
        <v>0</v>
      </c>
      <c r="F130" s="112">
        <f t="shared" si="23"/>
        <v>0</v>
      </c>
      <c r="G130" s="87"/>
      <c r="H130" s="87"/>
      <c r="I130" s="87"/>
      <c r="J130" s="87"/>
      <c r="K130" s="87"/>
      <c r="L130" s="87"/>
      <c r="M130" s="113"/>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627" t="s">
        <v>111</v>
      </c>
      <c r="C131" s="628"/>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617" t="s">
        <v>112</v>
      </c>
      <c r="B132" s="617"/>
      <c r="C132" s="61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619" t="s">
        <v>113</v>
      </c>
      <c r="B133" s="620"/>
      <c r="C133" s="621"/>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638" t="s">
        <v>114</v>
      </c>
      <c r="B134" s="648" t="s">
        <v>115</v>
      </c>
      <c r="C134" s="630"/>
      <c r="D134" s="142">
        <f t="shared" ref="D134:D155" si="33">SUM(E134:F134)</f>
        <v>0</v>
      </c>
      <c r="E134" s="142">
        <f t="shared" ref="E134:F155" si="34">+G134+I134+K134+M134+O134+Q134+S134+U134+W134+Y134+AA134+AC134+AE134+AG134+AI134+AK134+AM134</f>
        <v>0</v>
      </c>
      <c r="F134" s="142">
        <f t="shared" si="34"/>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638"/>
      <c r="B135" s="622" t="s">
        <v>116</v>
      </c>
      <c r="C135" s="623"/>
      <c r="D135" s="111">
        <f t="shared" si="33"/>
        <v>0</v>
      </c>
      <c r="E135" s="111">
        <f t="shared" si="34"/>
        <v>0</v>
      </c>
      <c r="F135" s="111">
        <f t="shared" si="34"/>
        <v>0</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638"/>
      <c r="B136" s="622" t="s">
        <v>117</v>
      </c>
      <c r="C136" s="623"/>
      <c r="D136" s="111">
        <f t="shared" si="33"/>
        <v>5</v>
      </c>
      <c r="E136" s="111">
        <f t="shared" si="34"/>
        <v>1</v>
      </c>
      <c r="F136" s="111">
        <f t="shared" si="34"/>
        <v>4</v>
      </c>
      <c r="G136" s="85"/>
      <c r="H136" s="85"/>
      <c r="I136" s="85"/>
      <c r="J136" s="85"/>
      <c r="K136" s="85"/>
      <c r="L136" s="85"/>
      <c r="M136" s="85"/>
      <c r="N136" s="85"/>
      <c r="O136" s="85"/>
      <c r="P136" s="85"/>
      <c r="Q136" s="85"/>
      <c r="R136" s="85"/>
      <c r="S136" s="85"/>
      <c r="T136" s="85"/>
      <c r="U136" s="85"/>
      <c r="V136" s="85">
        <v>1</v>
      </c>
      <c r="W136" s="85">
        <v>1</v>
      </c>
      <c r="X136" s="85">
        <v>1</v>
      </c>
      <c r="Y136" s="85"/>
      <c r="Z136" s="85">
        <v>2</v>
      </c>
      <c r="AA136" s="85"/>
      <c r="AB136" s="85"/>
      <c r="AC136" s="85"/>
      <c r="AD136" s="85"/>
      <c r="AE136" s="85"/>
      <c r="AF136" s="85"/>
      <c r="AG136" s="85"/>
      <c r="AH136" s="85"/>
      <c r="AI136" s="85"/>
      <c r="AJ136" s="85"/>
      <c r="AK136" s="85"/>
      <c r="AL136" s="85"/>
      <c r="AM136" s="85"/>
      <c r="AN136" s="129"/>
      <c r="AO136" s="133"/>
      <c r="AP136" s="85"/>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638"/>
      <c r="B137" s="622" t="s">
        <v>118</v>
      </c>
      <c r="C137" s="623"/>
      <c r="D137" s="111">
        <f>SUM(F137:F137)</f>
        <v>0</v>
      </c>
      <c r="E137" s="268"/>
      <c r="F137" s="111">
        <f>+J137+L137+N137+P137+R137+T137+V137+X137+Z137+AB137+AD137+AF137+AH137+AJ137+AL137+AN137</f>
        <v>0</v>
      </c>
      <c r="G137" s="102"/>
      <c r="H137" s="102"/>
      <c r="I137" s="102"/>
      <c r="J137" s="85"/>
      <c r="K137" s="102"/>
      <c r="L137" s="85"/>
      <c r="M137" s="102"/>
      <c r="N137" s="85"/>
      <c r="O137" s="102"/>
      <c r="P137" s="85"/>
      <c r="Q137" s="102"/>
      <c r="R137" s="85"/>
      <c r="S137" s="102"/>
      <c r="T137" s="85"/>
      <c r="U137" s="102"/>
      <c r="V137" s="85"/>
      <c r="W137" s="102"/>
      <c r="X137" s="85"/>
      <c r="Y137" s="102"/>
      <c r="Z137" s="85"/>
      <c r="AA137" s="102"/>
      <c r="AB137" s="85"/>
      <c r="AC137" s="102"/>
      <c r="AD137" s="85"/>
      <c r="AE137" s="102"/>
      <c r="AF137" s="85"/>
      <c r="AG137" s="102"/>
      <c r="AH137" s="102"/>
      <c r="AI137" s="102"/>
      <c r="AJ137" s="102"/>
      <c r="AK137" s="102"/>
      <c r="AL137" s="102"/>
      <c r="AM137" s="102"/>
      <c r="AN137" s="102"/>
      <c r="AO137" s="262"/>
      <c r="AP137" s="85"/>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638"/>
      <c r="B138" s="622" t="s">
        <v>119</v>
      </c>
      <c r="C138" s="623"/>
      <c r="D138" s="111">
        <f t="shared" si="33"/>
        <v>0</v>
      </c>
      <c r="E138" s="111">
        <f t="shared" si="34"/>
        <v>0</v>
      </c>
      <c r="F138" s="111">
        <f t="shared" si="34"/>
        <v>0</v>
      </c>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638"/>
      <c r="B139" s="649" t="s">
        <v>239</v>
      </c>
      <c r="C139" s="650"/>
      <c r="D139" s="111">
        <f t="shared" si="33"/>
        <v>0</v>
      </c>
      <c r="E139" s="111">
        <f t="shared" si="34"/>
        <v>0</v>
      </c>
      <c r="F139" s="111">
        <f t="shared" si="34"/>
        <v>0</v>
      </c>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638"/>
      <c r="B140" s="641" t="s">
        <v>240</v>
      </c>
      <c r="C140" s="642"/>
      <c r="D140" s="111">
        <f t="shared" si="33"/>
        <v>0</v>
      </c>
      <c r="E140" s="111">
        <f t="shared" si="34"/>
        <v>0</v>
      </c>
      <c r="F140" s="111">
        <f t="shared" si="34"/>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638"/>
      <c r="B141" s="643" t="s">
        <v>241</v>
      </c>
      <c r="C141" s="644"/>
      <c r="D141" s="144">
        <f t="shared" si="33"/>
        <v>0</v>
      </c>
      <c r="E141" s="144">
        <f t="shared" si="34"/>
        <v>0</v>
      </c>
      <c r="F141" s="144">
        <f t="shared" si="34"/>
        <v>0</v>
      </c>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632" t="s">
        <v>120</v>
      </c>
      <c r="B142" s="645" t="s">
        <v>283</v>
      </c>
      <c r="C142" s="646"/>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84"/>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638"/>
      <c r="B143" s="622" t="s">
        <v>284</v>
      </c>
      <c r="C143" s="623"/>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85"/>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633"/>
      <c r="B144" s="647" t="s">
        <v>121</v>
      </c>
      <c r="C144" s="626"/>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87"/>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632" t="s">
        <v>242</v>
      </c>
      <c r="B145" s="639" t="s">
        <v>243</v>
      </c>
      <c r="C145" s="637"/>
      <c r="D145" s="143">
        <f t="shared" si="33"/>
        <v>10</v>
      </c>
      <c r="E145" s="143">
        <f t="shared" ref="E145:F148" si="35">+G145+I145+K145+M145+O145</f>
        <v>10</v>
      </c>
      <c r="F145" s="143">
        <f t="shared" si="35"/>
        <v>0</v>
      </c>
      <c r="G145" s="84">
        <v>2</v>
      </c>
      <c r="H145" s="84"/>
      <c r="I145" s="84">
        <v>8</v>
      </c>
      <c r="J145" s="84"/>
      <c r="K145" s="84"/>
      <c r="L145" s="84"/>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638"/>
      <c r="B146" s="622" t="s">
        <v>244</v>
      </c>
      <c r="C146" s="623"/>
      <c r="D146" s="111">
        <f t="shared" si="33"/>
        <v>0</v>
      </c>
      <c r="E146" s="111">
        <f t="shared" si="35"/>
        <v>0</v>
      </c>
      <c r="F146" s="111">
        <f t="shared" si="35"/>
        <v>0</v>
      </c>
      <c r="G146" s="85"/>
      <c r="H146" s="85"/>
      <c r="I146" s="85"/>
      <c r="J146" s="85"/>
      <c r="K146" s="85"/>
      <c r="L146" s="85"/>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638"/>
      <c r="B147" s="622" t="s">
        <v>245</v>
      </c>
      <c r="C147" s="623"/>
      <c r="D147" s="111">
        <f t="shared" si="33"/>
        <v>0</v>
      </c>
      <c r="E147" s="111">
        <f t="shared" si="35"/>
        <v>0</v>
      </c>
      <c r="F147" s="111">
        <f t="shared" si="35"/>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638"/>
      <c r="B148" s="640" t="s">
        <v>246</v>
      </c>
      <c r="C148" s="625"/>
      <c r="D148" s="144">
        <f t="shared" si="33"/>
        <v>13</v>
      </c>
      <c r="E148" s="144">
        <f t="shared" si="35"/>
        <v>9</v>
      </c>
      <c r="F148" s="144">
        <f t="shared" si="35"/>
        <v>4</v>
      </c>
      <c r="G148" s="86">
        <v>1</v>
      </c>
      <c r="H148" s="86"/>
      <c r="I148" s="86">
        <v>4</v>
      </c>
      <c r="J148" s="86"/>
      <c r="K148" s="86">
        <v>4</v>
      </c>
      <c r="L148" s="86">
        <v>3</v>
      </c>
      <c r="M148" s="86"/>
      <c r="N148" s="86">
        <v>1</v>
      </c>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636" t="s">
        <v>122</v>
      </c>
      <c r="B149" s="636"/>
      <c r="C149" s="637"/>
      <c r="D149" s="143">
        <f t="shared" si="33"/>
        <v>1</v>
      </c>
      <c r="E149" s="143">
        <f t="shared" si="34"/>
        <v>1</v>
      </c>
      <c r="F149" s="143">
        <f t="shared" si="34"/>
        <v>0</v>
      </c>
      <c r="G149" s="84"/>
      <c r="H149" s="84"/>
      <c r="I149" s="84"/>
      <c r="J149" s="84"/>
      <c r="K149" s="84"/>
      <c r="L149" s="84"/>
      <c r="M149" s="84"/>
      <c r="N149" s="84"/>
      <c r="O149" s="84"/>
      <c r="P149" s="84"/>
      <c r="Q149" s="84"/>
      <c r="R149" s="84"/>
      <c r="S149" s="84"/>
      <c r="T149" s="84"/>
      <c r="U149" s="84"/>
      <c r="V149" s="84"/>
      <c r="W149" s="84"/>
      <c r="X149" s="84"/>
      <c r="Y149" s="84">
        <v>1</v>
      </c>
      <c r="Z149" s="84"/>
      <c r="AA149" s="84"/>
      <c r="AB149" s="84"/>
      <c r="AC149" s="84"/>
      <c r="AD149" s="84"/>
      <c r="AE149" s="84"/>
      <c r="AF149" s="84"/>
      <c r="AG149" s="84"/>
      <c r="AH149" s="84"/>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631" t="s">
        <v>123</v>
      </c>
      <c r="B150" s="631"/>
      <c r="C150" s="623"/>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652" t="s">
        <v>124</v>
      </c>
      <c r="B151" s="653"/>
      <c r="C151" s="654"/>
      <c r="D151" s="111">
        <f t="shared" si="33"/>
        <v>0</v>
      </c>
      <c r="E151" s="111">
        <f t="shared" si="34"/>
        <v>0</v>
      </c>
      <c r="F151" s="111">
        <f t="shared" si="34"/>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562" t="s">
        <v>125</v>
      </c>
      <c r="B152" s="655"/>
      <c r="C152" s="563"/>
      <c r="D152" s="111">
        <f t="shared" si="33"/>
        <v>0</v>
      </c>
      <c r="E152" s="111">
        <f t="shared" si="34"/>
        <v>0</v>
      </c>
      <c r="F152" s="111">
        <f t="shared" si="34"/>
        <v>0</v>
      </c>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562" t="s">
        <v>126</v>
      </c>
      <c r="B153" s="655"/>
      <c r="C153" s="563"/>
      <c r="D153" s="111">
        <f t="shared" si="33"/>
        <v>0</v>
      </c>
      <c r="E153" s="111">
        <f t="shared" si="34"/>
        <v>0</v>
      </c>
      <c r="F153" s="111">
        <f t="shared" si="34"/>
        <v>0</v>
      </c>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562" t="s">
        <v>127</v>
      </c>
      <c r="B154" s="655"/>
      <c r="C154" s="563"/>
      <c r="D154" s="111">
        <f t="shared" si="33"/>
        <v>0</v>
      </c>
      <c r="E154" s="111">
        <f t="shared" si="34"/>
        <v>0</v>
      </c>
      <c r="F154" s="111">
        <f t="shared" si="34"/>
        <v>0</v>
      </c>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562" t="s">
        <v>128</v>
      </c>
      <c r="B155" s="655"/>
      <c r="C155" s="563"/>
      <c r="D155" s="111">
        <f t="shared" si="33"/>
        <v>0</v>
      </c>
      <c r="E155" s="111">
        <f t="shared" si="34"/>
        <v>0</v>
      </c>
      <c r="F155" s="111">
        <f t="shared" si="34"/>
        <v>0</v>
      </c>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656" t="s">
        <v>129</v>
      </c>
      <c r="B156" s="657"/>
      <c r="C156" s="658"/>
      <c r="D156" s="123">
        <f>SUM(E156:F156)</f>
        <v>0</v>
      </c>
      <c r="E156" s="123">
        <f>+G156+I156+K156+M156+O156+Q156+S156+U156+W156+Y156+AA156+AC156+AE156+AG156+AI156+AK156+AM156</f>
        <v>0</v>
      </c>
      <c r="F156" s="123">
        <f>+H156+J156+L156+N156+P156+R156+T156+V156+X156+Z156+AB156+AD156+AF156+AH156+AJ156+AL156+AN156</f>
        <v>0</v>
      </c>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664" t="s">
        <v>130</v>
      </c>
      <c r="B158" s="664"/>
      <c r="C158" s="664"/>
      <c r="D158" s="543" t="s">
        <v>40</v>
      </c>
      <c r="E158" s="543"/>
      <c r="F158" s="543"/>
      <c r="G158" s="610" t="s">
        <v>236</v>
      </c>
      <c r="H158" s="610"/>
      <c r="I158" s="611" t="s">
        <v>237</v>
      </c>
      <c r="J158" s="611"/>
      <c r="K158" s="611" t="s">
        <v>140</v>
      </c>
      <c r="L158" s="611"/>
      <c r="M158" s="610" t="s">
        <v>63</v>
      </c>
      <c r="N158" s="610"/>
      <c r="O158" s="610" t="s">
        <v>8</v>
      </c>
      <c r="P158" s="610"/>
      <c r="Q158" s="651" t="s">
        <v>213</v>
      </c>
      <c r="R158" s="651"/>
      <c r="S158" s="651" t="s">
        <v>214</v>
      </c>
      <c r="T158" s="651"/>
      <c r="U158" s="651" t="s">
        <v>215</v>
      </c>
      <c r="V158" s="651"/>
      <c r="W158" s="651" t="s">
        <v>216</v>
      </c>
      <c r="X158" s="651"/>
      <c r="Y158" s="651" t="s">
        <v>217</v>
      </c>
      <c r="Z158" s="651"/>
      <c r="AA158" s="651" t="s">
        <v>218</v>
      </c>
      <c r="AB158" s="651"/>
      <c r="AC158" s="651" t="s">
        <v>219</v>
      </c>
      <c r="AD158" s="651"/>
      <c r="AE158" s="651" t="s">
        <v>220</v>
      </c>
      <c r="AF158" s="651"/>
      <c r="AG158" s="651" t="s">
        <v>221</v>
      </c>
      <c r="AH158" s="651"/>
      <c r="AI158" s="651" t="s">
        <v>222</v>
      </c>
      <c r="AJ158" s="651"/>
      <c r="AK158" s="651" t="s">
        <v>223</v>
      </c>
      <c r="AL158" s="651"/>
      <c r="AM158" s="651" t="s">
        <v>224</v>
      </c>
      <c r="AN158" s="579"/>
      <c r="AO158" s="704" t="s">
        <v>131</v>
      </c>
      <c r="AP158" s="706" t="s">
        <v>97</v>
      </c>
      <c r="AQ158" s="698" t="s">
        <v>98</v>
      </c>
      <c r="AR158" s="708" t="s">
        <v>99</v>
      </c>
      <c r="AS158" s="708"/>
      <c r="AZ158" s="547" t="s">
        <v>236</v>
      </c>
      <c r="BA158" s="548"/>
      <c r="BB158" s="701" t="s">
        <v>237</v>
      </c>
      <c r="BC158" s="702"/>
      <c r="BD158" s="701" t="s">
        <v>140</v>
      </c>
      <c r="BE158" s="702"/>
      <c r="BF158" s="547" t="s">
        <v>63</v>
      </c>
      <c r="BG158" s="548"/>
      <c r="BH158" s="547" t="s">
        <v>8</v>
      </c>
      <c r="BI158" s="548"/>
      <c r="BJ158" s="579" t="s">
        <v>213</v>
      </c>
      <c r="BK158" s="580"/>
      <c r="BL158" s="579" t="s">
        <v>214</v>
      </c>
      <c r="BM158" s="580"/>
      <c r="BN158" s="579" t="s">
        <v>215</v>
      </c>
      <c r="BO158" s="580"/>
      <c r="BP158" s="579" t="s">
        <v>216</v>
      </c>
      <c r="BQ158" s="580"/>
      <c r="BR158" s="579" t="s">
        <v>217</v>
      </c>
      <c r="BS158" s="580"/>
      <c r="BT158" s="579" t="s">
        <v>218</v>
      </c>
      <c r="BU158" s="580"/>
      <c r="BV158" s="579" t="s">
        <v>219</v>
      </c>
      <c r="BW158" s="580"/>
      <c r="BX158" s="579" t="s">
        <v>220</v>
      </c>
      <c r="BY158" s="580"/>
      <c r="BZ158" s="579" t="s">
        <v>221</v>
      </c>
      <c r="CA158" s="580"/>
      <c r="CB158" s="579" t="s">
        <v>222</v>
      </c>
      <c r="CC158" s="580"/>
      <c r="CD158" s="579" t="s">
        <v>223</v>
      </c>
      <c r="CE158" s="580"/>
      <c r="CF158" s="579" t="s">
        <v>224</v>
      </c>
      <c r="CG158" s="580"/>
      <c r="CH158" s="5"/>
      <c r="CI158" s="5"/>
      <c r="CJ158" s="5"/>
      <c r="CK158" s="5"/>
      <c r="CL158" s="5"/>
      <c r="CM158" s="5"/>
      <c r="CN158" s="269"/>
      <c r="CO158" s="269"/>
      <c r="CP158" s="547" t="s">
        <v>236</v>
      </c>
      <c r="CQ158" s="548"/>
      <c r="CR158" s="701" t="s">
        <v>237</v>
      </c>
      <c r="CS158" s="702"/>
      <c r="CT158" s="701" t="s">
        <v>140</v>
      </c>
      <c r="CU158" s="702"/>
      <c r="CV158" s="547" t="s">
        <v>63</v>
      </c>
      <c r="CW158" s="548"/>
      <c r="CX158" s="547" t="s">
        <v>8</v>
      </c>
      <c r="CY158" s="548"/>
      <c r="CZ158" s="579" t="s">
        <v>213</v>
      </c>
      <c r="DA158" s="580"/>
      <c r="DB158" s="579" t="s">
        <v>214</v>
      </c>
      <c r="DC158" s="580"/>
      <c r="DD158" s="579" t="s">
        <v>215</v>
      </c>
      <c r="DE158" s="580"/>
      <c r="DF158" s="579" t="s">
        <v>216</v>
      </c>
      <c r="DG158" s="580"/>
      <c r="DH158" s="579" t="s">
        <v>217</v>
      </c>
      <c r="DI158" s="580"/>
      <c r="DJ158" s="579" t="s">
        <v>218</v>
      </c>
      <c r="DK158" s="580"/>
      <c r="DL158" s="579" t="s">
        <v>219</v>
      </c>
      <c r="DM158" s="580"/>
      <c r="DN158" s="579" t="s">
        <v>220</v>
      </c>
      <c r="DO158" s="580"/>
      <c r="DP158" s="579" t="s">
        <v>221</v>
      </c>
      <c r="DQ158" s="580"/>
      <c r="DR158" s="579" t="s">
        <v>222</v>
      </c>
      <c r="DS158" s="580"/>
      <c r="DT158" s="579" t="s">
        <v>223</v>
      </c>
      <c r="DU158" s="580"/>
      <c r="DV158" s="579" t="s">
        <v>224</v>
      </c>
      <c r="DW158" s="580"/>
      <c r="DX158" s="5"/>
      <c r="DY158" s="5"/>
      <c r="DZ158" s="5"/>
      <c r="EA158" s="5"/>
      <c r="EB158" s="5"/>
      <c r="EC158" s="5"/>
      <c r="ED158" s="5"/>
    </row>
    <row r="159" spans="1:143" s="76" customFormat="1" ht="26.25" customHeight="1" x14ac:dyDescent="0.25">
      <c r="A159" s="665"/>
      <c r="B159" s="665"/>
      <c r="C159" s="665"/>
      <c r="D159" s="422" t="s">
        <v>100</v>
      </c>
      <c r="E159" s="246" t="s">
        <v>37</v>
      </c>
      <c r="F159" s="246" t="s">
        <v>58</v>
      </c>
      <c r="G159" s="421" t="s">
        <v>37</v>
      </c>
      <c r="H159" s="421" t="s">
        <v>58</v>
      </c>
      <c r="I159" s="421" t="s">
        <v>37</v>
      </c>
      <c r="J159" s="421" t="s">
        <v>58</v>
      </c>
      <c r="K159" s="421" t="s">
        <v>37</v>
      </c>
      <c r="L159" s="421" t="s">
        <v>58</v>
      </c>
      <c r="M159" s="421" t="s">
        <v>37</v>
      </c>
      <c r="N159" s="421" t="s">
        <v>58</v>
      </c>
      <c r="O159" s="421" t="s">
        <v>37</v>
      </c>
      <c r="P159" s="421" t="s">
        <v>58</v>
      </c>
      <c r="Q159" s="421" t="s">
        <v>37</v>
      </c>
      <c r="R159" s="421" t="s">
        <v>58</v>
      </c>
      <c r="S159" s="421" t="s">
        <v>37</v>
      </c>
      <c r="T159" s="421" t="s">
        <v>58</v>
      </c>
      <c r="U159" s="421" t="s">
        <v>37</v>
      </c>
      <c r="V159" s="421" t="s">
        <v>58</v>
      </c>
      <c r="W159" s="421" t="s">
        <v>37</v>
      </c>
      <c r="X159" s="421" t="s">
        <v>58</v>
      </c>
      <c r="Y159" s="421" t="s">
        <v>37</v>
      </c>
      <c r="Z159" s="421" t="s">
        <v>58</v>
      </c>
      <c r="AA159" s="421" t="s">
        <v>37</v>
      </c>
      <c r="AB159" s="421" t="s">
        <v>58</v>
      </c>
      <c r="AC159" s="421" t="s">
        <v>37</v>
      </c>
      <c r="AD159" s="421" t="s">
        <v>58</v>
      </c>
      <c r="AE159" s="421" t="s">
        <v>37</v>
      </c>
      <c r="AF159" s="421" t="s">
        <v>58</v>
      </c>
      <c r="AG159" s="421" t="s">
        <v>37</v>
      </c>
      <c r="AH159" s="421" t="s">
        <v>58</v>
      </c>
      <c r="AI159" s="421" t="s">
        <v>37</v>
      </c>
      <c r="AJ159" s="421" t="s">
        <v>58</v>
      </c>
      <c r="AK159" s="421" t="s">
        <v>37</v>
      </c>
      <c r="AL159" s="421" t="s">
        <v>58</v>
      </c>
      <c r="AM159" s="421" t="s">
        <v>37</v>
      </c>
      <c r="AN159" s="408" t="s">
        <v>58</v>
      </c>
      <c r="AO159" s="705"/>
      <c r="AP159" s="707"/>
      <c r="AQ159" s="699"/>
      <c r="AR159" s="270" t="s">
        <v>37</v>
      </c>
      <c r="AS159" s="270" t="s">
        <v>58</v>
      </c>
      <c r="AZ159" s="421" t="s">
        <v>37</v>
      </c>
      <c r="BA159" s="421" t="s">
        <v>58</v>
      </c>
      <c r="BB159" s="421" t="s">
        <v>37</v>
      </c>
      <c r="BC159" s="421" t="s">
        <v>58</v>
      </c>
      <c r="BD159" s="421" t="s">
        <v>37</v>
      </c>
      <c r="BE159" s="421" t="s">
        <v>58</v>
      </c>
      <c r="BF159" s="421" t="s">
        <v>37</v>
      </c>
      <c r="BG159" s="421" t="s">
        <v>58</v>
      </c>
      <c r="BH159" s="421" t="s">
        <v>37</v>
      </c>
      <c r="BI159" s="421" t="s">
        <v>58</v>
      </c>
      <c r="BJ159" s="421" t="s">
        <v>37</v>
      </c>
      <c r="BK159" s="421" t="s">
        <v>58</v>
      </c>
      <c r="BL159" s="421" t="s">
        <v>37</v>
      </c>
      <c r="BM159" s="421" t="s">
        <v>58</v>
      </c>
      <c r="BN159" s="421" t="s">
        <v>37</v>
      </c>
      <c r="BO159" s="421" t="s">
        <v>58</v>
      </c>
      <c r="BP159" s="421" t="s">
        <v>37</v>
      </c>
      <c r="BQ159" s="421" t="s">
        <v>58</v>
      </c>
      <c r="BR159" s="421" t="s">
        <v>37</v>
      </c>
      <c r="BS159" s="421" t="s">
        <v>58</v>
      </c>
      <c r="BT159" s="421" t="s">
        <v>37</v>
      </c>
      <c r="BU159" s="421" t="s">
        <v>58</v>
      </c>
      <c r="BV159" s="421" t="s">
        <v>37</v>
      </c>
      <c r="BW159" s="421" t="s">
        <v>58</v>
      </c>
      <c r="BX159" s="421" t="s">
        <v>37</v>
      </c>
      <c r="BY159" s="421" t="s">
        <v>58</v>
      </c>
      <c r="BZ159" s="421" t="s">
        <v>37</v>
      </c>
      <c r="CA159" s="421" t="s">
        <v>58</v>
      </c>
      <c r="CB159" s="421" t="s">
        <v>37</v>
      </c>
      <c r="CC159" s="421" t="s">
        <v>58</v>
      </c>
      <c r="CD159" s="421" t="s">
        <v>37</v>
      </c>
      <c r="CE159" s="421" t="s">
        <v>58</v>
      </c>
      <c r="CF159" s="421" t="s">
        <v>37</v>
      </c>
      <c r="CG159" s="408" t="s">
        <v>58</v>
      </c>
      <c r="CH159" s="269"/>
      <c r="CI159" s="269"/>
      <c r="CJ159" s="269"/>
      <c r="CK159" s="269"/>
      <c r="CL159" s="269"/>
      <c r="CM159" s="269"/>
      <c r="CN159" s="269"/>
      <c r="CO159" s="269"/>
      <c r="CP159" s="421" t="s">
        <v>37</v>
      </c>
      <c r="CQ159" s="421" t="s">
        <v>58</v>
      </c>
      <c r="CR159" s="421" t="s">
        <v>37</v>
      </c>
      <c r="CS159" s="421" t="s">
        <v>58</v>
      </c>
      <c r="CT159" s="421" t="s">
        <v>37</v>
      </c>
      <c r="CU159" s="421" t="s">
        <v>58</v>
      </c>
      <c r="CV159" s="421" t="s">
        <v>37</v>
      </c>
      <c r="CW159" s="421" t="s">
        <v>58</v>
      </c>
      <c r="CX159" s="421" t="s">
        <v>37</v>
      </c>
      <c r="CY159" s="421" t="s">
        <v>58</v>
      </c>
      <c r="CZ159" s="421" t="s">
        <v>37</v>
      </c>
      <c r="DA159" s="421" t="s">
        <v>58</v>
      </c>
      <c r="DB159" s="421" t="s">
        <v>37</v>
      </c>
      <c r="DC159" s="421" t="s">
        <v>58</v>
      </c>
      <c r="DD159" s="421" t="s">
        <v>37</v>
      </c>
      <c r="DE159" s="421" t="s">
        <v>58</v>
      </c>
      <c r="DF159" s="421" t="s">
        <v>37</v>
      </c>
      <c r="DG159" s="421" t="s">
        <v>58</v>
      </c>
      <c r="DH159" s="421" t="s">
        <v>37</v>
      </c>
      <c r="DI159" s="421" t="s">
        <v>58</v>
      </c>
      <c r="DJ159" s="421" t="s">
        <v>37</v>
      </c>
      <c r="DK159" s="421" t="s">
        <v>58</v>
      </c>
      <c r="DL159" s="421" t="s">
        <v>37</v>
      </c>
      <c r="DM159" s="421" t="s">
        <v>58</v>
      </c>
      <c r="DN159" s="421" t="s">
        <v>37</v>
      </c>
      <c r="DO159" s="421" t="s">
        <v>58</v>
      </c>
      <c r="DP159" s="421" t="s">
        <v>37</v>
      </c>
      <c r="DQ159" s="421" t="s">
        <v>58</v>
      </c>
      <c r="DR159" s="421" t="s">
        <v>37</v>
      </c>
      <c r="DS159" s="421" t="s">
        <v>58</v>
      </c>
      <c r="DT159" s="421" t="s">
        <v>37</v>
      </c>
      <c r="DU159" s="421" t="s">
        <v>58</v>
      </c>
      <c r="DV159" s="421" t="s">
        <v>37</v>
      </c>
      <c r="DW159" s="408" t="s">
        <v>58</v>
      </c>
      <c r="DX159" s="5"/>
      <c r="DY159" s="5"/>
      <c r="DZ159" s="5"/>
      <c r="EA159" s="5"/>
      <c r="EB159" s="5"/>
      <c r="EC159" s="5"/>
      <c r="ED159" s="5"/>
    </row>
    <row r="160" spans="1:143" s="13" customFormat="1" ht="15.75" customHeight="1" x14ac:dyDescent="0.25">
      <c r="A160" s="709" t="s">
        <v>132</v>
      </c>
      <c r="B160" s="709"/>
      <c r="C160" s="709"/>
      <c r="D160" s="252">
        <f>SUM(E160:F160)</f>
        <v>6</v>
      </c>
      <c r="E160" s="252">
        <f>+G160+I160+K160+M160+O160+Q160+S160+U160+W160+Y160+AA160+AC160+AE160+AG160+AI160+AK160+AM160</f>
        <v>3</v>
      </c>
      <c r="F160" s="252">
        <f>+H160+J160+L160+N160+P160+R160+T160+V160+X160+Z160+AB160+AD160+AF160+AH160+AJ160+AL160+AN160</f>
        <v>3</v>
      </c>
      <c r="G160" s="117"/>
      <c r="H160" s="117"/>
      <c r="I160" s="117">
        <v>2</v>
      </c>
      <c r="J160" s="117"/>
      <c r="K160" s="117">
        <v>1</v>
      </c>
      <c r="L160" s="117"/>
      <c r="M160" s="117"/>
      <c r="N160" s="117">
        <v>1</v>
      </c>
      <c r="O160" s="117"/>
      <c r="P160" s="117"/>
      <c r="Q160" s="117"/>
      <c r="R160" s="117"/>
      <c r="S160" s="117"/>
      <c r="T160" s="117">
        <v>1</v>
      </c>
      <c r="U160" s="117"/>
      <c r="V160" s="117"/>
      <c r="W160" s="117"/>
      <c r="X160" s="117"/>
      <c r="Y160" s="117"/>
      <c r="Z160" s="117"/>
      <c r="AA160" s="117"/>
      <c r="AB160" s="117"/>
      <c r="AC160" s="117"/>
      <c r="AD160" s="117">
        <v>1</v>
      </c>
      <c r="AE160" s="117"/>
      <c r="AF160" s="117"/>
      <c r="AG160" s="117"/>
      <c r="AH160" s="117"/>
      <c r="AI160" s="117"/>
      <c r="AJ160" s="117"/>
      <c r="AK160" s="117"/>
      <c r="AL160" s="117"/>
      <c r="AM160" s="117"/>
      <c r="AN160" s="271"/>
      <c r="AO160" s="137"/>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710" t="s">
        <v>102</v>
      </c>
      <c r="B161" s="711"/>
      <c r="C161" s="711"/>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77">
        <f>IF($AP160&lt;=$F160,0,1)</f>
        <v>0</v>
      </c>
      <c r="CQ161" s="77">
        <f>IF($AQ160&lt;=$F160,0,1)</f>
        <v>0</v>
      </c>
      <c r="CR161" s="77">
        <f>IF(($AR160)&lt;=$E160,0,1)</f>
        <v>0</v>
      </c>
      <c r="CS161" s="7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659" t="s">
        <v>103</v>
      </c>
      <c r="B162" s="636" t="s">
        <v>104</v>
      </c>
      <c r="C162" s="637"/>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77">
        <f t="shared" ref="CP162:CP194" si="40">IF($AP162&lt;=$F162,0,1)</f>
        <v>0</v>
      </c>
      <c r="CQ162" s="77">
        <f t="shared" ref="CQ162:CQ194" si="41">IF($AQ162&lt;=$F162,0,1)</f>
        <v>0</v>
      </c>
      <c r="CR162" s="77">
        <f t="shared" ref="CR162:CR194" si="42">IF(($AR162)&lt;=$E162,0,1)</f>
        <v>0</v>
      </c>
      <c r="CS162" s="7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661"/>
      <c r="B163" s="662" t="s">
        <v>105</v>
      </c>
      <c r="C163" s="626"/>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77">
        <f t="shared" si="40"/>
        <v>0</v>
      </c>
      <c r="CQ163" s="77">
        <f t="shared" si="41"/>
        <v>0</v>
      </c>
      <c r="CR163" s="77">
        <f t="shared" si="42"/>
        <v>0</v>
      </c>
      <c r="CS163" s="7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629" t="s">
        <v>106</v>
      </c>
      <c r="B164" s="629"/>
      <c r="C164" s="630"/>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77">
        <f t="shared" si="40"/>
        <v>0</v>
      </c>
      <c r="CQ164" s="77">
        <f t="shared" si="41"/>
        <v>0</v>
      </c>
      <c r="CR164" s="77">
        <f t="shared" si="42"/>
        <v>0</v>
      </c>
      <c r="CS164" s="77">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631" t="s">
        <v>282</v>
      </c>
      <c r="B165" s="631"/>
      <c r="C165" s="623"/>
      <c r="D165" s="111">
        <f t="shared" si="36"/>
        <v>0</v>
      </c>
      <c r="E165" s="111">
        <f>+G165+I165+K165+M165</f>
        <v>0</v>
      </c>
      <c r="F165" s="111">
        <f>+H165+J165+L165+N165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77">
        <f t="shared" si="40"/>
        <v>0</v>
      </c>
      <c r="CQ165" s="77">
        <f t="shared" si="41"/>
        <v>0</v>
      </c>
      <c r="CR165" s="77">
        <f t="shared" si="42"/>
        <v>0</v>
      </c>
      <c r="CS165" s="7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624" t="s">
        <v>107</v>
      </c>
      <c r="B166" s="624"/>
      <c r="C166" s="625"/>
      <c r="D166" s="144">
        <f t="shared" si="36"/>
        <v>0</v>
      </c>
      <c r="E166" s="144">
        <f t="shared" ref="E166:F170" si="46">+G166+I166+K166+M166+O166+Q166+S166+U166+W166+Y166+AA166+AC166+AE166+AG166+AI166+AK166+AM166</f>
        <v>0</v>
      </c>
      <c r="F166" s="144">
        <f t="shared" si="46"/>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77">
        <f t="shared" si="40"/>
        <v>0</v>
      </c>
      <c r="CQ166" s="77">
        <f t="shared" si="41"/>
        <v>0</v>
      </c>
      <c r="CR166" s="77">
        <f t="shared" si="42"/>
        <v>0</v>
      </c>
      <c r="CS166" s="7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659" t="s">
        <v>108</v>
      </c>
      <c r="B167" s="636" t="s">
        <v>238</v>
      </c>
      <c r="C167" s="637"/>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77">
        <f t="shared" si="40"/>
        <v>0</v>
      </c>
      <c r="CQ167" s="77">
        <f t="shared" si="41"/>
        <v>0</v>
      </c>
      <c r="CR167" s="77">
        <f t="shared" si="42"/>
        <v>0</v>
      </c>
      <c r="CS167" s="7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661"/>
      <c r="B168" s="662" t="s">
        <v>109</v>
      </c>
      <c r="C168" s="626"/>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77">
        <f t="shared" si="40"/>
        <v>0</v>
      </c>
      <c r="CQ168" s="77">
        <f t="shared" si="41"/>
        <v>0</v>
      </c>
      <c r="CR168" s="77">
        <f t="shared" si="42"/>
        <v>0</v>
      </c>
      <c r="CS168" s="7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712" t="s">
        <v>111</v>
      </c>
      <c r="C169" s="712"/>
      <c r="D169" s="265">
        <f t="shared" si="36"/>
        <v>0</v>
      </c>
      <c r="E169" s="265">
        <f t="shared" si="46"/>
        <v>0</v>
      </c>
      <c r="F169" s="265">
        <f t="shared" si="46"/>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77">
        <f t="shared" si="40"/>
        <v>0</v>
      </c>
      <c r="CQ169" s="77">
        <f t="shared" si="41"/>
        <v>0</v>
      </c>
      <c r="CR169" s="77">
        <f t="shared" si="42"/>
        <v>0</v>
      </c>
      <c r="CS169" s="7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617" t="s">
        <v>112</v>
      </c>
      <c r="B170" s="617"/>
      <c r="C170" s="61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77">
        <f t="shared" si="40"/>
        <v>0</v>
      </c>
      <c r="CQ170" s="77">
        <f t="shared" si="41"/>
        <v>0</v>
      </c>
      <c r="CR170" s="77">
        <f t="shared" si="42"/>
        <v>0</v>
      </c>
      <c r="CS170" s="77">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709" t="s">
        <v>113</v>
      </c>
      <c r="B171" s="709"/>
      <c r="C171" s="70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77"/>
      <c r="CQ171" s="77"/>
      <c r="CR171" s="77"/>
      <c r="CS171" s="7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666" t="s">
        <v>114</v>
      </c>
      <c r="B172" s="666" t="s">
        <v>115</v>
      </c>
      <c r="C172" s="667"/>
      <c r="D172" s="142">
        <f t="shared" ref="D172:D194" si="47">SUM(E172:F172)</f>
        <v>0</v>
      </c>
      <c r="E172" s="142">
        <f t="shared" ref="E172:F174" si="48">+G172+I172+K172+M172+O172+Q172+S172+U172+W172+Y172+AA172+AC172+AE172+AG172+AI172+AK172+AM172</f>
        <v>0</v>
      </c>
      <c r="F172" s="142">
        <f t="shared" si="48"/>
        <v>0</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77">
        <f t="shared" si="40"/>
        <v>0</v>
      </c>
      <c r="CQ172" s="77">
        <f t="shared" si="41"/>
        <v>0</v>
      </c>
      <c r="CR172" s="77">
        <f t="shared" si="42"/>
        <v>0</v>
      </c>
      <c r="CS172" s="7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660"/>
      <c r="B173" s="660" t="s">
        <v>116</v>
      </c>
      <c r="C173" s="668"/>
      <c r="D173" s="111">
        <f t="shared" si="47"/>
        <v>0</v>
      </c>
      <c r="E173" s="111">
        <f t="shared" si="48"/>
        <v>0</v>
      </c>
      <c r="F173" s="111">
        <f t="shared" si="48"/>
        <v>0</v>
      </c>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77">
        <f t="shared" si="40"/>
        <v>0</v>
      </c>
      <c r="CQ173" s="77">
        <f t="shared" si="41"/>
        <v>0</v>
      </c>
      <c r="CR173" s="77">
        <f t="shared" si="42"/>
        <v>0</v>
      </c>
      <c r="CS173" s="7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660"/>
      <c r="B174" s="660" t="s">
        <v>117</v>
      </c>
      <c r="C174" s="660"/>
      <c r="D174" s="111">
        <f t="shared" si="47"/>
        <v>2</v>
      </c>
      <c r="E174" s="111">
        <f t="shared" si="48"/>
        <v>0</v>
      </c>
      <c r="F174" s="111">
        <f t="shared" si="48"/>
        <v>2</v>
      </c>
      <c r="G174" s="85"/>
      <c r="H174" s="85"/>
      <c r="I174" s="85"/>
      <c r="J174" s="85"/>
      <c r="K174" s="85"/>
      <c r="L174" s="85"/>
      <c r="M174" s="85"/>
      <c r="N174" s="85"/>
      <c r="O174" s="85"/>
      <c r="P174" s="85"/>
      <c r="Q174" s="85"/>
      <c r="R174" s="85"/>
      <c r="S174" s="85"/>
      <c r="T174" s="85">
        <v>1</v>
      </c>
      <c r="U174" s="85"/>
      <c r="V174" s="85"/>
      <c r="W174" s="85"/>
      <c r="X174" s="85"/>
      <c r="Y174" s="85"/>
      <c r="Z174" s="85"/>
      <c r="AA174" s="85"/>
      <c r="AB174" s="85"/>
      <c r="AC174" s="85"/>
      <c r="AD174" s="85">
        <v>1</v>
      </c>
      <c r="AE174" s="85"/>
      <c r="AF174" s="85"/>
      <c r="AG174" s="85"/>
      <c r="AH174" s="85"/>
      <c r="AI174" s="85"/>
      <c r="AJ174" s="85"/>
      <c r="AK174" s="85"/>
      <c r="AL174" s="85"/>
      <c r="AM174" s="85"/>
      <c r="AN174" s="129"/>
      <c r="AO174" s="135"/>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77">
        <f t="shared" si="40"/>
        <v>0</v>
      </c>
      <c r="CQ174" s="77">
        <f t="shared" si="41"/>
        <v>0</v>
      </c>
      <c r="CR174" s="77">
        <f t="shared" si="42"/>
        <v>0</v>
      </c>
      <c r="CS174" s="7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660"/>
      <c r="B175" s="660" t="s">
        <v>118</v>
      </c>
      <c r="C175" s="660"/>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77">
        <f t="shared" si="40"/>
        <v>0</v>
      </c>
      <c r="CQ175" s="77">
        <f t="shared" si="41"/>
        <v>0</v>
      </c>
      <c r="CR175" s="77">
        <f t="shared" si="42"/>
        <v>0</v>
      </c>
      <c r="CS175" s="7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660"/>
      <c r="B176" s="660" t="s">
        <v>119</v>
      </c>
      <c r="C176" s="660"/>
      <c r="D176" s="111">
        <f t="shared" si="47"/>
        <v>0</v>
      </c>
      <c r="E176" s="111">
        <f t="shared" ref="E176:F194" si="50">+G176+I176+K176+M176+O176+Q176+S176+U176+W176+Y176+AA176+AC176+AE176+AG176+AI176+AK176+AM176</f>
        <v>0</v>
      </c>
      <c r="F176" s="111">
        <f t="shared" si="50"/>
        <v>0</v>
      </c>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77">
        <f t="shared" si="40"/>
        <v>0</v>
      </c>
      <c r="CQ176" s="77">
        <f t="shared" si="41"/>
        <v>0</v>
      </c>
      <c r="CR176" s="77">
        <f t="shared" si="42"/>
        <v>0</v>
      </c>
      <c r="CS176" s="7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660"/>
      <c r="B177" s="669" t="s">
        <v>239</v>
      </c>
      <c r="C177" s="669"/>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77">
        <f t="shared" si="40"/>
        <v>0</v>
      </c>
      <c r="CQ177" s="77">
        <f t="shared" si="41"/>
        <v>0</v>
      </c>
      <c r="CR177" s="77">
        <f t="shared" si="42"/>
        <v>0</v>
      </c>
      <c r="CS177" s="77">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660"/>
      <c r="B178" s="669" t="s">
        <v>240</v>
      </c>
      <c r="C178" s="669"/>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77">
        <f t="shared" si="40"/>
        <v>0</v>
      </c>
      <c r="CQ178" s="77">
        <f t="shared" si="41"/>
        <v>0</v>
      </c>
      <c r="CR178" s="77">
        <f t="shared" si="42"/>
        <v>0</v>
      </c>
      <c r="CS178" s="7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663"/>
      <c r="B179" s="670" t="s">
        <v>241</v>
      </c>
      <c r="C179" s="670"/>
      <c r="D179" s="144">
        <f t="shared" si="47"/>
        <v>1</v>
      </c>
      <c r="E179" s="144">
        <f t="shared" si="50"/>
        <v>0</v>
      </c>
      <c r="F179" s="144">
        <f t="shared" si="50"/>
        <v>1</v>
      </c>
      <c r="G179" s="86"/>
      <c r="H179" s="86"/>
      <c r="I179" s="86"/>
      <c r="J179" s="86"/>
      <c r="K179" s="86"/>
      <c r="L179" s="86"/>
      <c r="M179" s="86"/>
      <c r="N179" s="86">
        <v>1</v>
      </c>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77">
        <f t="shared" si="40"/>
        <v>0</v>
      </c>
      <c r="CQ179" s="77">
        <f t="shared" si="41"/>
        <v>0</v>
      </c>
      <c r="CR179" s="77">
        <f t="shared" si="42"/>
        <v>0</v>
      </c>
      <c r="CS179" s="7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659" t="s">
        <v>120</v>
      </c>
      <c r="B180" s="645" t="s">
        <v>283</v>
      </c>
      <c r="C180" s="646"/>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77">
        <f t="shared" si="40"/>
        <v>0</v>
      </c>
      <c r="CQ180" s="77">
        <f t="shared" si="41"/>
        <v>0</v>
      </c>
      <c r="CR180" s="77">
        <f t="shared" si="42"/>
        <v>0</v>
      </c>
      <c r="CS180" s="7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660"/>
      <c r="B181" s="622" t="s">
        <v>284</v>
      </c>
      <c r="C181" s="623"/>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77">
        <f t="shared" si="40"/>
        <v>0</v>
      </c>
      <c r="CQ181" s="77">
        <f t="shared" si="41"/>
        <v>0</v>
      </c>
      <c r="CR181" s="77">
        <f t="shared" si="42"/>
        <v>0</v>
      </c>
      <c r="CS181" s="7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661"/>
      <c r="B182" s="662" t="s">
        <v>121</v>
      </c>
      <c r="C182" s="626"/>
      <c r="D182" s="112">
        <f t="shared" si="47"/>
        <v>0</v>
      </c>
      <c r="E182" s="112">
        <f t="shared" si="50"/>
        <v>0</v>
      </c>
      <c r="F182" s="112">
        <f t="shared" si="50"/>
        <v>0</v>
      </c>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77">
        <f t="shared" si="40"/>
        <v>0</v>
      </c>
      <c r="CQ182" s="77">
        <f t="shared" si="41"/>
        <v>0</v>
      </c>
      <c r="CR182" s="77">
        <f t="shared" si="42"/>
        <v>0</v>
      </c>
      <c r="CS182" s="7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659" t="s">
        <v>242</v>
      </c>
      <c r="B183" s="636" t="s">
        <v>243</v>
      </c>
      <c r="C183" s="637"/>
      <c r="D183" s="143">
        <f t="shared" si="47"/>
        <v>1</v>
      </c>
      <c r="E183" s="143">
        <f t="shared" ref="E183:F186" si="51">+G183+I183+K183+M183+O183</f>
        <v>1</v>
      </c>
      <c r="F183" s="143">
        <f t="shared" si="51"/>
        <v>0</v>
      </c>
      <c r="G183" s="84"/>
      <c r="H183" s="84"/>
      <c r="I183" s="84"/>
      <c r="J183" s="84"/>
      <c r="K183" s="84">
        <v>1</v>
      </c>
      <c r="L183" s="84"/>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77">
        <f t="shared" si="40"/>
        <v>0</v>
      </c>
      <c r="CQ183" s="77">
        <f t="shared" si="41"/>
        <v>0</v>
      </c>
      <c r="CR183" s="77">
        <f t="shared" si="42"/>
        <v>0</v>
      </c>
      <c r="CS183" s="7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660"/>
      <c r="B184" s="631" t="s">
        <v>244</v>
      </c>
      <c r="C184" s="623"/>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77">
        <f t="shared" si="40"/>
        <v>0</v>
      </c>
      <c r="CQ184" s="77">
        <f t="shared" si="41"/>
        <v>0</v>
      </c>
      <c r="CR184" s="77">
        <f t="shared" si="42"/>
        <v>0</v>
      </c>
      <c r="CS184" s="7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660"/>
      <c r="B185" s="631" t="s">
        <v>245</v>
      </c>
      <c r="C185" s="623"/>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77">
        <f t="shared" si="40"/>
        <v>0</v>
      </c>
      <c r="CQ185" s="77">
        <f t="shared" si="41"/>
        <v>0</v>
      </c>
      <c r="CR185" s="77">
        <f t="shared" si="42"/>
        <v>0</v>
      </c>
      <c r="CS185" s="7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663"/>
      <c r="B186" s="624" t="s">
        <v>246</v>
      </c>
      <c r="C186" s="625"/>
      <c r="D186" s="144">
        <f t="shared" si="47"/>
        <v>2</v>
      </c>
      <c r="E186" s="144">
        <f t="shared" si="51"/>
        <v>2</v>
      </c>
      <c r="F186" s="144">
        <f t="shared" si="51"/>
        <v>0</v>
      </c>
      <c r="G186" s="86"/>
      <c r="H186" s="86"/>
      <c r="I186" s="86">
        <v>2</v>
      </c>
      <c r="J186" s="86"/>
      <c r="K186" s="86"/>
      <c r="L186" s="86"/>
      <c r="M186" s="86"/>
      <c r="N186" s="86"/>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77">
        <f t="shared" si="40"/>
        <v>0</v>
      </c>
      <c r="CQ186" s="77">
        <f t="shared" si="41"/>
        <v>0</v>
      </c>
      <c r="CR186" s="77">
        <f t="shared" si="42"/>
        <v>0</v>
      </c>
      <c r="CS186" s="7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636" t="s">
        <v>122</v>
      </c>
      <c r="B187" s="636"/>
      <c r="C187" s="637"/>
      <c r="D187" s="143">
        <f t="shared" si="47"/>
        <v>0</v>
      </c>
      <c r="E187" s="143">
        <f t="shared" si="50"/>
        <v>0</v>
      </c>
      <c r="F187" s="143">
        <f t="shared" si="50"/>
        <v>0</v>
      </c>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77">
        <f t="shared" si="40"/>
        <v>0</v>
      </c>
      <c r="CQ187" s="77">
        <f t="shared" si="41"/>
        <v>0</v>
      </c>
      <c r="CR187" s="77">
        <f t="shared" si="42"/>
        <v>0</v>
      </c>
      <c r="CS187" s="7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631" t="s">
        <v>123</v>
      </c>
      <c r="B188" s="631"/>
      <c r="C188" s="623"/>
      <c r="D188" s="111">
        <f t="shared" si="47"/>
        <v>0</v>
      </c>
      <c r="E188" s="111">
        <f t="shared" si="50"/>
        <v>0</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77">
        <f t="shared" si="40"/>
        <v>0</v>
      </c>
      <c r="CQ188" s="77">
        <f t="shared" si="41"/>
        <v>0</v>
      </c>
      <c r="CR188" s="77">
        <f t="shared" si="42"/>
        <v>0</v>
      </c>
      <c r="CS188" s="7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660" t="s">
        <v>124</v>
      </c>
      <c r="B189" s="660"/>
      <c r="C189" s="660"/>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77">
        <f t="shared" si="40"/>
        <v>0</v>
      </c>
      <c r="CQ189" s="77">
        <f t="shared" si="41"/>
        <v>0</v>
      </c>
      <c r="CR189" s="77">
        <f t="shared" si="42"/>
        <v>0</v>
      </c>
      <c r="CS189" s="7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631" t="s">
        <v>125</v>
      </c>
      <c r="B190" s="631"/>
      <c r="C190" s="631"/>
      <c r="D190" s="111">
        <f t="shared" si="47"/>
        <v>0</v>
      </c>
      <c r="E190" s="111">
        <f t="shared" si="50"/>
        <v>0</v>
      </c>
      <c r="F190" s="111">
        <f t="shared" si="50"/>
        <v>0</v>
      </c>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77">
        <f t="shared" si="40"/>
        <v>0</v>
      </c>
      <c r="CQ190" s="77">
        <f t="shared" si="41"/>
        <v>0</v>
      </c>
      <c r="CR190" s="77">
        <f t="shared" si="42"/>
        <v>0</v>
      </c>
      <c r="CS190" s="7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631" t="s">
        <v>126</v>
      </c>
      <c r="B191" s="631"/>
      <c r="C191" s="631"/>
      <c r="D191" s="111">
        <f t="shared" si="47"/>
        <v>0</v>
      </c>
      <c r="E191" s="111">
        <f t="shared" si="50"/>
        <v>0</v>
      </c>
      <c r="F191" s="111">
        <f t="shared" si="50"/>
        <v>0</v>
      </c>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77">
        <f t="shared" si="40"/>
        <v>0</v>
      </c>
      <c r="CQ191" s="77">
        <f t="shared" si="41"/>
        <v>0</v>
      </c>
      <c r="CR191" s="77">
        <f t="shared" si="42"/>
        <v>0</v>
      </c>
      <c r="CS191" s="7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15">
      <c r="A192" s="631" t="s">
        <v>127</v>
      </c>
      <c r="B192" s="631"/>
      <c r="C192" s="631"/>
      <c r="D192" s="111">
        <f t="shared" si="47"/>
        <v>0</v>
      </c>
      <c r="E192" s="111">
        <f t="shared" si="50"/>
        <v>0</v>
      </c>
      <c r="F192" s="111">
        <f t="shared" si="50"/>
        <v>0</v>
      </c>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129"/>
      <c r="AO192" s="135"/>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77">
        <f t="shared" si="40"/>
        <v>0</v>
      </c>
      <c r="CQ192" s="77">
        <f t="shared" si="41"/>
        <v>0</v>
      </c>
      <c r="CR192" s="77">
        <f t="shared" si="42"/>
        <v>0</v>
      </c>
      <c r="CS192" s="77">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631" t="s">
        <v>128</v>
      </c>
      <c r="B193" s="631"/>
      <c r="C193" s="631"/>
      <c r="D193" s="111">
        <f t="shared" si="47"/>
        <v>0</v>
      </c>
      <c r="E193" s="111">
        <f t="shared" si="50"/>
        <v>0</v>
      </c>
      <c r="F193" s="111">
        <f t="shared" si="50"/>
        <v>0</v>
      </c>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77">
        <f t="shared" si="40"/>
        <v>0</v>
      </c>
      <c r="CQ193" s="77">
        <f t="shared" si="41"/>
        <v>0</v>
      </c>
      <c r="CR193" s="77">
        <f t="shared" si="42"/>
        <v>0</v>
      </c>
      <c r="CS193" s="7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661" t="s">
        <v>129</v>
      </c>
      <c r="B194" s="661"/>
      <c r="C194" s="661"/>
      <c r="D194" s="123">
        <f t="shared" si="47"/>
        <v>0</v>
      </c>
      <c r="E194" s="123">
        <f t="shared" si="50"/>
        <v>0</v>
      </c>
      <c r="F194" s="123">
        <f t="shared" si="50"/>
        <v>0</v>
      </c>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77">
        <f t="shared" si="40"/>
        <v>0</v>
      </c>
      <c r="CQ194" s="77">
        <f t="shared" si="41"/>
        <v>0</v>
      </c>
      <c r="CR194" s="77">
        <f t="shared" si="42"/>
        <v>0</v>
      </c>
      <c r="CS194" s="7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7"/>
      <c r="CQ195" s="27"/>
      <c r="CR195" s="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533" t="s">
        <v>39</v>
      </c>
      <c r="B196" s="534"/>
      <c r="C196" s="676" t="s">
        <v>40</v>
      </c>
      <c r="D196" s="676"/>
      <c r="E196" s="676"/>
      <c r="F196" s="547" t="s">
        <v>248</v>
      </c>
      <c r="G196" s="548"/>
      <c r="H196" s="547" t="s">
        <v>94</v>
      </c>
      <c r="I196" s="548"/>
      <c r="J196" s="547" t="s">
        <v>95</v>
      </c>
      <c r="K196" s="548"/>
      <c r="L196" s="547" t="s">
        <v>96</v>
      </c>
      <c r="M196" s="548"/>
      <c r="N196" s="547" t="s">
        <v>249</v>
      </c>
      <c r="O196" s="548"/>
      <c r="P196" s="547" t="s">
        <v>250</v>
      </c>
      <c r="Q196" s="548"/>
      <c r="R196" s="547" t="s">
        <v>251</v>
      </c>
      <c r="S196" s="548"/>
      <c r="T196" s="547" t="s">
        <v>252</v>
      </c>
      <c r="U196" s="548"/>
      <c r="V196" s="547" t="s">
        <v>253</v>
      </c>
      <c r="W196" s="548"/>
      <c r="X196" s="547" t="s">
        <v>254</v>
      </c>
      <c r="Y196" s="548"/>
      <c r="Z196" s="547" t="s">
        <v>255</v>
      </c>
      <c r="AA196" s="548"/>
      <c r="AB196" s="547" t="s">
        <v>256</v>
      </c>
      <c r="AC196" s="548"/>
      <c r="AD196" s="547" t="s">
        <v>257</v>
      </c>
      <c r="AE196" s="548"/>
      <c r="AF196" s="547" t="s">
        <v>258</v>
      </c>
      <c r="AG196" s="548"/>
      <c r="AH196" s="547" t="s">
        <v>259</v>
      </c>
      <c r="AI196" s="548"/>
      <c r="AJ196" s="547" t="s">
        <v>260</v>
      </c>
      <c r="AK196" s="548"/>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535"/>
      <c r="B197" s="536"/>
      <c r="C197" s="417" t="s">
        <v>133</v>
      </c>
      <c r="D197" s="417" t="s">
        <v>37</v>
      </c>
      <c r="E197" s="420" t="s">
        <v>58</v>
      </c>
      <c r="F197" s="416" t="s">
        <v>37</v>
      </c>
      <c r="G197" s="416" t="s">
        <v>58</v>
      </c>
      <c r="H197" s="416" t="s">
        <v>37</v>
      </c>
      <c r="I197" s="416" t="s">
        <v>58</v>
      </c>
      <c r="J197" s="416" t="s">
        <v>37</v>
      </c>
      <c r="K197" s="416" t="s">
        <v>58</v>
      </c>
      <c r="L197" s="416" t="s">
        <v>37</v>
      </c>
      <c r="M197" s="416" t="s">
        <v>58</v>
      </c>
      <c r="N197" s="416" t="s">
        <v>37</v>
      </c>
      <c r="O197" s="416" t="s">
        <v>58</v>
      </c>
      <c r="P197" s="416" t="s">
        <v>37</v>
      </c>
      <c r="Q197" s="416" t="s">
        <v>58</v>
      </c>
      <c r="R197" s="416" t="s">
        <v>37</v>
      </c>
      <c r="S197" s="416" t="s">
        <v>58</v>
      </c>
      <c r="T197" s="416" t="s">
        <v>37</v>
      </c>
      <c r="U197" s="416" t="s">
        <v>58</v>
      </c>
      <c r="V197" s="416" t="s">
        <v>37</v>
      </c>
      <c r="W197" s="416" t="s">
        <v>58</v>
      </c>
      <c r="X197" s="416" t="s">
        <v>37</v>
      </c>
      <c r="Y197" s="416" t="s">
        <v>58</v>
      </c>
      <c r="Z197" s="416" t="s">
        <v>37</v>
      </c>
      <c r="AA197" s="416" t="s">
        <v>58</v>
      </c>
      <c r="AB197" s="416" t="s">
        <v>37</v>
      </c>
      <c r="AC197" s="416" t="s">
        <v>58</v>
      </c>
      <c r="AD197" s="416" t="s">
        <v>37</v>
      </c>
      <c r="AE197" s="416" t="s">
        <v>58</v>
      </c>
      <c r="AF197" s="416" t="s">
        <v>37</v>
      </c>
      <c r="AG197" s="416" t="s">
        <v>58</v>
      </c>
      <c r="AH197" s="416" t="s">
        <v>37</v>
      </c>
      <c r="AI197" s="416" t="s">
        <v>58</v>
      </c>
      <c r="AJ197" s="416" t="s">
        <v>37</v>
      </c>
      <c r="AK197" s="416"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674" t="s">
        <v>134</v>
      </c>
      <c r="B198" s="67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77">
        <f>IF($C198&lt;&gt;SUM($F198:$AK198),1,0)</f>
        <v>0</v>
      </c>
      <c r="CQ198" s="77">
        <f>IF($D198&lt;&gt;$F198+$H198+$J198+$L198+$N198+$P198+R198+T198+V198+X198+Z198+AB198+AD198+AF198+AH198+AJ198,1,0)</f>
        <v>0</v>
      </c>
      <c r="CR198" s="7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528" t="s">
        <v>135</v>
      </c>
      <c r="B199" s="528"/>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77">
        <f>IF($C199&lt;&gt;SUM($F199:$AK199),1,0)</f>
        <v>0</v>
      </c>
      <c r="CQ199" s="77">
        <f>IF($D199&lt;&gt;$F199+$H199+$J199+$L199+$N199+$P199+R199+T199+V199+X199+Z199+AB199+AD199+AF199+AH199+AJ199,1,0)</f>
        <v>0</v>
      </c>
      <c r="CR199" s="7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675" t="s">
        <v>136</v>
      </c>
      <c r="B200" s="675"/>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77">
        <f>IF($C200&lt;&gt;SUM($F200:$AK200),1,0)</f>
        <v>0</v>
      </c>
      <c r="CQ200" s="77">
        <f>IF($D200&lt;&gt;$F200+$H200+$J200+$L200+$N200+$P200+R200+T200+V200+X200+Z200+AB200+AD200+AF200+AH200+AJ200,1,0)</f>
        <v>0</v>
      </c>
      <c r="CR200" s="7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7"/>
      <c r="CQ201" s="27"/>
      <c r="CR201" s="27"/>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533" t="s">
        <v>39</v>
      </c>
      <c r="B202" s="534"/>
      <c r="C202" s="676" t="s">
        <v>40</v>
      </c>
      <c r="D202" s="676"/>
      <c r="E202" s="676"/>
      <c r="F202" s="547" t="s">
        <v>248</v>
      </c>
      <c r="G202" s="548"/>
      <c r="H202" s="547" t="s">
        <v>94</v>
      </c>
      <c r="I202" s="548"/>
      <c r="J202" s="547" t="s">
        <v>95</v>
      </c>
      <c r="K202" s="548"/>
      <c r="L202" s="547" t="s">
        <v>96</v>
      </c>
      <c r="M202" s="548"/>
      <c r="N202" s="547" t="s">
        <v>249</v>
      </c>
      <c r="O202" s="548"/>
      <c r="P202" s="547" t="s">
        <v>250</v>
      </c>
      <c r="Q202" s="548"/>
      <c r="R202" s="547" t="s">
        <v>251</v>
      </c>
      <c r="S202" s="548"/>
      <c r="T202" s="547" t="s">
        <v>252</v>
      </c>
      <c r="U202" s="548"/>
      <c r="V202" s="547" t="s">
        <v>253</v>
      </c>
      <c r="W202" s="548"/>
      <c r="X202" s="547" t="s">
        <v>254</v>
      </c>
      <c r="Y202" s="548"/>
      <c r="Z202" s="547" t="s">
        <v>255</v>
      </c>
      <c r="AA202" s="548"/>
      <c r="AB202" s="547" t="s">
        <v>256</v>
      </c>
      <c r="AC202" s="548"/>
      <c r="AD202" s="547" t="s">
        <v>257</v>
      </c>
      <c r="AE202" s="548"/>
      <c r="AF202" s="547" t="s">
        <v>258</v>
      </c>
      <c r="AG202" s="548"/>
      <c r="AH202" s="547" t="s">
        <v>259</v>
      </c>
      <c r="AI202" s="548"/>
      <c r="AJ202" s="547" t="s">
        <v>260</v>
      </c>
      <c r="AK202" s="548"/>
      <c r="AL202" s="71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535"/>
      <c r="B203" s="536"/>
      <c r="C203" s="417" t="s">
        <v>133</v>
      </c>
      <c r="D203" s="417" t="s">
        <v>37</v>
      </c>
      <c r="E203" s="420"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714"/>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7"/>
      <c r="CQ203" s="27"/>
      <c r="CR203" s="27"/>
      <c r="CS203" s="27"/>
      <c r="CT203" s="27"/>
      <c r="CU203" s="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674" t="s">
        <v>134</v>
      </c>
      <c r="B204" s="67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77">
        <f>IF($C204&lt;$AL204,1,0)</f>
        <v>0</v>
      </c>
      <c r="CQ204" s="77">
        <f>IF($D204&lt;&gt;$F204+$H204+$J204+$L204+$N204+$P204+R204+T204+W204+Y204+AA204+AC204+AE204+AG204+AI204+AK204,1,0)</f>
        <v>0</v>
      </c>
      <c r="CR204" s="77">
        <f>IF($E204&lt;&gt;$G204+$I204+$K204+$M204+$O204+$Q204+S204+U204+W204+Y204+AA204+AC204+AE204+AG204+AI204+AK204,1,0)</f>
        <v>0</v>
      </c>
      <c r="CS204" s="27"/>
      <c r="CT204" s="27"/>
      <c r="CU204" s="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528" t="s">
        <v>135</v>
      </c>
      <c r="B205" s="528"/>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390" t="s">
        <v>292</v>
      </c>
      <c r="AY205" s="27"/>
      <c r="AZ205" s="27"/>
      <c r="BA205" s="80"/>
      <c r="BB205" s="158"/>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77">
        <f>IF($C205&lt;$AL205,1,0)</f>
        <v>0</v>
      </c>
      <c r="CQ205" s="77">
        <f>IF($D205&lt;&gt;$F205+$H205+$J205+$L205+$N205+$P205+R205+T205+V205+X205+Z205+AB205+AD205+AF205+AH205+AJ205,1,0)</f>
        <v>0</v>
      </c>
      <c r="CR205" s="77">
        <f>IF($E205&lt;&gt;$G205+$I205+$K205+$M205+$O205+$Q205+S205+U205+W205+Y205+AA205+AC205+AE205+AG205+AI205+AK205,1,0)</f>
        <v>0</v>
      </c>
      <c r="CS205" s="27"/>
      <c r="CT205" s="27"/>
      <c r="CU205" s="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675" t="s">
        <v>136</v>
      </c>
      <c r="B206" s="675"/>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390" t="s">
        <v>292</v>
      </c>
      <c r="AY206" s="27"/>
      <c r="AZ206" s="27"/>
      <c r="BA206" s="80"/>
      <c r="BB206" s="158"/>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77">
        <f>IF($C206&lt;$AL206,1,0)</f>
        <v>0</v>
      </c>
      <c r="CQ206" s="77">
        <f>IF($D206&lt;&gt;$F206+$H206+$J206+$L206+$N206+$P206+R206+T206+V206+X206+Z206+AB206+AD206+AF206+AH206+AJ206,1,0)</f>
        <v>0</v>
      </c>
      <c r="CR206" s="77">
        <f>IF($E206&lt;&gt;$G206+$I206+$K206+$M206+$O206+$Q206+S206+U206+W206+Y206+AA206+AC206+AE206+AG206+AI206+AK206,1,0)</f>
        <v>0</v>
      </c>
      <c r="CS206" s="27"/>
      <c r="CT206" s="27"/>
      <c r="CU206" s="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27"/>
      <c r="CQ207" s="27"/>
      <c r="CR207" s="27"/>
      <c r="CS207" s="27"/>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715" t="s">
        <v>137</v>
      </c>
      <c r="B208" s="716" t="s">
        <v>138</v>
      </c>
      <c r="C208" s="509" t="s">
        <v>4</v>
      </c>
      <c r="D208" s="719" t="s">
        <v>139</v>
      </c>
      <c r="E208" s="720"/>
      <c r="F208" s="720"/>
      <c r="G208" s="720"/>
      <c r="H208" s="720"/>
      <c r="I208" s="720"/>
      <c r="J208" s="720"/>
      <c r="K208" s="720"/>
      <c r="L208" s="720"/>
      <c r="M208" s="720"/>
      <c r="N208" s="720"/>
      <c r="O208" s="720"/>
      <c r="P208" s="720"/>
      <c r="Q208" s="720"/>
      <c r="R208" s="720"/>
      <c r="S208" s="721"/>
      <c r="T208" s="719" t="s">
        <v>51</v>
      </c>
      <c r="U208" s="721"/>
      <c r="V208" s="555"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27"/>
      <c r="CQ208" s="27"/>
      <c r="CR208" s="27"/>
      <c r="CS208" s="27"/>
      <c r="CT208" s="27"/>
      <c r="CU208" s="27"/>
      <c r="CV208" s="27"/>
      <c r="CW208" s="11"/>
      <c r="CX208" s="11"/>
      <c r="CY208" s="11"/>
      <c r="CZ208" s="27"/>
      <c r="DA208" s="27"/>
      <c r="DG208" s="27"/>
      <c r="DH208" s="27"/>
      <c r="DI208" s="27"/>
      <c r="DJ208" s="27"/>
    </row>
    <row r="209" spans="1:118" s="76" customFormat="1" ht="24.75" customHeight="1" x14ac:dyDescent="0.15">
      <c r="A209" s="717"/>
      <c r="B209" s="718"/>
      <c r="C209" s="510"/>
      <c r="D209" s="279" t="s">
        <v>237</v>
      </c>
      <c r="E209" s="280" t="s">
        <v>140</v>
      </c>
      <c r="F209" s="280" t="s">
        <v>63</v>
      </c>
      <c r="G209" s="280" t="s">
        <v>8</v>
      </c>
      <c r="H209" s="416" t="s">
        <v>165</v>
      </c>
      <c r="I209" s="416" t="s">
        <v>166</v>
      </c>
      <c r="J209" s="416" t="s">
        <v>167</v>
      </c>
      <c r="K209" s="416" t="s">
        <v>168</v>
      </c>
      <c r="L209" s="416" t="s">
        <v>169</v>
      </c>
      <c r="M209" s="416" t="s">
        <v>170</v>
      </c>
      <c r="N209" s="416" t="s">
        <v>264</v>
      </c>
      <c r="O209" s="416" t="s">
        <v>265</v>
      </c>
      <c r="P209" s="416" t="s">
        <v>266</v>
      </c>
      <c r="Q209" s="416" t="s">
        <v>267</v>
      </c>
      <c r="R209" s="416" t="s">
        <v>268</v>
      </c>
      <c r="S209" s="416" t="s">
        <v>269</v>
      </c>
      <c r="T209" s="280" t="s">
        <v>141</v>
      </c>
      <c r="U209" s="280" t="s">
        <v>58</v>
      </c>
      <c r="V209" s="722"/>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27"/>
      <c r="CQ209" s="27"/>
      <c r="CR209" s="27"/>
      <c r="CS209" s="11"/>
      <c r="CT209" s="27"/>
      <c r="CU209" s="27"/>
      <c r="CV209" s="27"/>
      <c r="CW209" s="11"/>
      <c r="CX209" s="11"/>
      <c r="CY209" s="11"/>
      <c r="CZ209" s="27"/>
      <c r="DA209" s="27"/>
      <c r="DG209" s="27"/>
      <c r="DH209" s="27"/>
      <c r="DI209" s="27"/>
      <c r="DJ209" s="27"/>
    </row>
    <row r="210" spans="1:118" s="76" customFormat="1" ht="15.75" customHeight="1" x14ac:dyDescent="0.15">
      <c r="A210" s="671"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77" t="str">
        <f>IF($C210=0,"",IF($V210="",IF($C210=0,"",1),0))</f>
        <v/>
      </c>
      <c r="CR210" s="77">
        <f>IF($C210&lt;$V210,1,0)</f>
        <v>0</v>
      </c>
      <c r="CS210" s="27"/>
      <c r="CT210" s="391"/>
      <c r="CU210" s="391"/>
      <c r="CV210" s="391"/>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672"/>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77" t="str">
        <f>IF($C211=0,"",IF($V211="",IF($C211=0,"",1),0))</f>
        <v/>
      </c>
      <c r="CR211" s="77">
        <f>IF($C211&lt;$V211,1,0)</f>
        <v>0</v>
      </c>
      <c r="CS211" s="27"/>
      <c r="CT211" s="391"/>
      <c r="CU211" s="391"/>
      <c r="CV211" s="391"/>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673"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77" t="str">
        <f>IF($C212=0,"",IF($V212="",IF($C212=0,"",1),0))</f>
        <v/>
      </c>
      <c r="CR212" s="77">
        <f>IF($C212&lt;$V212,1,0)</f>
        <v>0</v>
      </c>
      <c r="CS212" s="27"/>
      <c r="CT212" s="391"/>
      <c r="CU212" s="391"/>
      <c r="CV212" s="391"/>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672"/>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77" t="str">
        <f>IF($C213=0,"",IF($V213="",IF($C213=0,"",1),0))</f>
        <v/>
      </c>
      <c r="CR213" s="77">
        <f>IF($C213&lt;$V213,1,0)</f>
        <v>0</v>
      </c>
      <c r="CS213" s="27"/>
      <c r="CT213" s="391"/>
      <c r="CU213" s="391"/>
      <c r="CV213" s="391"/>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533" t="s">
        <v>146</v>
      </c>
      <c r="B215" s="534"/>
      <c r="C215" s="543" t="s">
        <v>147</v>
      </c>
      <c r="D215" s="543"/>
      <c r="E215" s="543"/>
      <c r="F215" s="557" t="s">
        <v>148</v>
      </c>
      <c r="G215" s="558"/>
      <c r="H215" s="558"/>
      <c r="I215" s="558"/>
      <c r="J215" s="558"/>
      <c r="K215" s="558"/>
      <c r="L215" s="558"/>
      <c r="M215" s="558"/>
      <c r="N215" s="558"/>
      <c r="O215" s="558"/>
      <c r="P215" s="558"/>
      <c r="Q215" s="558"/>
      <c r="R215" s="558"/>
      <c r="S215" s="558"/>
      <c r="T215" s="558"/>
      <c r="U215" s="558"/>
      <c r="V215" s="558"/>
      <c r="W215" s="558"/>
      <c r="X215" s="558"/>
      <c r="Y215" s="558"/>
      <c r="Z215" s="558"/>
      <c r="AA215" s="558"/>
      <c r="AB215" s="558"/>
      <c r="AC215" s="558"/>
      <c r="AD215" s="558"/>
      <c r="AE215" s="558"/>
      <c r="AF215" s="558"/>
      <c r="AG215" s="558"/>
      <c r="AH215" s="558"/>
      <c r="AI215" s="558"/>
      <c r="AJ215" s="558"/>
      <c r="AK215" s="558"/>
      <c r="AL215" s="558"/>
      <c r="AM215" s="558"/>
      <c r="AN215" s="723" t="s">
        <v>149</v>
      </c>
      <c r="AO215" s="509" t="s">
        <v>84</v>
      </c>
      <c r="AP215" s="713" t="s">
        <v>150</v>
      </c>
      <c r="AQ215" s="509"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81"/>
      <c r="B216" s="582"/>
      <c r="C216" s="543"/>
      <c r="D216" s="543"/>
      <c r="E216" s="543"/>
      <c r="F216" s="560" t="s">
        <v>271</v>
      </c>
      <c r="G216" s="726"/>
      <c r="H216" s="727" t="s">
        <v>237</v>
      </c>
      <c r="I216" s="728"/>
      <c r="J216" s="560" t="s">
        <v>140</v>
      </c>
      <c r="K216" s="726"/>
      <c r="L216" s="560" t="s">
        <v>63</v>
      </c>
      <c r="M216" s="726"/>
      <c r="N216" s="560" t="s">
        <v>8</v>
      </c>
      <c r="O216" s="726"/>
      <c r="P216" s="579" t="s">
        <v>213</v>
      </c>
      <c r="Q216" s="580"/>
      <c r="R216" s="579" t="s">
        <v>214</v>
      </c>
      <c r="S216" s="580"/>
      <c r="T216" s="579" t="s">
        <v>215</v>
      </c>
      <c r="U216" s="580"/>
      <c r="V216" s="579" t="s">
        <v>216</v>
      </c>
      <c r="W216" s="580"/>
      <c r="X216" s="579" t="s">
        <v>217</v>
      </c>
      <c r="Y216" s="580"/>
      <c r="Z216" s="579" t="s">
        <v>218</v>
      </c>
      <c r="AA216" s="580"/>
      <c r="AB216" s="579" t="s">
        <v>219</v>
      </c>
      <c r="AC216" s="580"/>
      <c r="AD216" s="579" t="s">
        <v>220</v>
      </c>
      <c r="AE216" s="580"/>
      <c r="AF216" s="579" t="s">
        <v>221</v>
      </c>
      <c r="AG216" s="580"/>
      <c r="AH216" s="579" t="s">
        <v>222</v>
      </c>
      <c r="AI216" s="580"/>
      <c r="AJ216" s="579" t="s">
        <v>223</v>
      </c>
      <c r="AK216" s="580"/>
      <c r="AL216" s="579" t="s">
        <v>224</v>
      </c>
      <c r="AM216" s="612"/>
      <c r="AN216" s="724"/>
      <c r="AO216" s="684"/>
      <c r="AP216" s="584"/>
      <c r="AQ216" s="684"/>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535"/>
      <c r="B217" s="536"/>
      <c r="C217" s="417" t="s">
        <v>133</v>
      </c>
      <c r="D217" s="417" t="s">
        <v>37</v>
      </c>
      <c r="E217" s="411" t="s">
        <v>58</v>
      </c>
      <c r="F217" s="415" t="s">
        <v>141</v>
      </c>
      <c r="G217" s="415" t="s">
        <v>58</v>
      </c>
      <c r="H217" s="415" t="s">
        <v>141</v>
      </c>
      <c r="I217" s="415" t="s">
        <v>58</v>
      </c>
      <c r="J217" s="415" t="s">
        <v>141</v>
      </c>
      <c r="K217" s="415" t="s">
        <v>58</v>
      </c>
      <c r="L217" s="415" t="s">
        <v>141</v>
      </c>
      <c r="M217" s="415" t="s">
        <v>58</v>
      </c>
      <c r="N217" s="415" t="s">
        <v>141</v>
      </c>
      <c r="O217" s="415" t="s">
        <v>58</v>
      </c>
      <c r="P217" s="415" t="s">
        <v>141</v>
      </c>
      <c r="Q217" s="415" t="s">
        <v>58</v>
      </c>
      <c r="R217" s="415" t="s">
        <v>141</v>
      </c>
      <c r="S217" s="415" t="s">
        <v>58</v>
      </c>
      <c r="T217" s="415" t="s">
        <v>141</v>
      </c>
      <c r="U217" s="415" t="s">
        <v>58</v>
      </c>
      <c r="V217" s="415" t="s">
        <v>141</v>
      </c>
      <c r="W217" s="415" t="s">
        <v>58</v>
      </c>
      <c r="X217" s="415" t="s">
        <v>141</v>
      </c>
      <c r="Y217" s="415" t="s">
        <v>58</v>
      </c>
      <c r="Z217" s="415" t="s">
        <v>141</v>
      </c>
      <c r="AA217" s="415" t="s">
        <v>58</v>
      </c>
      <c r="AB217" s="415" t="s">
        <v>141</v>
      </c>
      <c r="AC217" s="415" t="s">
        <v>58</v>
      </c>
      <c r="AD217" s="415" t="s">
        <v>141</v>
      </c>
      <c r="AE217" s="415" t="s">
        <v>58</v>
      </c>
      <c r="AF217" s="415" t="s">
        <v>141</v>
      </c>
      <c r="AG217" s="415" t="s">
        <v>58</v>
      </c>
      <c r="AH217" s="415" t="s">
        <v>141</v>
      </c>
      <c r="AI217" s="415" t="s">
        <v>58</v>
      </c>
      <c r="AJ217" s="415" t="s">
        <v>141</v>
      </c>
      <c r="AK217" s="415" t="s">
        <v>58</v>
      </c>
      <c r="AL217" s="415" t="s">
        <v>141</v>
      </c>
      <c r="AM217" s="412" t="s">
        <v>58</v>
      </c>
      <c r="AN217" s="725"/>
      <c r="AO217" s="510"/>
      <c r="AP217" s="714"/>
      <c r="AQ217" s="510"/>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27"/>
      <c r="CQ217" s="27"/>
      <c r="CR217" s="27"/>
      <c r="CS217" s="11"/>
      <c r="CT217" s="27"/>
      <c r="CU217" s="27"/>
      <c r="CV217" s="27"/>
      <c r="CW217" s="11"/>
      <c r="CX217" s="11"/>
      <c r="CY217" s="11"/>
      <c r="CZ217" s="11"/>
      <c r="DA217" s="11"/>
      <c r="DB217" s="11"/>
      <c r="DC217" s="11"/>
      <c r="DD217" s="11"/>
      <c r="DE217" s="11"/>
    </row>
    <row r="218" spans="1:118" s="76" customFormat="1" ht="18" customHeight="1" x14ac:dyDescent="0.15">
      <c r="A218" s="752" t="s">
        <v>151</v>
      </c>
      <c r="B218" s="753"/>
      <c r="C218" s="287">
        <f>SUM(D218:E218)</f>
        <v>44</v>
      </c>
      <c r="D218" s="287">
        <f>+F218+H218+J218+L218+N218+P218+R218+T218+V218++X218+Z218+AB218+AD218+AF218+AH218+AJ218+AL218</f>
        <v>4</v>
      </c>
      <c r="E218" s="287">
        <f>+G218+I218+K218+M218+O218+Q218+S218+U218+W218++Y218+AA218+AC218+AE218+AG218+AI218+AK218+AM218</f>
        <v>40</v>
      </c>
      <c r="F218" s="287">
        <f>SUM(F220:F228)</f>
        <v>0</v>
      </c>
      <c r="G218" s="287">
        <f t="shared" ref="G218:AM218" si="52">SUM(G220:G228)</f>
        <v>0</v>
      </c>
      <c r="H218" s="287">
        <f t="shared" si="52"/>
        <v>0</v>
      </c>
      <c r="I218" s="287">
        <f t="shared" si="52"/>
        <v>0</v>
      </c>
      <c r="J218" s="287">
        <f t="shared" si="52"/>
        <v>0</v>
      </c>
      <c r="K218" s="287">
        <f>SUM(K219:K228)</f>
        <v>0</v>
      </c>
      <c r="L218" s="287">
        <f t="shared" si="52"/>
        <v>1</v>
      </c>
      <c r="M218" s="287">
        <f>SUM(M219:M228)</f>
        <v>4</v>
      </c>
      <c r="N218" s="287">
        <f t="shared" si="52"/>
        <v>1</v>
      </c>
      <c r="O218" s="287">
        <f>SUM(O219:O228)</f>
        <v>7</v>
      </c>
      <c r="P218" s="287">
        <f t="shared" si="52"/>
        <v>0</v>
      </c>
      <c r="Q218" s="287">
        <f>SUM(Q219:Q228)</f>
        <v>5</v>
      </c>
      <c r="R218" s="287">
        <f t="shared" si="52"/>
        <v>1</v>
      </c>
      <c r="S218" s="287">
        <f>SUM(S219:S228)</f>
        <v>7</v>
      </c>
      <c r="T218" s="287">
        <f t="shared" si="52"/>
        <v>0</v>
      </c>
      <c r="U218" s="287">
        <f>SUM(U219:U228)</f>
        <v>2</v>
      </c>
      <c r="V218" s="287">
        <f t="shared" si="52"/>
        <v>0</v>
      </c>
      <c r="W218" s="287">
        <f>SUM(W219:W228)</f>
        <v>4</v>
      </c>
      <c r="X218" s="287">
        <f t="shared" si="52"/>
        <v>0</v>
      </c>
      <c r="Y218" s="287">
        <f>SUM(Y219:Y228)</f>
        <v>3</v>
      </c>
      <c r="Z218" s="287">
        <f t="shared" si="52"/>
        <v>0</v>
      </c>
      <c r="AA218" s="287">
        <f>SUM(AA219:AA228)</f>
        <v>1</v>
      </c>
      <c r="AB218" s="287">
        <f t="shared" si="52"/>
        <v>1</v>
      </c>
      <c r="AC218" s="287">
        <f>SUM(AC219:AC228)</f>
        <v>5</v>
      </c>
      <c r="AD218" s="287">
        <f t="shared" si="52"/>
        <v>0</v>
      </c>
      <c r="AE218" s="287">
        <f t="shared" si="52"/>
        <v>2</v>
      </c>
      <c r="AF218" s="287">
        <f t="shared" si="52"/>
        <v>0</v>
      </c>
      <c r="AG218" s="287">
        <f t="shared" si="52"/>
        <v>0</v>
      </c>
      <c r="AH218" s="287">
        <f t="shared" si="52"/>
        <v>0</v>
      </c>
      <c r="AI218" s="287">
        <f t="shared" si="52"/>
        <v>0</v>
      </c>
      <c r="AJ218" s="287">
        <f t="shared" si="52"/>
        <v>0</v>
      </c>
      <c r="AK218" s="287">
        <f t="shared" si="52"/>
        <v>0</v>
      </c>
      <c r="AL218" s="288">
        <f t="shared" si="52"/>
        <v>0</v>
      </c>
      <c r="AM218" s="289">
        <f t="shared" si="52"/>
        <v>0</v>
      </c>
      <c r="AN218" s="152">
        <f>SUM(AN219:AN228)</f>
        <v>0</v>
      </c>
      <c r="AO218" s="153">
        <f>SUM(AO219:AO228)</f>
        <v>1</v>
      </c>
      <c r="AP218" s="290">
        <f>SUM(AP219:AP228)</f>
        <v>1</v>
      </c>
      <c r="AQ218" s="290">
        <f>SUM(AQ219:AQ228)</f>
        <v>0</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7">
        <f>IF($AO218&lt;$AP218+$AQ218,1,0)</f>
        <v>0</v>
      </c>
      <c r="CQ218" s="27"/>
      <c r="CR218" s="27"/>
      <c r="CS218" s="11"/>
      <c r="CT218" s="27"/>
      <c r="CU218" s="27"/>
      <c r="CV218" s="27"/>
      <c r="CW218" s="11"/>
      <c r="CX218" s="11"/>
      <c r="CY218" s="11"/>
      <c r="CZ218" s="11"/>
      <c r="DA218" s="11"/>
      <c r="DB218" s="11"/>
      <c r="DC218" s="11"/>
      <c r="DD218" s="11"/>
      <c r="DE218" s="11"/>
    </row>
    <row r="219" spans="1:118" s="76" customFormat="1" ht="18" customHeight="1" x14ac:dyDescent="0.15">
      <c r="A219" s="664" t="s">
        <v>152</v>
      </c>
      <c r="B219" s="275" t="s">
        <v>97</v>
      </c>
      <c r="C219" s="291">
        <f>+E219</f>
        <v>1</v>
      </c>
      <c r="D219" s="292"/>
      <c r="E219" s="291">
        <f>+K219+M219+O219+Q219+S219+U219+W219++Y219+AA219+AC219</f>
        <v>1</v>
      </c>
      <c r="F219" s="258"/>
      <c r="G219" s="258"/>
      <c r="H219" s="258"/>
      <c r="I219" s="258"/>
      <c r="J219" s="258"/>
      <c r="K219" s="84"/>
      <c r="L219" s="258"/>
      <c r="M219" s="84"/>
      <c r="N219" s="258"/>
      <c r="O219" s="84"/>
      <c r="P219" s="258"/>
      <c r="Q219" s="84"/>
      <c r="R219" s="258"/>
      <c r="S219" s="84">
        <v>1</v>
      </c>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7">
        <f t="shared" ref="CP219:CP228" si="55">IF($AO219&lt;$AP219+$AQ219,1,0)</f>
        <v>0</v>
      </c>
      <c r="CQ219" s="27"/>
      <c r="CR219" s="27"/>
      <c r="CS219" s="11"/>
      <c r="CT219" s="27"/>
      <c r="CU219" s="27"/>
      <c r="CV219" s="27"/>
      <c r="CW219" s="11"/>
      <c r="CX219" s="11"/>
      <c r="CY219" s="11"/>
      <c r="CZ219" s="11"/>
      <c r="DA219" s="11"/>
      <c r="DB219" s="11"/>
      <c r="DC219" s="11"/>
      <c r="DD219" s="11"/>
      <c r="DE219" s="11"/>
    </row>
    <row r="220" spans="1:118" s="13" customFormat="1" ht="18.75" customHeight="1" x14ac:dyDescent="0.2">
      <c r="A220" s="665"/>
      <c r="B220" s="423" t="s">
        <v>153</v>
      </c>
      <c r="C220" s="95">
        <f t="shared" ref="C220:C228" si="56">SUM(D220:E220)</f>
        <v>1</v>
      </c>
      <c r="D220" s="95">
        <f t="shared" ref="D220:E228" si="57">+F220+H220+J220+L220+N220+P220+R220+T220+V220++X220+Z220+AB220+AD220+AF220+AH220+AJ220+AL220</f>
        <v>0</v>
      </c>
      <c r="E220" s="123">
        <f>+G220+I220+K220+M220+O220+Q220+S220+U220+W220++Y220+AA220+AC220+AE220+AG220+AI220+AK220+AM220</f>
        <v>1</v>
      </c>
      <c r="F220" s="87"/>
      <c r="G220" s="87"/>
      <c r="H220" s="87"/>
      <c r="I220" s="87"/>
      <c r="J220" s="87"/>
      <c r="K220" s="87"/>
      <c r="L220" s="87"/>
      <c r="M220" s="87"/>
      <c r="N220" s="87"/>
      <c r="O220" s="87"/>
      <c r="P220" s="87"/>
      <c r="Q220" s="87">
        <v>1</v>
      </c>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7">
        <f t="shared" si="55"/>
        <v>0</v>
      </c>
      <c r="CQ220" s="27"/>
      <c r="CR220" s="27"/>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754" t="s">
        <v>154</v>
      </c>
      <c r="B221" s="754"/>
      <c r="C221" s="125">
        <f t="shared" si="56"/>
        <v>0</v>
      </c>
      <c r="D221" s="125">
        <f t="shared" si="57"/>
        <v>0</v>
      </c>
      <c r="E221" s="145">
        <f t="shared" si="57"/>
        <v>0</v>
      </c>
      <c r="F221" s="89"/>
      <c r="G221" s="89"/>
      <c r="H221" s="89"/>
      <c r="I221" s="89"/>
      <c r="J221" s="89"/>
      <c r="K221" s="89"/>
      <c r="L221" s="89"/>
      <c r="M221" s="89">
        <v>0</v>
      </c>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7">
        <f t="shared" si="55"/>
        <v>0</v>
      </c>
      <c r="CQ221" s="27"/>
      <c r="CR221" s="27"/>
      <c r="CS221" s="11"/>
      <c r="CT221" s="27"/>
      <c r="CU221" s="27"/>
      <c r="CV221" s="27"/>
      <c r="CW221" s="11"/>
      <c r="CX221" s="11"/>
      <c r="CY221" s="11"/>
      <c r="CZ221" s="11"/>
      <c r="DA221" s="11"/>
      <c r="DB221" s="11"/>
      <c r="DC221" s="11"/>
      <c r="DD221" s="11"/>
      <c r="DE221" s="11"/>
    </row>
    <row r="222" spans="1:118" s="76" customFormat="1" ht="15" customHeight="1" x14ac:dyDescent="0.15">
      <c r="A222" s="755" t="s">
        <v>155</v>
      </c>
      <c r="B222" s="755"/>
      <c r="C222" s="94">
        <f t="shared" si="56"/>
        <v>8</v>
      </c>
      <c r="D222" s="94">
        <f t="shared" si="57"/>
        <v>4</v>
      </c>
      <c r="E222" s="122">
        <f t="shared" si="57"/>
        <v>4</v>
      </c>
      <c r="F222" s="85"/>
      <c r="G222" s="85"/>
      <c r="H222" s="85"/>
      <c r="I222" s="85"/>
      <c r="J222" s="85"/>
      <c r="K222" s="85"/>
      <c r="L222" s="85">
        <v>1</v>
      </c>
      <c r="M222" s="85">
        <v>1</v>
      </c>
      <c r="N222" s="85">
        <v>1</v>
      </c>
      <c r="O222" s="85"/>
      <c r="P222" s="85"/>
      <c r="Q222" s="85"/>
      <c r="R222" s="85">
        <v>1</v>
      </c>
      <c r="S222" s="85">
        <v>2</v>
      </c>
      <c r="T222" s="85"/>
      <c r="U222" s="85"/>
      <c r="V222" s="85"/>
      <c r="W222" s="85">
        <v>1</v>
      </c>
      <c r="X222" s="85"/>
      <c r="Y222" s="85"/>
      <c r="Z222" s="85"/>
      <c r="AA222" s="85"/>
      <c r="AB222" s="85">
        <v>1</v>
      </c>
      <c r="AC222" s="85"/>
      <c r="AD222" s="85"/>
      <c r="AE222" s="85"/>
      <c r="AF222" s="85"/>
      <c r="AG222" s="85"/>
      <c r="AH222" s="85"/>
      <c r="AI222" s="85"/>
      <c r="AJ222" s="85"/>
      <c r="AK222" s="85"/>
      <c r="AL222" s="85"/>
      <c r="AM222" s="129"/>
      <c r="AN222" s="135"/>
      <c r="AO222" s="97">
        <v>1</v>
      </c>
      <c r="AP222" s="85">
        <v>1</v>
      </c>
      <c r="AQ222" s="85"/>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7">
        <f t="shared" si="55"/>
        <v>0</v>
      </c>
      <c r="CQ222" s="27"/>
      <c r="CR222" s="27"/>
      <c r="CS222" s="11"/>
      <c r="CT222" s="27"/>
      <c r="CU222" s="27"/>
      <c r="CV222" s="27"/>
      <c r="CW222" s="11"/>
      <c r="CX222" s="11"/>
      <c r="CY222" s="11"/>
      <c r="CZ222" s="11"/>
      <c r="DA222" s="11"/>
      <c r="DB222" s="11"/>
      <c r="DC222" s="11"/>
      <c r="DD222" s="11"/>
      <c r="DE222" s="11"/>
    </row>
    <row r="223" spans="1:118" s="76" customFormat="1" ht="15" customHeight="1" x14ac:dyDescent="0.15">
      <c r="A223" s="755" t="s">
        <v>156</v>
      </c>
      <c r="B223" s="755"/>
      <c r="C223" s="94">
        <f t="shared" si="56"/>
        <v>0</v>
      </c>
      <c r="D223" s="94">
        <f t="shared" si="57"/>
        <v>0</v>
      </c>
      <c r="E223" s="122">
        <f t="shared" si="57"/>
        <v>0</v>
      </c>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7">
        <f t="shared" si="55"/>
        <v>0</v>
      </c>
      <c r="CQ223" s="27"/>
      <c r="CR223" s="27"/>
      <c r="CS223" s="11"/>
      <c r="CT223" s="27"/>
      <c r="CU223" s="27"/>
      <c r="CV223" s="27"/>
      <c r="CW223" s="11"/>
      <c r="CX223" s="11"/>
      <c r="CY223" s="11"/>
      <c r="CZ223" s="11"/>
      <c r="DA223" s="11"/>
      <c r="DB223" s="11"/>
      <c r="DC223" s="11"/>
      <c r="DD223" s="11"/>
      <c r="DE223" s="11"/>
    </row>
    <row r="224" spans="1:118" s="76" customFormat="1" ht="15" customHeight="1" x14ac:dyDescent="0.15">
      <c r="A224" s="755" t="s">
        <v>157</v>
      </c>
      <c r="B224" s="755"/>
      <c r="C224" s="94">
        <f t="shared" si="56"/>
        <v>0</v>
      </c>
      <c r="D224" s="94">
        <f t="shared" si="57"/>
        <v>0</v>
      </c>
      <c r="E224" s="122">
        <f t="shared" si="57"/>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7">
        <f t="shared" si="55"/>
        <v>0</v>
      </c>
      <c r="CQ224" s="27"/>
      <c r="CR224" s="27"/>
      <c r="CS224" s="11"/>
      <c r="CT224" s="27"/>
      <c r="CU224" s="27"/>
      <c r="CV224" s="27"/>
      <c r="CW224" s="11"/>
      <c r="CX224" s="11"/>
      <c r="CY224" s="11"/>
      <c r="CZ224" s="11"/>
      <c r="DA224" s="11"/>
      <c r="DB224" s="11"/>
      <c r="DC224" s="11"/>
      <c r="DD224" s="11"/>
      <c r="DE224" s="11"/>
    </row>
    <row r="225" spans="1:127" s="76" customFormat="1" ht="15" customHeight="1" x14ac:dyDescent="0.15">
      <c r="A225" s="755" t="s">
        <v>158</v>
      </c>
      <c r="B225" s="755"/>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7">
        <f t="shared" si="55"/>
        <v>0</v>
      </c>
      <c r="CQ225" s="27"/>
      <c r="CR225" s="27"/>
      <c r="CS225" s="11"/>
      <c r="CT225" s="27"/>
      <c r="CU225" s="27"/>
      <c r="CV225" s="27"/>
      <c r="CW225" s="11"/>
      <c r="CX225" s="11"/>
      <c r="CY225" s="11"/>
      <c r="CZ225" s="11"/>
      <c r="DA225" s="11"/>
      <c r="DB225" s="11"/>
      <c r="DC225" s="11"/>
      <c r="DD225" s="11"/>
      <c r="DE225" s="11"/>
    </row>
    <row r="226" spans="1:127" s="76" customFormat="1" ht="15" customHeight="1" x14ac:dyDescent="0.15">
      <c r="A226" s="755" t="s">
        <v>159</v>
      </c>
      <c r="B226" s="755"/>
      <c r="C226" s="94">
        <f t="shared" si="56"/>
        <v>0</v>
      </c>
      <c r="D226" s="94">
        <f t="shared" si="57"/>
        <v>0</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7">
        <f t="shared" si="55"/>
        <v>0</v>
      </c>
      <c r="CQ226" s="27"/>
      <c r="CR226" s="27"/>
      <c r="CS226" s="11"/>
      <c r="CT226" s="27"/>
      <c r="CU226" s="27"/>
      <c r="CV226" s="27"/>
      <c r="CW226" s="11"/>
      <c r="CX226" s="11"/>
      <c r="CY226" s="11"/>
      <c r="CZ226" s="11"/>
      <c r="DA226" s="11"/>
      <c r="DB226" s="11"/>
      <c r="DC226" s="11"/>
      <c r="DD226" s="11"/>
      <c r="DE226" s="11"/>
    </row>
    <row r="227" spans="1:127" s="76" customFormat="1" ht="15" customHeight="1" x14ac:dyDescent="0.15">
      <c r="A227" s="755" t="s">
        <v>160</v>
      </c>
      <c r="B227" s="755"/>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7">
        <f t="shared" si="55"/>
        <v>0</v>
      </c>
      <c r="CQ227" s="27"/>
      <c r="CR227" s="27"/>
      <c r="CS227" s="11"/>
      <c r="CT227" s="27"/>
      <c r="CU227" s="27"/>
      <c r="CV227" s="27"/>
      <c r="CW227" s="11"/>
      <c r="CX227" s="11"/>
      <c r="CY227" s="11"/>
      <c r="CZ227" s="11"/>
      <c r="DA227" s="11"/>
      <c r="DB227" s="11"/>
      <c r="DC227" s="11"/>
      <c r="DD227" s="11"/>
      <c r="DE227" s="11"/>
    </row>
    <row r="228" spans="1:127" s="76" customFormat="1" ht="15" customHeight="1" x14ac:dyDescent="0.15">
      <c r="A228" s="745" t="s">
        <v>161</v>
      </c>
      <c r="B228" s="745"/>
      <c r="C228" s="95">
        <f t="shared" si="56"/>
        <v>34</v>
      </c>
      <c r="D228" s="95">
        <f t="shared" si="57"/>
        <v>0</v>
      </c>
      <c r="E228" s="123">
        <f t="shared" si="57"/>
        <v>34</v>
      </c>
      <c r="F228" s="87"/>
      <c r="G228" s="87"/>
      <c r="H228" s="87"/>
      <c r="I228" s="87"/>
      <c r="J228" s="87"/>
      <c r="K228" s="87"/>
      <c r="L228" s="87"/>
      <c r="M228" s="87">
        <v>3</v>
      </c>
      <c r="N228" s="87"/>
      <c r="O228" s="87">
        <v>7</v>
      </c>
      <c r="P228" s="87"/>
      <c r="Q228" s="87">
        <v>4</v>
      </c>
      <c r="R228" s="87"/>
      <c r="S228" s="87">
        <v>4</v>
      </c>
      <c r="T228" s="87"/>
      <c r="U228" s="87">
        <v>2</v>
      </c>
      <c r="V228" s="87"/>
      <c r="W228" s="87">
        <v>3</v>
      </c>
      <c r="X228" s="87"/>
      <c r="Y228" s="87">
        <v>3</v>
      </c>
      <c r="Z228" s="87"/>
      <c r="AA228" s="87">
        <v>1</v>
      </c>
      <c r="AB228" s="87"/>
      <c r="AC228" s="87">
        <v>5</v>
      </c>
      <c r="AD228" s="87"/>
      <c r="AE228" s="87">
        <v>2</v>
      </c>
      <c r="AF228" s="87"/>
      <c r="AG228" s="87"/>
      <c r="AH228" s="87"/>
      <c r="AI228" s="87"/>
      <c r="AJ228" s="87"/>
      <c r="AK228" s="87"/>
      <c r="AL228" s="87"/>
      <c r="AM228" s="113"/>
      <c r="AN228" s="137"/>
      <c r="AO228" s="110"/>
      <c r="AP228" s="87"/>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7">
        <f t="shared" si="55"/>
        <v>0</v>
      </c>
      <c r="CQ228" s="27"/>
      <c r="CR228" s="27"/>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27"/>
      <c r="CQ229" s="27"/>
      <c r="CR229" s="27"/>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533" t="s">
        <v>39</v>
      </c>
      <c r="B230" s="534"/>
      <c r="C230" s="746" t="s">
        <v>147</v>
      </c>
      <c r="D230" s="747"/>
      <c r="E230" s="748"/>
      <c r="F230" s="543" t="s">
        <v>162</v>
      </c>
      <c r="G230" s="543"/>
      <c r="H230" s="543"/>
      <c r="I230" s="543"/>
      <c r="J230" s="543"/>
      <c r="K230" s="543"/>
      <c r="L230" s="543"/>
      <c r="M230" s="543"/>
      <c r="N230" s="543"/>
      <c r="O230" s="543"/>
      <c r="P230" s="543"/>
      <c r="Q230" s="543"/>
      <c r="R230" s="543"/>
      <c r="S230" s="543"/>
      <c r="T230" s="543"/>
      <c r="U230" s="543"/>
      <c r="V230" s="543"/>
      <c r="W230" s="543"/>
      <c r="X230" s="543"/>
      <c r="Y230" s="543"/>
      <c r="Z230" s="543"/>
      <c r="AA230" s="543"/>
      <c r="AB230" s="543"/>
      <c r="AC230" s="543"/>
      <c r="AD230" s="543"/>
      <c r="AE230" s="543"/>
      <c r="AF230" s="543"/>
      <c r="AG230" s="543"/>
      <c r="AH230" s="543"/>
      <c r="AI230" s="543"/>
      <c r="AJ230" s="543"/>
      <c r="AK230" s="543"/>
      <c r="AL230" s="543"/>
      <c r="AM230" s="543"/>
      <c r="AN230" s="543"/>
      <c r="AO230" s="557"/>
      <c r="AP230" s="729" t="s">
        <v>97</v>
      </c>
      <c r="AQ230" s="73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27"/>
      <c r="CQ230" s="27"/>
      <c r="CR230" s="27"/>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81"/>
      <c r="B231" s="582"/>
      <c r="C231" s="749"/>
      <c r="D231" s="750"/>
      <c r="E231" s="751"/>
      <c r="F231" s="560" t="s">
        <v>163</v>
      </c>
      <c r="G231" s="726"/>
      <c r="H231" s="560" t="s">
        <v>164</v>
      </c>
      <c r="I231" s="726"/>
      <c r="J231" s="727" t="s">
        <v>273</v>
      </c>
      <c r="K231" s="728"/>
      <c r="L231" s="560" t="s">
        <v>140</v>
      </c>
      <c r="M231" s="726"/>
      <c r="N231" s="560" t="s">
        <v>63</v>
      </c>
      <c r="O231" s="726"/>
      <c r="P231" s="560" t="s">
        <v>8</v>
      </c>
      <c r="Q231" s="726"/>
      <c r="R231" s="579" t="s">
        <v>213</v>
      </c>
      <c r="S231" s="580"/>
      <c r="T231" s="579" t="s">
        <v>214</v>
      </c>
      <c r="U231" s="580"/>
      <c r="V231" s="579" t="s">
        <v>215</v>
      </c>
      <c r="W231" s="580"/>
      <c r="X231" s="579" t="s">
        <v>216</v>
      </c>
      <c r="Y231" s="580"/>
      <c r="Z231" s="579" t="s">
        <v>217</v>
      </c>
      <c r="AA231" s="580"/>
      <c r="AB231" s="579" t="s">
        <v>218</v>
      </c>
      <c r="AC231" s="580"/>
      <c r="AD231" s="579" t="s">
        <v>219</v>
      </c>
      <c r="AE231" s="580"/>
      <c r="AF231" s="579" t="s">
        <v>220</v>
      </c>
      <c r="AG231" s="580"/>
      <c r="AH231" s="579" t="s">
        <v>221</v>
      </c>
      <c r="AI231" s="580"/>
      <c r="AJ231" s="579" t="s">
        <v>222</v>
      </c>
      <c r="AK231" s="580"/>
      <c r="AL231" s="579" t="s">
        <v>223</v>
      </c>
      <c r="AM231" s="580"/>
      <c r="AN231" s="579" t="s">
        <v>224</v>
      </c>
      <c r="AO231" s="612"/>
      <c r="AP231" s="730"/>
      <c r="AQ231" s="73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27"/>
      <c r="CQ231" s="27"/>
      <c r="CR231" s="27"/>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535"/>
      <c r="B232" s="536"/>
      <c r="C232" s="417" t="s">
        <v>133</v>
      </c>
      <c r="D232" s="417" t="s">
        <v>37</v>
      </c>
      <c r="E232" s="411"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731"/>
      <c r="AQ232" s="73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27"/>
      <c r="CQ232" s="27"/>
      <c r="CR232" s="27"/>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674" t="s">
        <v>101</v>
      </c>
      <c r="B233" s="674"/>
      <c r="C233" s="93">
        <f t="shared" ref="C233:C239" si="58">SUM(D233:E233)</f>
        <v>1</v>
      </c>
      <c r="D233" s="93">
        <f t="shared" ref="D233:E239" si="59">+F233+H233+J233+L233+N233+P233+R233+T233+V233++X233+Z233+AB233+AD233+AF233+AH233+AJ233+AL233+AN233</f>
        <v>1</v>
      </c>
      <c r="E233" s="93">
        <f t="shared" si="59"/>
        <v>0</v>
      </c>
      <c r="F233" s="96"/>
      <c r="G233" s="96"/>
      <c r="H233" s="96"/>
      <c r="I233" s="96"/>
      <c r="J233" s="96"/>
      <c r="K233" s="96"/>
      <c r="L233" s="96"/>
      <c r="M233" s="96"/>
      <c r="N233" s="96"/>
      <c r="O233" s="96"/>
      <c r="P233" s="96"/>
      <c r="Q233" s="96"/>
      <c r="R233" s="96"/>
      <c r="S233" s="96"/>
      <c r="T233" s="96"/>
      <c r="U233" s="96"/>
      <c r="V233" s="96"/>
      <c r="W233" s="96"/>
      <c r="X233" s="96"/>
      <c r="Y233" s="96"/>
      <c r="Z233" s="96">
        <v>1</v>
      </c>
      <c r="AA233" s="96"/>
      <c r="AB233" s="96"/>
      <c r="AC233" s="96"/>
      <c r="AD233" s="96"/>
      <c r="AE233" s="96"/>
      <c r="AF233" s="96"/>
      <c r="AG233" s="96"/>
      <c r="AH233" s="96"/>
      <c r="AI233" s="96"/>
      <c r="AJ233" s="96"/>
      <c r="AK233" s="96"/>
      <c r="AL233" s="96"/>
      <c r="AM233" s="96"/>
      <c r="AN233" s="96"/>
      <c r="AO233" s="138"/>
      <c r="AP233" s="234"/>
      <c r="AQ233" s="84"/>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7">
        <f>IF($C233&lt;$AP233+$AQ233,1,0)</f>
        <v>0</v>
      </c>
      <c r="CQ233" s="77">
        <f>IF($E233&lt;$AP233,1,0)</f>
        <v>0</v>
      </c>
      <c r="CR233" s="27"/>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615" t="s">
        <v>84</v>
      </c>
      <c r="B234" s="615"/>
      <c r="C234" s="99">
        <f t="shared" si="58"/>
        <v>0</v>
      </c>
      <c r="D234" s="99">
        <f t="shared" si="59"/>
        <v>0</v>
      </c>
      <c r="E234" s="99">
        <f t="shared" si="59"/>
        <v>0</v>
      </c>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7">
        <f t="shared" ref="CP234:CP239" si="63">IF($C234&lt;$AP234+$AQ234,1,0)</f>
        <v>0</v>
      </c>
      <c r="CQ234" s="77">
        <f t="shared" ref="CQ234:CQ239" si="64">IF($E234&lt;$AP234,1,0)</f>
        <v>0</v>
      </c>
      <c r="CR234" s="27"/>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739" t="s">
        <v>274</v>
      </c>
      <c r="B235" s="740"/>
      <c r="C235" s="147">
        <f t="shared" si="58"/>
        <v>1</v>
      </c>
      <c r="D235" s="147">
        <f t="shared" si="59"/>
        <v>0</v>
      </c>
      <c r="E235" s="147">
        <f t="shared" si="59"/>
        <v>1</v>
      </c>
      <c r="F235" s="140"/>
      <c r="G235" s="140"/>
      <c r="H235" s="140"/>
      <c r="I235" s="140"/>
      <c r="J235" s="140"/>
      <c r="K235" s="140"/>
      <c r="L235" s="140"/>
      <c r="M235" s="140"/>
      <c r="N235" s="140"/>
      <c r="O235" s="140"/>
      <c r="P235" s="140"/>
      <c r="Q235" s="140"/>
      <c r="R235" s="140"/>
      <c r="S235" s="140"/>
      <c r="T235" s="140"/>
      <c r="U235" s="140">
        <v>1</v>
      </c>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7">
        <f t="shared" si="63"/>
        <v>0</v>
      </c>
      <c r="CQ235" s="77">
        <f t="shared" si="64"/>
        <v>0</v>
      </c>
      <c r="CR235" s="27"/>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741" t="s">
        <v>275</v>
      </c>
      <c r="B236" s="742"/>
      <c r="C236" s="304">
        <f t="shared" si="58"/>
        <v>1</v>
      </c>
      <c r="D236" s="304">
        <f>+F236+H236</f>
        <v>1</v>
      </c>
      <c r="E236" s="304">
        <f>+G236+I236</f>
        <v>0</v>
      </c>
      <c r="F236" s="305"/>
      <c r="G236" s="305"/>
      <c r="H236" s="305">
        <v>1</v>
      </c>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7">
        <f t="shared" si="63"/>
        <v>0</v>
      </c>
      <c r="CQ236" s="77">
        <f t="shared" si="64"/>
        <v>0</v>
      </c>
      <c r="CR236" s="27"/>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743" t="s">
        <v>276</v>
      </c>
      <c r="B237" s="125" t="s">
        <v>277</v>
      </c>
      <c r="C237" s="125">
        <f t="shared" si="58"/>
        <v>1</v>
      </c>
      <c r="D237" s="125">
        <f t="shared" si="59"/>
        <v>1</v>
      </c>
      <c r="E237" s="125">
        <f t="shared" si="59"/>
        <v>0</v>
      </c>
      <c r="F237" s="108"/>
      <c r="G237" s="108"/>
      <c r="H237" s="108"/>
      <c r="I237" s="108"/>
      <c r="J237" s="108"/>
      <c r="K237" s="108"/>
      <c r="L237" s="108"/>
      <c r="M237" s="108"/>
      <c r="N237" s="108"/>
      <c r="O237" s="108"/>
      <c r="P237" s="108"/>
      <c r="Q237" s="108"/>
      <c r="R237" s="108"/>
      <c r="S237" s="108"/>
      <c r="T237" s="108">
        <v>1</v>
      </c>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7">
        <f t="shared" si="63"/>
        <v>0</v>
      </c>
      <c r="CQ237" s="77">
        <f t="shared" si="64"/>
        <v>0</v>
      </c>
      <c r="CW237" s="11"/>
      <c r="CX237" s="11"/>
      <c r="CY237" s="11"/>
      <c r="CZ237" s="11"/>
      <c r="DA237" s="11"/>
      <c r="DB237" s="11"/>
      <c r="DC237" s="11"/>
      <c r="DD237" s="11"/>
      <c r="DE237" s="11"/>
      <c r="DF237" s="11"/>
      <c r="DG237" s="11"/>
      <c r="DH237" s="11"/>
    </row>
    <row r="238" spans="1:127" s="27" customFormat="1" ht="15.75" customHeight="1" x14ac:dyDescent="0.15">
      <c r="A238" s="743"/>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7">
        <f t="shared" si="63"/>
        <v>0</v>
      </c>
      <c r="CQ238" s="77">
        <f t="shared" si="64"/>
        <v>0</v>
      </c>
      <c r="CW238" s="11"/>
      <c r="CX238" s="11"/>
      <c r="CY238" s="11"/>
      <c r="CZ238" s="11"/>
      <c r="DA238" s="11"/>
      <c r="DB238" s="11"/>
      <c r="DC238" s="11"/>
      <c r="DD238" s="11"/>
      <c r="DE238" s="11"/>
      <c r="DF238" s="11"/>
      <c r="DG238" s="11"/>
      <c r="DH238" s="11"/>
    </row>
    <row r="239" spans="1:127" s="27" customFormat="1" ht="15.75" customHeight="1" x14ac:dyDescent="0.15">
      <c r="A239" s="744"/>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7">
        <f t="shared" si="63"/>
        <v>0</v>
      </c>
      <c r="CQ239" s="77">
        <f t="shared" si="64"/>
        <v>0</v>
      </c>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533" t="s">
        <v>39</v>
      </c>
      <c r="B241" s="534"/>
      <c r="C241" s="543" t="s">
        <v>147</v>
      </c>
      <c r="D241" s="543"/>
      <c r="E241" s="543"/>
      <c r="F241" s="557" t="s">
        <v>162</v>
      </c>
      <c r="G241" s="558"/>
      <c r="H241" s="558"/>
      <c r="I241" s="558"/>
      <c r="J241" s="558"/>
      <c r="K241" s="558"/>
      <c r="L241" s="558"/>
      <c r="M241" s="558"/>
      <c r="N241" s="558"/>
      <c r="O241" s="558"/>
      <c r="P241" s="558"/>
      <c r="Q241" s="558"/>
      <c r="R241" s="558"/>
      <c r="S241" s="558"/>
      <c r="T241" s="558"/>
      <c r="U241" s="558"/>
      <c r="V241" s="558"/>
      <c r="W241" s="558"/>
      <c r="X241" s="558"/>
      <c r="Y241" s="558"/>
      <c r="Z241" s="558"/>
      <c r="AA241" s="558"/>
      <c r="AB241" s="558"/>
      <c r="AC241" s="558"/>
      <c r="AD241" s="558"/>
      <c r="AE241" s="558"/>
      <c r="AF241" s="558"/>
      <c r="AG241" s="558"/>
      <c r="AH241" s="729"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27"/>
      <c r="CQ241" s="27"/>
      <c r="CR241" s="27"/>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81"/>
      <c r="B242" s="582"/>
      <c r="C242" s="543"/>
      <c r="D242" s="543"/>
      <c r="E242" s="543"/>
      <c r="F242" s="560" t="s">
        <v>63</v>
      </c>
      <c r="G242" s="726"/>
      <c r="H242" s="560" t="s">
        <v>8</v>
      </c>
      <c r="I242" s="726"/>
      <c r="J242" s="579" t="s">
        <v>213</v>
      </c>
      <c r="K242" s="580"/>
      <c r="L242" s="579" t="s">
        <v>214</v>
      </c>
      <c r="M242" s="580"/>
      <c r="N242" s="579" t="s">
        <v>215</v>
      </c>
      <c r="O242" s="580"/>
      <c r="P242" s="579" t="s">
        <v>216</v>
      </c>
      <c r="Q242" s="580"/>
      <c r="R242" s="579" t="s">
        <v>217</v>
      </c>
      <c r="S242" s="580"/>
      <c r="T242" s="579" t="s">
        <v>218</v>
      </c>
      <c r="U242" s="580"/>
      <c r="V242" s="579" t="s">
        <v>219</v>
      </c>
      <c r="W242" s="580"/>
      <c r="X242" s="579" t="s">
        <v>220</v>
      </c>
      <c r="Y242" s="580"/>
      <c r="Z242" s="579" t="s">
        <v>221</v>
      </c>
      <c r="AA242" s="580"/>
      <c r="AB242" s="579" t="s">
        <v>222</v>
      </c>
      <c r="AC242" s="580"/>
      <c r="AD242" s="579" t="s">
        <v>223</v>
      </c>
      <c r="AE242" s="580"/>
      <c r="AF242" s="579" t="s">
        <v>224</v>
      </c>
      <c r="AG242" s="612"/>
      <c r="AH242" s="730"/>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27"/>
      <c r="CQ242" s="27"/>
      <c r="CR242" s="27"/>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535"/>
      <c r="B243" s="536"/>
      <c r="C243" s="417" t="s">
        <v>133</v>
      </c>
      <c r="D243" s="417" t="s">
        <v>37</v>
      </c>
      <c r="E243" s="411"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731"/>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27"/>
      <c r="CQ243" s="27"/>
      <c r="CR243" s="27"/>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735" t="s">
        <v>101</v>
      </c>
      <c r="B244" s="735"/>
      <c r="C244" s="107">
        <f>SUM(D244:E244)</f>
        <v>78</v>
      </c>
      <c r="D244" s="107">
        <f t="shared" ref="D244:E247" si="65">+F244+H244+J244+L244+N244+P244+R244+T244+V244++X244+Z244+AB244+AD244+AF244</f>
        <v>0</v>
      </c>
      <c r="E244" s="141">
        <f t="shared" si="65"/>
        <v>78</v>
      </c>
      <c r="F244" s="124"/>
      <c r="G244" s="124">
        <v>14</v>
      </c>
      <c r="H244" s="124"/>
      <c r="I244" s="124">
        <v>18</v>
      </c>
      <c r="J244" s="124"/>
      <c r="K244" s="124">
        <v>15</v>
      </c>
      <c r="L244" s="124"/>
      <c r="M244" s="124">
        <v>8</v>
      </c>
      <c r="N244" s="124"/>
      <c r="O244" s="124">
        <v>7</v>
      </c>
      <c r="P244" s="124"/>
      <c r="Q244" s="124">
        <v>8</v>
      </c>
      <c r="R244" s="124"/>
      <c r="S244" s="124">
        <v>6</v>
      </c>
      <c r="T244" s="124"/>
      <c r="U244" s="124">
        <v>2</v>
      </c>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77">
        <f>IF($E244&lt;$AP244,1,0)</f>
        <v>0</v>
      </c>
      <c r="CR244" s="27"/>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736" t="s">
        <v>84</v>
      </c>
      <c r="B245" s="736"/>
      <c r="C245" s="311">
        <f>SUM(D245:E245)</f>
        <v>0</v>
      </c>
      <c r="D245" s="311">
        <f t="shared" si="65"/>
        <v>0</v>
      </c>
      <c r="E245" s="312">
        <f t="shared" si="65"/>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77">
        <f>IF($E245&lt;$AP245,1,0)</f>
        <v>0</v>
      </c>
      <c r="CR245" s="27"/>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737" t="s">
        <v>180</v>
      </c>
      <c r="B246" s="737"/>
      <c r="C246" s="224">
        <f>SUM(D246:E246)</f>
        <v>10</v>
      </c>
      <c r="D246" s="224">
        <f t="shared" si="65"/>
        <v>0</v>
      </c>
      <c r="E246" s="265">
        <f t="shared" si="65"/>
        <v>10</v>
      </c>
      <c r="F246" s="108"/>
      <c r="G246" s="108">
        <v>1</v>
      </c>
      <c r="H246" s="108"/>
      <c r="I246" s="108">
        <v>3</v>
      </c>
      <c r="J246" s="108"/>
      <c r="K246" s="108">
        <v>2</v>
      </c>
      <c r="L246" s="108"/>
      <c r="M246" s="108"/>
      <c r="N246" s="108"/>
      <c r="O246" s="108">
        <v>1</v>
      </c>
      <c r="P246" s="108"/>
      <c r="Q246" s="108"/>
      <c r="R246" s="108"/>
      <c r="S246" s="108">
        <v>2</v>
      </c>
      <c r="T246" s="108"/>
      <c r="U246" s="108">
        <v>1</v>
      </c>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77">
        <f>IF($E246&lt;$AP246,1,0)</f>
        <v>0</v>
      </c>
      <c r="CR246" s="27"/>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738" t="s">
        <v>281</v>
      </c>
      <c r="B247" s="738"/>
      <c r="C247" s="95">
        <f>SUM(D247:E247)</f>
        <v>51</v>
      </c>
      <c r="D247" s="95">
        <f t="shared" si="65"/>
        <v>2</v>
      </c>
      <c r="E247" s="112">
        <f t="shared" si="65"/>
        <v>49</v>
      </c>
      <c r="F247" s="116"/>
      <c r="G247" s="116">
        <v>2</v>
      </c>
      <c r="H247" s="116"/>
      <c r="I247" s="116">
        <v>18</v>
      </c>
      <c r="J247" s="116">
        <v>1</v>
      </c>
      <c r="K247" s="116">
        <v>8</v>
      </c>
      <c r="L247" s="116">
        <v>1</v>
      </c>
      <c r="M247" s="116">
        <v>9</v>
      </c>
      <c r="N247" s="116"/>
      <c r="O247" s="116">
        <v>4</v>
      </c>
      <c r="P247" s="116"/>
      <c r="Q247" s="116">
        <v>1</v>
      </c>
      <c r="R247" s="116"/>
      <c r="S247" s="116">
        <v>5</v>
      </c>
      <c r="T247" s="116"/>
      <c r="U247" s="116">
        <v>2</v>
      </c>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77">
        <f>IF($E247&lt;$AP247,1,0)</f>
        <v>0</v>
      </c>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1297</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1260</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25">
    <mergeCell ref="A244:B244"/>
    <mergeCell ref="A245:B245"/>
    <mergeCell ref="A246:B246"/>
    <mergeCell ref="A247:B247"/>
    <mergeCell ref="A233:B233"/>
    <mergeCell ref="A234:B234"/>
    <mergeCell ref="A235:B235"/>
    <mergeCell ref="A236:B236"/>
    <mergeCell ref="A237:A239"/>
    <mergeCell ref="A241:B243"/>
    <mergeCell ref="C241:E242"/>
    <mergeCell ref="F241:AG24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228:B228"/>
    <mergeCell ref="A230:B232"/>
    <mergeCell ref="C230:E231"/>
    <mergeCell ref="F230:AO230"/>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A218:B218"/>
    <mergeCell ref="A219:A220"/>
    <mergeCell ref="A221:B221"/>
    <mergeCell ref="A222:B222"/>
    <mergeCell ref="A223:B223"/>
    <mergeCell ref="A224:B224"/>
    <mergeCell ref="A225:B225"/>
    <mergeCell ref="A226:B226"/>
    <mergeCell ref="A227:B227"/>
    <mergeCell ref="AO215:AO217"/>
    <mergeCell ref="AP215:AP217"/>
    <mergeCell ref="A212:A213"/>
    <mergeCell ref="A215:B217"/>
    <mergeCell ref="C215:E216"/>
    <mergeCell ref="F215:AM215"/>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208:B209"/>
    <mergeCell ref="C208:C209"/>
    <mergeCell ref="D208:S208"/>
    <mergeCell ref="T208:U208"/>
    <mergeCell ref="V208:V209"/>
    <mergeCell ref="A210:A211"/>
    <mergeCell ref="AN215:AN217"/>
    <mergeCell ref="AL202:AL203"/>
    <mergeCell ref="A204:B204"/>
    <mergeCell ref="A205:B205"/>
    <mergeCell ref="N202:O202"/>
    <mergeCell ref="P202:Q202"/>
    <mergeCell ref="R202:S202"/>
    <mergeCell ref="T202:U202"/>
    <mergeCell ref="V202:W202"/>
    <mergeCell ref="X202:Y202"/>
    <mergeCell ref="Z202:AA202"/>
    <mergeCell ref="AB202:AC202"/>
    <mergeCell ref="AD202:AE202"/>
    <mergeCell ref="A202:B203"/>
    <mergeCell ref="C202:E202"/>
    <mergeCell ref="F202:G202"/>
    <mergeCell ref="H202:I202"/>
    <mergeCell ref="J202:K202"/>
    <mergeCell ref="A180:A182"/>
    <mergeCell ref="B180:C180"/>
    <mergeCell ref="B181:C181"/>
    <mergeCell ref="B182:C182"/>
    <mergeCell ref="A183:A186"/>
    <mergeCell ref="B183:C183"/>
    <mergeCell ref="B184:C184"/>
    <mergeCell ref="B185:C185"/>
    <mergeCell ref="B186:C186"/>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AK158:AL158"/>
    <mergeCell ref="AM158:AN158"/>
    <mergeCell ref="AO158:AO159"/>
    <mergeCell ref="AP158:AP159"/>
    <mergeCell ref="AQ158:AQ159"/>
    <mergeCell ref="AR158:AS158"/>
    <mergeCell ref="AZ158:BA158"/>
    <mergeCell ref="BB158:BC158"/>
    <mergeCell ref="BD158:BE158"/>
    <mergeCell ref="S158:T158"/>
    <mergeCell ref="U158:V158"/>
    <mergeCell ref="W158:X158"/>
    <mergeCell ref="Y158:Z158"/>
    <mergeCell ref="AA158:AB158"/>
    <mergeCell ref="AC158:AD158"/>
    <mergeCell ref="AE158:AF158"/>
    <mergeCell ref="AG158:AH158"/>
    <mergeCell ref="AI158:AJ158"/>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AE120:AF120"/>
    <mergeCell ref="AG120:AH120"/>
    <mergeCell ref="AI120:AJ120"/>
    <mergeCell ref="AK120:AL120"/>
    <mergeCell ref="AM120:AN120"/>
    <mergeCell ref="AO120:AO121"/>
    <mergeCell ref="AP120:AP121"/>
    <mergeCell ref="AQ120:AR120"/>
    <mergeCell ref="AZ120:BA120"/>
    <mergeCell ref="M120:N120"/>
    <mergeCell ref="O120:P120"/>
    <mergeCell ref="Q120:R120"/>
    <mergeCell ref="S120:T120"/>
    <mergeCell ref="U120:V120"/>
    <mergeCell ref="W120:X120"/>
    <mergeCell ref="Y120:Z120"/>
    <mergeCell ref="AA120:AB120"/>
    <mergeCell ref="AC120:AD120"/>
    <mergeCell ref="N107:N108"/>
    <mergeCell ref="A109:B109"/>
    <mergeCell ref="A110:B110"/>
    <mergeCell ref="A111:B111"/>
    <mergeCell ref="A112:B112"/>
    <mergeCell ref="A113:B113"/>
    <mergeCell ref="A114:B114"/>
    <mergeCell ref="A115:B115"/>
    <mergeCell ref="A116:B116"/>
    <mergeCell ref="F85:AG85"/>
    <mergeCell ref="AH85:AH87"/>
    <mergeCell ref="A90:A91"/>
    <mergeCell ref="A92:B92"/>
    <mergeCell ref="A94:B95"/>
    <mergeCell ref="C94:E94"/>
    <mergeCell ref="F94:G94"/>
    <mergeCell ref="A96:B96"/>
    <mergeCell ref="A97:B97"/>
    <mergeCell ref="A88:B88"/>
    <mergeCell ref="A89:B89"/>
    <mergeCell ref="F86:G86"/>
    <mergeCell ref="H86:I86"/>
    <mergeCell ref="J86:K86"/>
    <mergeCell ref="L86:M86"/>
    <mergeCell ref="N86:O86"/>
    <mergeCell ref="P86:Q86"/>
    <mergeCell ref="R86:S86"/>
    <mergeCell ref="T86:U86"/>
    <mergeCell ref="V86:W86"/>
    <mergeCell ref="X86:Y86"/>
    <mergeCell ref="Z86:AA86"/>
    <mergeCell ref="AB86:AC86"/>
    <mergeCell ref="AD86:AE86"/>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CX65:CY65"/>
    <mergeCell ref="CZ65:DA65"/>
    <mergeCell ref="DB65:DC65"/>
    <mergeCell ref="DD65:DE65"/>
    <mergeCell ref="DF65:DG65"/>
    <mergeCell ref="DH65:DI65"/>
    <mergeCell ref="DJ65:DK65"/>
    <mergeCell ref="DL65:DM65"/>
    <mergeCell ref="DN65:DO65"/>
    <mergeCell ref="BR65:BS65"/>
    <mergeCell ref="BT65:BU65"/>
    <mergeCell ref="BV65:BW65"/>
    <mergeCell ref="BX65:BY65"/>
    <mergeCell ref="BZ65:CA65"/>
    <mergeCell ref="CP65:CQ65"/>
    <mergeCell ref="CR65:CS65"/>
    <mergeCell ref="CT65:CU65"/>
    <mergeCell ref="CV65:CW65"/>
    <mergeCell ref="AZ65:BA65"/>
    <mergeCell ref="BB65:BC65"/>
    <mergeCell ref="BD65:BE65"/>
    <mergeCell ref="BF65:BG65"/>
    <mergeCell ref="BH65:BI65"/>
    <mergeCell ref="BJ65:BK65"/>
    <mergeCell ref="BL65:BM65"/>
    <mergeCell ref="BN65:BO65"/>
    <mergeCell ref="BP65:BQ65"/>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M42:S42"/>
    <mergeCell ref="A47:B47"/>
    <mergeCell ref="A48:B48"/>
    <mergeCell ref="A50:B51"/>
    <mergeCell ref="C50:C51"/>
    <mergeCell ref="D50:I50"/>
    <mergeCell ref="J50:K50"/>
    <mergeCell ref="A54:B54"/>
    <mergeCell ref="D57:F57"/>
    <mergeCell ref="G57:H57"/>
    <mergeCell ref="M34:S34"/>
    <mergeCell ref="A35:A39"/>
    <mergeCell ref="M35:S35"/>
    <mergeCell ref="M36:S36"/>
    <mergeCell ref="M37:S37"/>
    <mergeCell ref="M38:S38"/>
    <mergeCell ref="M39:S39"/>
    <mergeCell ref="A40:A41"/>
    <mergeCell ref="M40:S40"/>
    <mergeCell ref="M41:S41"/>
    <mergeCell ref="D20:J20"/>
    <mergeCell ref="D21:J21"/>
    <mergeCell ref="D22:J22"/>
    <mergeCell ref="D23:J23"/>
    <mergeCell ref="D24:J24"/>
    <mergeCell ref="D25:J25"/>
    <mergeCell ref="D26:J26"/>
    <mergeCell ref="D27:J27"/>
    <mergeCell ref="D28:J28"/>
    <mergeCell ref="A6:P6"/>
    <mergeCell ref="A8:B9"/>
    <mergeCell ref="C8:C9"/>
    <mergeCell ref="A10:B10"/>
    <mergeCell ref="A19:B19"/>
    <mergeCell ref="D8:L8"/>
    <mergeCell ref="A15:B15"/>
    <mergeCell ref="A17:B18"/>
    <mergeCell ref="C17:C18"/>
    <mergeCell ref="D19:J19"/>
    <mergeCell ref="A20:B20"/>
    <mergeCell ref="A21:B21"/>
    <mergeCell ref="A22:B22"/>
    <mergeCell ref="A23:B23"/>
    <mergeCell ref="A11:B11"/>
    <mergeCell ref="A12:B12"/>
    <mergeCell ref="A13:B13"/>
    <mergeCell ref="A14:B14"/>
    <mergeCell ref="A24:B24"/>
    <mergeCell ref="A25:B25"/>
    <mergeCell ref="A26:B26"/>
    <mergeCell ref="A27:B27"/>
    <mergeCell ref="A28:B28"/>
    <mergeCell ref="A29:B29"/>
    <mergeCell ref="D29:J29"/>
    <mergeCell ref="A31:B32"/>
    <mergeCell ref="C31:C32"/>
    <mergeCell ref="D31:L31"/>
    <mergeCell ref="A33:B33"/>
    <mergeCell ref="A52:B52"/>
    <mergeCell ref="A53:B53"/>
    <mergeCell ref="A55:B55"/>
    <mergeCell ref="A57:B58"/>
    <mergeCell ref="C57:C58"/>
    <mergeCell ref="A75:B75"/>
    <mergeCell ref="A76:A78"/>
    <mergeCell ref="A80:B82"/>
    <mergeCell ref="A42:B42"/>
    <mergeCell ref="A59:B59"/>
    <mergeCell ref="A60:B60"/>
    <mergeCell ref="A61:B61"/>
    <mergeCell ref="A62:B62"/>
    <mergeCell ref="A64:B66"/>
    <mergeCell ref="C64:E65"/>
    <mergeCell ref="A83:B83"/>
    <mergeCell ref="C80:D80"/>
    <mergeCell ref="E80:E82"/>
    <mergeCell ref="C81:C82"/>
    <mergeCell ref="D81:D82"/>
    <mergeCell ref="A85:B87"/>
    <mergeCell ref="C85:E86"/>
    <mergeCell ref="A98:B98"/>
    <mergeCell ref="A99:B99"/>
    <mergeCell ref="A100:B100"/>
    <mergeCell ref="A101:B101"/>
    <mergeCell ref="A102:B102"/>
    <mergeCell ref="A103:B103"/>
    <mergeCell ref="A104:B104"/>
    <mergeCell ref="A105:B105"/>
    <mergeCell ref="A107:B108"/>
    <mergeCell ref="C107:E107"/>
    <mergeCell ref="A117:B117"/>
    <mergeCell ref="A123:C123"/>
    <mergeCell ref="A118:B118"/>
    <mergeCell ref="A120:C121"/>
    <mergeCell ref="D120:F120"/>
    <mergeCell ref="G120:H120"/>
    <mergeCell ref="I120:J120"/>
    <mergeCell ref="K120:L120"/>
    <mergeCell ref="A126:C126"/>
    <mergeCell ref="A127:C127"/>
    <mergeCell ref="A132:C132"/>
    <mergeCell ref="A133:C133"/>
    <mergeCell ref="B135:C135"/>
    <mergeCell ref="B136:C136"/>
    <mergeCell ref="A128:C128"/>
    <mergeCell ref="B130:C130"/>
    <mergeCell ref="B131:C131"/>
    <mergeCell ref="A129:A130"/>
    <mergeCell ref="B129:C129"/>
    <mergeCell ref="A134:A141"/>
    <mergeCell ref="B134:C134"/>
    <mergeCell ref="B138:C138"/>
    <mergeCell ref="B139:C139"/>
    <mergeCell ref="B137:C137"/>
    <mergeCell ref="B140:C140"/>
    <mergeCell ref="B141:C141"/>
    <mergeCell ref="B142:C142"/>
    <mergeCell ref="B143:C143"/>
    <mergeCell ref="B144:C144"/>
    <mergeCell ref="A142:A144"/>
    <mergeCell ref="A151:C151"/>
    <mergeCell ref="A152:C152"/>
    <mergeCell ref="A153:C153"/>
    <mergeCell ref="A154:C154"/>
    <mergeCell ref="A155:C155"/>
    <mergeCell ref="A156:C156"/>
    <mergeCell ref="B146:C146"/>
    <mergeCell ref="B147:C147"/>
    <mergeCell ref="A149:C149"/>
    <mergeCell ref="A150:C150"/>
    <mergeCell ref="A145:A148"/>
    <mergeCell ref="B145:C145"/>
    <mergeCell ref="B148:C148"/>
    <mergeCell ref="A158:C159"/>
    <mergeCell ref="K158:L158"/>
    <mergeCell ref="M158:N158"/>
    <mergeCell ref="O158:P158"/>
    <mergeCell ref="Q158:R158"/>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B169:C169"/>
    <mergeCell ref="A170:C170"/>
    <mergeCell ref="A171:C171"/>
    <mergeCell ref="L202:M202"/>
    <mergeCell ref="AF202:AG202"/>
    <mergeCell ref="AH202:AI202"/>
    <mergeCell ref="AJ202:AK202"/>
    <mergeCell ref="P196:Q196"/>
    <mergeCell ref="R196:S196"/>
    <mergeCell ref="Z196:AA196"/>
    <mergeCell ref="AB196:AC196"/>
    <mergeCell ref="AD196:AE196"/>
    <mergeCell ref="AF196:AG196"/>
    <mergeCell ref="AH196:AI196"/>
    <mergeCell ref="AJ196:AK196"/>
    <mergeCell ref="A198:B198"/>
    <mergeCell ref="T196:U196"/>
    <mergeCell ref="F196:G196"/>
    <mergeCell ref="H196:I196"/>
    <mergeCell ref="J196:K196"/>
    <mergeCell ref="L196:M196"/>
    <mergeCell ref="N196:O196"/>
    <mergeCell ref="V196:W196"/>
    <mergeCell ref="X196:Y196"/>
    <mergeCell ref="AF86:AG86"/>
    <mergeCell ref="H94:I94"/>
    <mergeCell ref="J94:K94"/>
    <mergeCell ref="L94:M94"/>
    <mergeCell ref="F107:G107"/>
    <mergeCell ref="H107:I107"/>
    <mergeCell ref="J107:K107"/>
    <mergeCell ref="L107:M107"/>
    <mergeCell ref="A206:B206"/>
    <mergeCell ref="A187:C187"/>
    <mergeCell ref="A188:C188"/>
    <mergeCell ref="A189:C189"/>
    <mergeCell ref="A190:C190"/>
    <mergeCell ref="A191:C191"/>
    <mergeCell ref="A192:C192"/>
    <mergeCell ref="A193:C193"/>
    <mergeCell ref="A200:B200"/>
    <mergeCell ref="A194:C194"/>
    <mergeCell ref="A196:B197"/>
    <mergeCell ref="C196:E196"/>
    <mergeCell ref="A199:B199"/>
    <mergeCell ref="D158:F158"/>
    <mergeCell ref="G158:H158"/>
    <mergeCell ref="I158:J158"/>
  </mergeCells>
  <dataValidations count="2">
    <dataValidation allowBlank="1" showInputMessage="1" showErrorMessage="1" errorTitle="Error" error="Por favor ingrese números enteros" sqref="BB92 KX92 UT92 AEP92 AOL92 AYH92 BID92 BRZ92 CBV92 CLR92 CVN92 DFJ92 DPF92 DZB92 EIX92 EST92 FCP92 FML92 FWH92 GGD92 GPZ92 GZV92 HJR92 HTN92 IDJ92 INF92 IXB92 JGX92 JQT92 KAP92 KKL92 KUH92 LED92 LNZ92 LXV92 MHR92 MRN92 NBJ92 NLF92 NVB92 OEX92 OOT92 OYP92 PIL92 PSH92 QCD92 QLZ92 QVV92 RFR92 RPN92 RZJ92 SJF92 STB92 TCX92 TMT92 TWP92 UGL92 UQH92 VAD92 VJZ92 VTV92 WDR92 WNN92 WXJ92 BB65628 KX65628 UT65628 AEP65628 AOL65628 AYH65628 BID65628 BRZ65628 CBV65628 CLR65628 CVN65628 DFJ65628 DPF65628 DZB65628 EIX65628 EST65628 FCP65628 FML65628 FWH65628 GGD65628 GPZ65628 GZV65628 HJR65628 HTN65628 IDJ65628 INF65628 IXB65628 JGX65628 JQT65628 KAP65628 KKL65628 KUH65628 LED65628 LNZ65628 LXV65628 MHR65628 MRN65628 NBJ65628 NLF65628 NVB65628 OEX65628 OOT65628 OYP65628 PIL65628 PSH65628 QCD65628 QLZ65628 QVV65628 RFR65628 RPN65628 RZJ65628 SJF65628 STB65628 TCX65628 TMT65628 TWP65628 UGL65628 UQH65628 VAD65628 VJZ65628 VTV65628 WDR65628 WNN65628 WXJ65628 BB131164 KX131164 UT131164 AEP131164 AOL131164 AYH131164 BID131164 BRZ131164 CBV131164 CLR131164 CVN131164 DFJ131164 DPF131164 DZB131164 EIX131164 EST131164 FCP131164 FML131164 FWH131164 GGD131164 GPZ131164 GZV131164 HJR131164 HTN131164 IDJ131164 INF131164 IXB131164 JGX131164 JQT131164 KAP131164 KKL131164 KUH131164 LED131164 LNZ131164 LXV131164 MHR131164 MRN131164 NBJ131164 NLF131164 NVB131164 OEX131164 OOT131164 OYP131164 PIL131164 PSH131164 QCD131164 QLZ131164 QVV131164 RFR131164 RPN131164 RZJ131164 SJF131164 STB131164 TCX131164 TMT131164 TWP131164 UGL131164 UQH131164 VAD131164 VJZ131164 VTV131164 WDR131164 WNN131164 WXJ131164 BB196700 KX196700 UT196700 AEP196700 AOL196700 AYH196700 BID196700 BRZ196700 CBV196700 CLR196700 CVN196700 DFJ196700 DPF196700 DZB196700 EIX196700 EST196700 FCP196700 FML196700 FWH196700 GGD196700 GPZ196700 GZV196700 HJR196700 HTN196700 IDJ196700 INF196700 IXB196700 JGX196700 JQT196700 KAP196700 KKL196700 KUH196700 LED196700 LNZ196700 LXV196700 MHR196700 MRN196700 NBJ196700 NLF196700 NVB196700 OEX196700 OOT196700 OYP196700 PIL196700 PSH196700 QCD196700 QLZ196700 QVV196700 RFR196700 RPN196700 RZJ196700 SJF196700 STB196700 TCX196700 TMT196700 TWP196700 UGL196700 UQH196700 VAD196700 VJZ196700 VTV196700 WDR196700 WNN196700 WXJ196700 BB262236 KX262236 UT262236 AEP262236 AOL262236 AYH262236 BID262236 BRZ262236 CBV262236 CLR262236 CVN262236 DFJ262236 DPF262236 DZB262236 EIX262236 EST262236 FCP262236 FML262236 FWH262236 GGD262236 GPZ262236 GZV262236 HJR262236 HTN262236 IDJ262236 INF262236 IXB262236 JGX262236 JQT262236 KAP262236 KKL262236 KUH262236 LED262236 LNZ262236 LXV262236 MHR262236 MRN262236 NBJ262236 NLF262236 NVB262236 OEX262236 OOT262236 OYP262236 PIL262236 PSH262236 QCD262236 QLZ262236 QVV262236 RFR262236 RPN262236 RZJ262236 SJF262236 STB262236 TCX262236 TMT262236 TWP262236 UGL262236 UQH262236 VAD262236 VJZ262236 VTV262236 WDR262236 WNN262236 WXJ262236 BB327772 KX327772 UT327772 AEP327772 AOL327772 AYH327772 BID327772 BRZ327772 CBV327772 CLR327772 CVN327772 DFJ327772 DPF327772 DZB327772 EIX327772 EST327772 FCP327772 FML327772 FWH327772 GGD327772 GPZ327772 GZV327772 HJR327772 HTN327772 IDJ327772 INF327772 IXB327772 JGX327772 JQT327772 KAP327772 KKL327772 KUH327772 LED327772 LNZ327772 LXV327772 MHR327772 MRN327772 NBJ327772 NLF327772 NVB327772 OEX327772 OOT327772 OYP327772 PIL327772 PSH327772 QCD327772 QLZ327772 QVV327772 RFR327772 RPN327772 RZJ327772 SJF327772 STB327772 TCX327772 TMT327772 TWP327772 UGL327772 UQH327772 VAD327772 VJZ327772 VTV327772 WDR327772 WNN327772 WXJ327772 BB393308 KX393308 UT393308 AEP393308 AOL393308 AYH393308 BID393308 BRZ393308 CBV393308 CLR393308 CVN393308 DFJ393308 DPF393308 DZB393308 EIX393308 EST393308 FCP393308 FML393308 FWH393308 GGD393308 GPZ393308 GZV393308 HJR393308 HTN393308 IDJ393308 INF393308 IXB393308 JGX393308 JQT393308 KAP393308 KKL393308 KUH393308 LED393308 LNZ393308 LXV393308 MHR393308 MRN393308 NBJ393308 NLF393308 NVB393308 OEX393308 OOT393308 OYP393308 PIL393308 PSH393308 QCD393308 QLZ393308 QVV393308 RFR393308 RPN393308 RZJ393308 SJF393308 STB393308 TCX393308 TMT393308 TWP393308 UGL393308 UQH393308 VAD393308 VJZ393308 VTV393308 WDR393308 WNN393308 WXJ393308 BB458844 KX458844 UT458844 AEP458844 AOL458844 AYH458844 BID458844 BRZ458844 CBV458844 CLR458844 CVN458844 DFJ458844 DPF458844 DZB458844 EIX458844 EST458844 FCP458844 FML458844 FWH458844 GGD458844 GPZ458844 GZV458844 HJR458844 HTN458844 IDJ458844 INF458844 IXB458844 JGX458844 JQT458844 KAP458844 KKL458844 KUH458844 LED458844 LNZ458844 LXV458844 MHR458844 MRN458844 NBJ458844 NLF458844 NVB458844 OEX458844 OOT458844 OYP458844 PIL458844 PSH458844 QCD458844 QLZ458844 QVV458844 RFR458844 RPN458844 RZJ458844 SJF458844 STB458844 TCX458844 TMT458844 TWP458844 UGL458844 UQH458844 VAD458844 VJZ458844 VTV458844 WDR458844 WNN458844 WXJ458844 BB524380 KX524380 UT524380 AEP524380 AOL524380 AYH524380 BID524380 BRZ524380 CBV524380 CLR524380 CVN524380 DFJ524380 DPF524380 DZB524380 EIX524380 EST524380 FCP524380 FML524380 FWH524380 GGD524380 GPZ524380 GZV524380 HJR524380 HTN524380 IDJ524380 INF524380 IXB524380 JGX524380 JQT524380 KAP524380 KKL524380 KUH524380 LED524380 LNZ524380 LXV524380 MHR524380 MRN524380 NBJ524380 NLF524380 NVB524380 OEX524380 OOT524380 OYP524380 PIL524380 PSH524380 QCD524380 QLZ524380 QVV524380 RFR524380 RPN524380 RZJ524380 SJF524380 STB524380 TCX524380 TMT524380 TWP524380 UGL524380 UQH524380 VAD524380 VJZ524380 VTV524380 WDR524380 WNN524380 WXJ524380 BB589916 KX589916 UT589916 AEP589916 AOL589916 AYH589916 BID589916 BRZ589916 CBV589916 CLR589916 CVN589916 DFJ589916 DPF589916 DZB589916 EIX589916 EST589916 FCP589916 FML589916 FWH589916 GGD589916 GPZ589916 GZV589916 HJR589916 HTN589916 IDJ589916 INF589916 IXB589916 JGX589916 JQT589916 KAP589916 KKL589916 KUH589916 LED589916 LNZ589916 LXV589916 MHR589916 MRN589916 NBJ589916 NLF589916 NVB589916 OEX589916 OOT589916 OYP589916 PIL589916 PSH589916 QCD589916 QLZ589916 QVV589916 RFR589916 RPN589916 RZJ589916 SJF589916 STB589916 TCX589916 TMT589916 TWP589916 UGL589916 UQH589916 VAD589916 VJZ589916 VTV589916 WDR589916 WNN589916 WXJ589916 BB655452 KX655452 UT655452 AEP655452 AOL655452 AYH655452 BID655452 BRZ655452 CBV655452 CLR655452 CVN655452 DFJ655452 DPF655452 DZB655452 EIX655452 EST655452 FCP655452 FML655452 FWH655452 GGD655452 GPZ655452 GZV655452 HJR655452 HTN655452 IDJ655452 INF655452 IXB655452 JGX655452 JQT655452 KAP655452 KKL655452 KUH655452 LED655452 LNZ655452 LXV655452 MHR655452 MRN655452 NBJ655452 NLF655452 NVB655452 OEX655452 OOT655452 OYP655452 PIL655452 PSH655452 QCD655452 QLZ655452 QVV655452 RFR655452 RPN655452 RZJ655452 SJF655452 STB655452 TCX655452 TMT655452 TWP655452 UGL655452 UQH655452 VAD655452 VJZ655452 VTV655452 WDR655452 WNN655452 WXJ655452 BB720988 KX720988 UT720988 AEP720988 AOL720988 AYH720988 BID720988 BRZ720988 CBV720988 CLR720988 CVN720988 DFJ720988 DPF720988 DZB720988 EIX720988 EST720988 FCP720988 FML720988 FWH720988 GGD720988 GPZ720988 GZV720988 HJR720988 HTN720988 IDJ720988 INF720988 IXB720988 JGX720988 JQT720988 KAP720988 KKL720988 KUH720988 LED720988 LNZ720988 LXV720988 MHR720988 MRN720988 NBJ720988 NLF720988 NVB720988 OEX720988 OOT720988 OYP720988 PIL720988 PSH720988 QCD720988 QLZ720988 QVV720988 RFR720988 RPN720988 RZJ720988 SJF720988 STB720988 TCX720988 TMT720988 TWP720988 UGL720988 UQH720988 VAD720988 VJZ720988 VTV720988 WDR720988 WNN720988 WXJ720988 BB786524 KX786524 UT786524 AEP786524 AOL786524 AYH786524 BID786524 BRZ786524 CBV786524 CLR786524 CVN786524 DFJ786524 DPF786524 DZB786524 EIX786524 EST786524 FCP786524 FML786524 FWH786524 GGD786524 GPZ786524 GZV786524 HJR786524 HTN786524 IDJ786524 INF786524 IXB786524 JGX786524 JQT786524 KAP786524 KKL786524 KUH786524 LED786524 LNZ786524 LXV786524 MHR786524 MRN786524 NBJ786524 NLF786524 NVB786524 OEX786524 OOT786524 OYP786524 PIL786524 PSH786524 QCD786524 QLZ786524 QVV786524 RFR786524 RPN786524 RZJ786524 SJF786524 STB786524 TCX786524 TMT786524 TWP786524 UGL786524 UQH786524 VAD786524 VJZ786524 VTV786524 WDR786524 WNN786524 WXJ786524 BB852060 KX852060 UT852060 AEP852060 AOL852060 AYH852060 BID852060 BRZ852060 CBV852060 CLR852060 CVN852060 DFJ852060 DPF852060 DZB852060 EIX852060 EST852060 FCP852060 FML852060 FWH852060 GGD852060 GPZ852060 GZV852060 HJR852060 HTN852060 IDJ852060 INF852060 IXB852060 JGX852060 JQT852060 KAP852060 KKL852060 KUH852060 LED852060 LNZ852060 LXV852060 MHR852060 MRN852060 NBJ852060 NLF852060 NVB852060 OEX852060 OOT852060 OYP852060 PIL852060 PSH852060 QCD852060 QLZ852060 QVV852060 RFR852060 RPN852060 RZJ852060 SJF852060 STB852060 TCX852060 TMT852060 TWP852060 UGL852060 UQH852060 VAD852060 VJZ852060 VTV852060 WDR852060 WNN852060 WXJ852060 BB917596 KX917596 UT917596 AEP917596 AOL917596 AYH917596 BID917596 BRZ917596 CBV917596 CLR917596 CVN917596 DFJ917596 DPF917596 DZB917596 EIX917596 EST917596 FCP917596 FML917596 FWH917596 GGD917596 GPZ917596 GZV917596 HJR917596 HTN917596 IDJ917596 INF917596 IXB917596 JGX917596 JQT917596 KAP917596 KKL917596 KUH917596 LED917596 LNZ917596 LXV917596 MHR917596 MRN917596 NBJ917596 NLF917596 NVB917596 OEX917596 OOT917596 OYP917596 PIL917596 PSH917596 QCD917596 QLZ917596 QVV917596 RFR917596 RPN917596 RZJ917596 SJF917596 STB917596 TCX917596 TMT917596 TWP917596 UGL917596 UQH917596 VAD917596 VJZ917596 VTV917596 WDR917596 WNN917596 WXJ917596 BB983132 KX983132 UT983132 AEP983132 AOL983132 AYH983132 BID983132 BRZ983132 CBV983132 CLR983132 CVN983132 DFJ983132 DPF983132 DZB983132 EIX983132 EST983132 FCP983132 FML983132 FWH983132 GGD983132 GPZ983132 GZV983132 HJR983132 HTN983132 IDJ983132 INF983132 IXB983132 JGX983132 JQT983132 KAP983132 KKL983132 KUH983132 LED983132 LNZ983132 LXV983132 MHR983132 MRN983132 NBJ983132 NLF983132 NVB983132 OEX983132 OOT983132 OYP983132 PIL983132 PSH983132 QCD983132 QLZ983132 QVV983132 RFR983132 RPN983132 RZJ983132 SJF983132 STB983132 TCX983132 TMT983132 TWP983132 UGL983132 UQH983132 VAD983132 VJZ983132 VTV983132 WDR983132 WNN983132 WXJ983132"/>
    <dataValidation type="whole" allowBlank="1" showInputMessage="1" showErrorMessage="1" errorTitle="Error" error="Por favor ingrese números enteros" sqref="A1:BA1048576 BC1:KW1048576 KY1:US1048576 UU1:AEO1048576 AEQ1:AOK1048576 AOM1:AYG1048576 AYI1:BIC1048576 BIE1:BRY1048576 BSA1:CBU1048576 CBW1:CLQ1048576 CLS1:CVM1048576 CVO1:DFI1048576 DFK1:DPE1048576 DPG1:DZA1048576 DZC1:EIW1048576 EIY1:ESS1048576 ESU1:FCO1048576 FCQ1:FMK1048576 FMM1:FWG1048576 FWI1:GGC1048576 GGE1:GPY1048576 GQA1:GZU1048576 GZW1:HJQ1048576 HJS1:HTM1048576 HTO1:IDI1048576 IDK1:INE1048576 ING1:IXA1048576 IXC1:JGW1048576 JGY1:JQS1048576 JQU1:KAO1048576 KAQ1:KKK1048576 KKM1:KUG1048576 KUI1:LEC1048576 LEE1:LNY1048576 LOA1:LXU1048576 LXW1:MHQ1048576 MHS1:MRM1048576 MRO1:NBI1048576 NBK1:NLE1048576 NLG1:NVA1048576 NVC1:OEW1048576 OEY1:OOS1048576 OOU1:OYO1048576 OYQ1:PIK1048576 PIM1:PSG1048576 PSI1:QCC1048576 QCE1:QLY1048576 QMA1:QVU1048576 QVW1:RFQ1048576 RFS1:RPM1048576 RPO1:RZI1048576 RZK1:SJE1048576 SJG1:STA1048576 STC1:TCW1048576 TCY1:TMS1048576 TMU1:TWO1048576 TWQ1:UGK1048576 UGM1:UQG1048576 UQI1:VAC1048576 VAE1:VJY1048576 VKA1:VTU1048576 VTW1:WDQ1048576 WDS1:WNM1048576 WNO1:WXI1048576 WXK1:XFD1048576 BB1:BB91 KX1:KX91 UT1:UT91 AEP1:AEP91 AOL1:AOL91 AYH1:AYH91 BID1:BID91 BRZ1:BRZ91 CBV1:CBV91 CLR1:CLR91 CVN1:CVN91 DFJ1:DFJ91 DPF1:DPF91 DZB1:DZB91 EIX1:EIX91 EST1:EST91 FCP1:FCP91 FML1:FML91 FWH1:FWH91 GGD1:GGD91 GPZ1:GPZ91 GZV1:GZV91 HJR1:HJR91 HTN1:HTN91 IDJ1:IDJ91 INF1:INF91 IXB1:IXB91 JGX1:JGX91 JQT1:JQT91 KAP1:KAP91 KKL1:KKL91 KUH1:KUH91 LED1:LED91 LNZ1:LNZ91 LXV1:LXV91 MHR1:MHR91 MRN1:MRN91 NBJ1:NBJ91 NLF1:NLF91 NVB1:NVB91 OEX1:OEX91 OOT1:OOT91 OYP1:OYP91 PIL1:PIL91 PSH1:PSH91 QCD1:QCD91 QLZ1:QLZ91 QVV1:QVV91 RFR1:RFR91 RPN1:RPN91 RZJ1:RZJ91 SJF1:SJF91 STB1:STB91 TCX1:TCX91 TMT1:TMT91 TWP1:TWP91 UGL1:UGL91 UQH1:UQH91 VAD1:VAD91 VJZ1:VJZ91 VTV1:VTV91 WDR1:WDR91 WNN1:WNN91 WXJ1:WXJ91 BB93:BB65627 KX93:KX65627 UT93:UT65627 AEP93:AEP65627 AOL93:AOL65627 AYH93:AYH65627 BID93:BID65627 BRZ93:BRZ65627 CBV93:CBV65627 CLR93:CLR65627 CVN93:CVN65627 DFJ93:DFJ65627 DPF93:DPF65627 DZB93:DZB65627 EIX93:EIX65627 EST93:EST65627 FCP93:FCP65627 FML93:FML65627 FWH93:FWH65627 GGD93:GGD65627 GPZ93:GPZ65627 GZV93:GZV65627 HJR93:HJR65627 HTN93:HTN65627 IDJ93:IDJ65627 INF93:INF65627 IXB93:IXB65627 JGX93:JGX65627 JQT93:JQT65627 KAP93:KAP65627 KKL93:KKL65627 KUH93:KUH65627 LED93:LED65627 LNZ93:LNZ65627 LXV93:LXV65627 MHR93:MHR65627 MRN93:MRN65627 NBJ93:NBJ65627 NLF93:NLF65627 NVB93:NVB65627 OEX93:OEX65627 OOT93:OOT65627 OYP93:OYP65627 PIL93:PIL65627 PSH93:PSH65627 QCD93:QCD65627 QLZ93:QLZ65627 QVV93:QVV65627 RFR93:RFR65627 RPN93:RPN65627 RZJ93:RZJ65627 SJF93:SJF65627 STB93:STB65627 TCX93:TCX65627 TMT93:TMT65627 TWP93:TWP65627 UGL93:UGL65627 UQH93:UQH65627 VAD93:VAD65627 VJZ93:VJZ65627 VTV93:VTV65627 WDR93:WDR65627 WNN93:WNN65627 WXJ93:WXJ65627 BB65629:BB131163 KX65629:KX131163 UT65629:UT131163 AEP65629:AEP131163 AOL65629:AOL131163 AYH65629:AYH131163 BID65629:BID131163 BRZ65629:BRZ131163 CBV65629:CBV131163 CLR65629:CLR131163 CVN65629:CVN131163 DFJ65629:DFJ131163 DPF65629:DPF131163 DZB65629:DZB131163 EIX65629:EIX131163 EST65629:EST131163 FCP65629:FCP131163 FML65629:FML131163 FWH65629:FWH131163 GGD65629:GGD131163 GPZ65629:GPZ131163 GZV65629:GZV131163 HJR65629:HJR131163 HTN65629:HTN131163 IDJ65629:IDJ131163 INF65629:INF131163 IXB65629:IXB131163 JGX65629:JGX131163 JQT65629:JQT131163 KAP65629:KAP131163 KKL65629:KKL131163 KUH65629:KUH131163 LED65629:LED131163 LNZ65629:LNZ131163 LXV65629:LXV131163 MHR65629:MHR131163 MRN65629:MRN131163 NBJ65629:NBJ131163 NLF65629:NLF131163 NVB65629:NVB131163 OEX65629:OEX131163 OOT65629:OOT131163 OYP65629:OYP131163 PIL65629:PIL131163 PSH65629:PSH131163 QCD65629:QCD131163 QLZ65629:QLZ131163 QVV65629:QVV131163 RFR65629:RFR131163 RPN65629:RPN131163 RZJ65629:RZJ131163 SJF65629:SJF131163 STB65629:STB131163 TCX65629:TCX131163 TMT65629:TMT131163 TWP65629:TWP131163 UGL65629:UGL131163 UQH65629:UQH131163 VAD65629:VAD131163 VJZ65629:VJZ131163 VTV65629:VTV131163 WDR65629:WDR131163 WNN65629:WNN131163 WXJ65629:WXJ131163 BB131165:BB196699 KX131165:KX196699 UT131165:UT196699 AEP131165:AEP196699 AOL131165:AOL196699 AYH131165:AYH196699 BID131165:BID196699 BRZ131165:BRZ196699 CBV131165:CBV196699 CLR131165:CLR196699 CVN131165:CVN196699 DFJ131165:DFJ196699 DPF131165:DPF196699 DZB131165:DZB196699 EIX131165:EIX196699 EST131165:EST196699 FCP131165:FCP196699 FML131165:FML196699 FWH131165:FWH196699 GGD131165:GGD196699 GPZ131165:GPZ196699 GZV131165:GZV196699 HJR131165:HJR196699 HTN131165:HTN196699 IDJ131165:IDJ196699 INF131165:INF196699 IXB131165:IXB196699 JGX131165:JGX196699 JQT131165:JQT196699 KAP131165:KAP196699 KKL131165:KKL196699 KUH131165:KUH196699 LED131165:LED196699 LNZ131165:LNZ196699 LXV131165:LXV196699 MHR131165:MHR196699 MRN131165:MRN196699 NBJ131165:NBJ196699 NLF131165:NLF196699 NVB131165:NVB196699 OEX131165:OEX196699 OOT131165:OOT196699 OYP131165:OYP196699 PIL131165:PIL196699 PSH131165:PSH196699 QCD131165:QCD196699 QLZ131165:QLZ196699 QVV131165:QVV196699 RFR131165:RFR196699 RPN131165:RPN196699 RZJ131165:RZJ196699 SJF131165:SJF196699 STB131165:STB196699 TCX131165:TCX196699 TMT131165:TMT196699 TWP131165:TWP196699 UGL131165:UGL196699 UQH131165:UQH196699 VAD131165:VAD196699 VJZ131165:VJZ196699 VTV131165:VTV196699 WDR131165:WDR196699 WNN131165:WNN196699 WXJ131165:WXJ196699 BB196701:BB262235 KX196701:KX262235 UT196701:UT262235 AEP196701:AEP262235 AOL196701:AOL262235 AYH196701:AYH262235 BID196701:BID262235 BRZ196701:BRZ262235 CBV196701:CBV262235 CLR196701:CLR262235 CVN196701:CVN262235 DFJ196701:DFJ262235 DPF196701:DPF262235 DZB196701:DZB262235 EIX196701:EIX262235 EST196701:EST262235 FCP196701:FCP262235 FML196701:FML262235 FWH196701:FWH262235 GGD196701:GGD262235 GPZ196701:GPZ262235 GZV196701:GZV262235 HJR196701:HJR262235 HTN196701:HTN262235 IDJ196701:IDJ262235 INF196701:INF262235 IXB196701:IXB262235 JGX196701:JGX262235 JQT196701:JQT262235 KAP196701:KAP262235 KKL196701:KKL262235 KUH196701:KUH262235 LED196701:LED262235 LNZ196701:LNZ262235 LXV196701:LXV262235 MHR196701:MHR262235 MRN196701:MRN262235 NBJ196701:NBJ262235 NLF196701:NLF262235 NVB196701:NVB262235 OEX196701:OEX262235 OOT196701:OOT262235 OYP196701:OYP262235 PIL196701:PIL262235 PSH196701:PSH262235 QCD196701:QCD262235 QLZ196701:QLZ262235 QVV196701:QVV262235 RFR196701:RFR262235 RPN196701:RPN262235 RZJ196701:RZJ262235 SJF196701:SJF262235 STB196701:STB262235 TCX196701:TCX262235 TMT196701:TMT262235 TWP196701:TWP262235 UGL196701:UGL262235 UQH196701:UQH262235 VAD196701:VAD262235 VJZ196701:VJZ262235 VTV196701:VTV262235 WDR196701:WDR262235 WNN196701:WNN262235 WXJ196701:WXJ262235 BB262237:BB327771 KX262237:KX327771 UT262237:UT327771 AEP262237:AEP327771 AOL262237:AOL327771 AYH262237:AYH327771 BID262237:BID327771 BRZ262237:BRZ327771 CBV262237:CBV327771 CLR262237:CLR327771 CVN262237:CVN327771 DFJ262237:DFJ327771 DPF262237:DPF327771 DZB262237:DZB327771 EIX262237:EIX327771 EST262237:EST327771 FCP262237:FCP327771 FML262237:FML327771 FWH262237:FWH327771 GGD262237:GGD327771 GPZ262237:GPZ327771 GZV262237:GZV327771 HJR262237:HJR327771 HTN262237:HTN327771 IDJ262237:IDJ327771 INF262237:INF327771 IXB262237:IXB327771 JGX262237:JGX327771 JQT262237:JQT327771 KAP262237:KAP327771 KKL262237:KKL327771 KUH262237:KUH327771 LED262237:LED327771 LNZ262237:LNZ327771 LXV262237:LXV327771 MHR262237:MHR327771 MRN262237:MRN327771 NBJ262237:NBJ327771 NLF262237:NLF327771 NVB262237:NVB327771 OEX262237:OEX327771 OOT262237:OOT327771 OYP262237:OYP327771 PIL262237:PIL327771 PSH262237:PSH327771 QCD262237:QCD327771 QLZ262237:QLZ327771 QVV262237:QVV327771 RFR262237:RFR327771 RPN262237:RPN327771 RZJ262237:RZJ327771 SJF262237:SJF327771 STB262237:STB327771 TCX262237:TCX327771 TMT262237:TMT327771 TWP262237:TWP327771 UGL262237:UGL327771 UQH262237:UQH327771 VAD262237:VAD327771 VJZ262237:VJZ327771 VTV262237:VTV327771 WDR262237:WDR327771 WNN262237:WNN327771 WXJ262237:WXJ327771 BB327773:BB393307 KX327773:KX393307 UT327773:UT393307 AEP327773:AEP393307 AOL327773:AOL393307 AYH327773:AYH393307 BID327773:BID393307 BRZ327773:BRZ393307 CBV327773:CBV393307 CLR327773:CLR393307 CVN327773:CVN393307 DFJ327773:DFJ393307 DPF327773:DPF393307 DZB327773:DZB393307 EIX327773:EIX393307 EST327773:EST393307 FCP327773:FCP393307 FML327773:FML393307 FWH327773:FWH393307 GGD327773:GGD393307 GPZ327773:GPZ393307 GZV327773:GZV393307 HJR327773:HJR393307 HTN327773:HTN393307 IDJ327773:IDJ393307 INF327773:INF393307 IXB327773:IXB393307 JGX327773:JGX393307 JQT327773:JQT393307 KAP327773:KAP393307 KKL327773:KKL393307 KUH327773:KUH393307 LED327773:LED393307 LNZ327773:LNZ393307 LXV327773:LXV393307 MHR327773:MHR393307 MRN327773:MRN393307 NBJ327773:NBJ393307 NLF327773:NLF393307 NVB327773:NVB393307 OEX327773:OEX393307 OOT327773:OOT393307 OYP327773:OYP393307 PIL327773:PIL393307 PSH327773:PSH393307 QCD327773:QCD393307 QLZ327773:QLZ393307 QVV327773:QVV393307 RFR327773:RFR393307 RPN327773:RPN393307 RZJ327773:RZJ393307 SJF327773:SJF393307 STB327773:STB393307 TCX327773:TCX393307 TMT327773:TMT393307 TWP327773:TWP393307 UGL327773:UGL393307 UQH327773:UQH393307 VAD327773:VAD393307 VJZ327773:VJZ393307 VTV327773:VTV393307 WDR327773:WDR393307 WNN327773:WNN393307 WXJ327773:WXJ393307 BB393309:BB458843 KX393309:KX458843 UT393309:UT458843 AEP393309:AEP458843 AOL393309:AOL458843 AYH393309:AYH458843 BID393309:BID458843 BRZ393309:BRZ458843 CBV393309:CBV458843 CLR393309:CLR458843 CVN393309:CVN458843 DFJ393309:DFJ458843 DPF393309:DPF458843 DZB393309:DZB458843 EIX393309:EIX458843 EST393309:EST458843 FCP393309:FCP458843 FML393309:FML458843 FWH393309:FWH458843 GGD393309:GGD458843 GPZ393309:GPZ458843 GZV393309:GZV458843 HJR393309:HJR458843 HTN393309:HTN458843 IDJ393309:IDJ458843 INF393309:INF458843 IXB393309:IXB458843 JGX393309:JGX458843 JQT393309:JQT458843 KAP393309:KAP458843 KKL393309:KKL458843 KUH393309:KUH458843 LED393309:LED458843 LNZ393309:LNZ458843 LXV393309:LXV458843 MHR393309:MHR458843 MRN393309:MRN458843 NBJ393309:NBJ458843 NLF393309:NLF458843 NVB393309:NVB458843 OEX393309:OEX458843 OOT393309:OOT458843 OYP393309:OYP458843 PIL393309:PIL458843 PSH393309:PSH458843 QCD393309:QCD458843 QLZ393309:QLZ458843 QVV393309:QVV458843 RFR393309:RFR458843 RPN393309:RPN458843 RZJ393309:RZJ458843 SJF393309:SJF458843 STB393309:STB458843 TCX393309:TCX458843 TMT393309:TMT458843 TWP393309:TWP458843 UGL393309:UGL458843 UQH393309:UQH458843 VAD393309:VAD458843 VJZ393309:VJZ458843 VTV393309:VTV458843 WDR393309:WDR458843 WNN393309:WNN458843 WXJ393309:WXJ458843 BB458845:BB524379 KX458845:KX524379 UT458845:UT524379 AEP458845:AEP524379 AOL458845:AOL524379 AYH458845:AYH524379 BID458845:BID524379 BRZ458845:BRZ524379 CBV458845:CBV524379 CLR458845:CLR524379 CVN458845:CVN524379 DFJ458845:DFJ524379 DPF458845:DPF524379 DZB458845:DZB524379 EIX458845:EIX524379 EST458845:EST524379 FCP458845:FCP524379 FML458845:FML524379 FWH458845:FWH524379 GGD458845:GGD524379 GPZ458845:GPZ524379 GZV458845:GZV524379 HJR458845:HJR524379 HTN458845:HTN524379 IDJ458845:IDJ524379 INF458845:INF524379 IXB458845:IXB524379 JGX458845:JGX524379 JQT458845:JQT524379 KAP458845:KAP524379 KKL458845:KKL524379 KUH458845:KUH524379 LED458845:LED524379 LNZ458845:LNZ524379 LXV458845:LXV524379 MHR458845:MHR524379 MRN458845:MRN524379 NBJ458845:NBJ524379 NLF458845:NLF524379 NVB458845:NVB524379 OEX458845:OEX524379 OOT458845:OOT524379 OYP458845:OYP524379 PIL458845:PIL524379 PSH458845:PSH524379 QCD458845:QCD524379 QLZ458845:QLZ524379 QVV458845:QVV524379 RFR458845:RFR524379 RPN458845:RPN524379 RZJ458845:RZJ524379 SJF458845:SJF524379 STB458845:STB524379 TCX458845:TCX524379 TMT458845:TMT524379 TWP458845:TWP524379 UGL458845:UGL524379 UQH458845:UQH524379 VAD458845:VAD524379 VJZ458845:VJZ524379 VTV458845:VTV524379 WDR458845:WDR524379 WNN458845:WNN524379 WXJ458845:WXJ524379 BB524381:BB589915 KX524381:KX589915 UT524381:UT589915 AEP524381:AEP589915 AOL524381:AOL589915 AYH524381:AYH589915 BID524381:BID589915 BRZ524381:BRZ589915 CBV524381:CBV589915 CLR524381:CLR589915 CVN524381:CVN589915 DFJ524381:DFJ589915 DPF524381:DPF589915 DZB524381:DZB589915 EIX524381:EIX589915 EST524381:EST589915 FCP524381:FCP589915 FML524381:FML589915 FWH524381:FWH589915 GGD524381:GGD589915 GPZ524381:GPZ589915 GZV524381:GZV589915 HJR524381:HJR589915 HTN524381:HTN589915 IDJ524381:IDJ589915 INF524381:INF589915 IXB524381:IXB589915 JGX524381:JGX589915 JQT524381:JQT589915 KAP524381:KAP589915 KKL524381:KKL589915 KUH524381:KUH589915 LED524381:LED589915 LNZ524381:LNZ589915 LXV524381:LXV589915 MHR524381:MHR589915 MRN524381:MRN589915 NBJ524381:NBJ589915 NLF524381:NLF589915 NVB524381:NVB589915 OEX524381:OEX589915 OOT524381:OOT589915 OYP524381:OYP589915 PIL524381:PIL589915 PSH524381:PSH589915 QCD524381:QCD589915 QLZ524381:QLZ589915 QVV524381:QVV589915 RFR524381:RFR589915 RPN524381:RPN589915 RZJ524381:RZJ589915 SJF524381:SJF589915 STB524381:STB589915 TCX524381:TCX589915 TMT524381:TMT589915 TWP524381:TWP589915 UGL524381:UGL589915 UQH524381:UQH589915 VAD524381:VAD589915 VJZ524381:VJZ589915 VTV524381:VTV589915 WDR524381:WDR589915 WNN524381:WNN589915 WXJ524381:WXJ589915 BB589917:BB655451 KX589917:KX655451 UT589917:UT655451 AEP589917:AEP655451 AOL589917:AOL655451 AYH589917:AYH655451 BID589917:BID655451 BRZ589917:BRZ655451 CBV589917:CBV655451 CLR589917:CLR655451 CVN589917:CVN655451 DFJ589917:DFJ655451 DPF589917:DPF655451 DZB589917:DZB655451 EIX589917:EIX655451 EST589917:EST655451 FCP589917:FCP655451 FML589917:FML655451 FWH589917:FWH655451 GGD589917:GGD655451 GPZ589917:GPZ655451 GZV589917:GZV655451 HJR589917:HJR655451 HTN589917:HTN655451 IDJ589917:IDJ655451 INF589917:INF655451 IXB589917:IXB655451 JGX589917:JGX655451 JQT589917:JQT655451 KAP589917:KAP655451 KKL589917:KKL655451 KUH589917:KUH655451 LED589917:LED655451 LNZ589917:LNZ655451 LXV589917:LXV655451 MHR589917:MHR655451 MRN589917:MRN655451 NBJ589917:NBJ655451 NLF589917:NLF655451 NVB589917:NVB655451 OEX589917:OEX655451 OOT589917:OOT655451 OYP589917:OYP655451 PIL589917:PIL655451 PSH589917:PSH655451 QCD589917:QCD655451 QLZ589917:QLZ655451 QVV589917:QVV655451 RFR589917:RFR655451 RPN589917:RPN655451 RZJ589917:RZJ655451 SJF589917:SJF655451 STB589917:STB655451 TCX589917:TCX655451 TMT589917:TMT655451 TWP589917:TWP655451 UGL589917:UGL655451 UQH589917:UQH655451 VAD589917:VAD655451 VJZ589917:VJZ655451 VTV589917:VTV655451 WDR589917:WDR655451 WNN589917:WNN655451 WXJ589917:WXJ655451 BB655453:BB720987 KX655453:KX720987 UT655453:UT720987 AEP655453:AEP720987 AOL655453:AOL720987 AYH655453:AYH720987 BID655453:BID720987 BRZ655453:BRZ720987 CBV655453:CBV720987 CLR655453:CLR720987 CVN655453:CVN720987 DFJ655453:DFJ720987 DPF655453:DPF720987 DZB655453:DZB720987 EIX655453:EIX720987 EST655453:EST720987 FCP655453:FCP720987 FML655453:FML720987 FWH655453:FWH720987 GGD655453:GGD720987 GPZ655453:GPZ720987 GZV655453:GZV720987 HJR655453:HJR720987 HTN655453:HTN720987 IDJ655453:IDJ720987 INF655453:INF720987 IXB655453:IXB720987 JGX655453:JGX720987 JQT655453:JQT720987 KAP655453:KAP720987 KKL655453:KKL720987 KUH655453:KUH720987 LED655453:LED720987 LNZ655453:LNZ720987 LXV655453:LXV720987 MHR655453:MHR720987 MRN655453:MRN720987 NBJ655453:NBJ720987 NLF655453:NLF720987 NVB655453:NVB720987 OEX655453:OEX720987 OOT655453:OOT720987 OYP655453:OYP720987 PIL655453:PIL720987 PSH655453:PSH720987 QCD655453:QCD720987 QLZ655453:QLZ720987 QVV655453:QVV720987 RFR655453:RFR720987 RPN655453:RPN720987 RZJ655453:RZJ720987 SJF655453:SJF720987 STB655453:STB720987 TCX655453:TCX720987 TMT655453:TMT720987 TWP655453:TWP720987 UGL655453:UGL720987 UQH655453:UQH720987 VAD655453:VAD720987 VJZ655453:VJZ720987 VTV655453:VTV720987 WDR655453:WDR720987 WNN655453:WNN720987 WXJ655453:WXJ720987 BB720989:BB786523 KX720989:KX786523 UT720989:UT786523 AEP720989:AEP786523 AOL720989:AOL786523 AYH720989:AYH786523 BID720989:BID786523 BRZ720989:BRZ786523 CBV720989:CBV786523 CLR720989:CLR786523 CVN720989:CVN786523 DFJ720989:DFJ786523 DPF720989:DPF786523 DZB720989:DZB786523 EIX720989:EIX786523 EST720989:EST786523 FCP720989:FCP786523 FML720989:FML786523 FWH720989:FWH786523 GGD720989:GGD786523 GPZ720989:GPZ786523 GZV720989:GZV786523 HJR720989:HJR786523 HTN720989:HTN786523 IDJ720989:IDJ786523 INF720989:INF786523 IXB720989:IXB786523 JGX720989:JGX786523 JQT720989:JQT786523 KAP720989:KAP786523 KKL720989:KKL786523 KUH720989:KUH786523 LED720989:LED786523 LNZ720989:LNZ786523 LXV720989:LXV786523 MHR720989:MHR786523 MRN720989:MRN786523 NBJ720989:NBJ786523 NLF720989:NLF786523 NVB720989:NVB786523 OEX720989:OEX786523 OOT720989:OOT786523 OYP720989:OYP786523 PIL720989:PIL786523 PSH720989:PSH786523 QCD720989:QCD786523 QLZ720989:QLZ786523 QVV720989:QVV786523 RFR720989:RFR786523 RPN720989:RPN786523 RZJ720989:RZJ786523 SJF720989:SJF786523 STB720989:STB786523 TCX720989:TCX786523 TMT720989:TMT786523 TWP720989:TWP786523 UGL720989:UGL786523 UQH720989:UQH786523 VAD720989:VAD786523 VJZ720989:VJZ786523 VTV720989:VTV786523 WDR720989:WDR786523 WNN720989:WNN786523 WXJ720989:WXJ786523 BB786525:BB852059 KX786525:KX852059 UT786525:UT852059 AEP786525:AEP852059 AOL786525:AOL852059 AYH786525:AYH852059 BID786525:BID852059 BRZ786525:BRZ852059 CBV786525:CBV852059 CLR786525:CLR852059 CVN786525:CVN852059 DFJ786525:DFJ852059 DPF786525:DPF852059 DZB786525:DZB852059 EIX786525:EIX852059 EST786525:EST852059 FCP786525:FCP852059 FML786525:FML852059 FWH786525:FWH852059 GGD786525:GGD852059 GPZ786525:GPZ852059 GZV786525:GZV852059 HJR786525:HJR852059 HTN786525:HTN852059 IDJ786525:IDJ852059 INF786525:INF852059 IXB786525:IXB852059 JGX786525:JGX852059 JQT786525:JQT852059 KAP786525:KAP852059 KKL786525:KKL852059 KUH786525:KUH852059 LED786525:LED852059 LNZ786525:LNZ852059 LXV786525:LXV852059 MHR786525:MHR852059 MRN786525:MRN852059 NBJ786525:NBJ852059 NLF786525:NLF852059 NVB786525:NVB852059 OEX786525:OEX852059 OOT786525:OOT852059 OYP786525:OYP852059 PIL786525:PIL852059 PSH786525:PSH852059 QCD786525:QCD852059 QLZ786525:QLZ852059 QVV786525:QVV852059 RFR786525:RFR852059 RPN786525:RPN852059 RZJ786525:RZJ852059 SJF786525:SJF852059 STB786525:STB852059 TCX786525:TCX852059 TMT786525:TMT852059 TWP786525:TWP852059 UGL786525:UGL852059 UQH786525:UQH852059 VAD786525:VAD852059 VJZ786525:VJZ852059 VTV786525:VTV852059 WDR786525:WDR852059 WNN786525:WNN852059 WXJ786525:WXJ852059 BB852061:BB917595 KX852061:KX917595 UT852061:UT917595 AEP852061:AEP917595 AOL852061:AOL917595 AYH852061:AYH917595 BID852061:BID917595 BRZ852061:BRZ917595 CBV852061:CBV917595 CLR852061:CLR917595 CVN852061:CVN917595 DFJ852061:DFJ917595 DPF852061:DPF917595 DZB852061:DZB917595 EIX852061:EIX917595 EST852061:EST917595 FCP852061:FCP917595 FML852061:FML917595 FWH852061:FWH917595 GGD852061:GGD917595 GPZ852061:GPZ917595 GZV852061:GZV917595 HJR852061:HJR917595 HTN852061:HTN917595 IDJ852061:IDJ917595 INF852061:INF917595 IXB852061:IXB917595 JGX852061:JGX917595 JQT852061:JQT917595 KAP852061:KAP917595 KKL852061:KKL917595 KUH852061:KUH917595 LED852061:LED917595 LNZ852061:LNZ917595 LXV852061:LXV917595 MHR852061:MHR917595 MRN852061:MRN917595 NBJ852061:NBJ917595 NLF852061:NLF917595 NVB852061:NVB917595 OEX852061:OEX917595 OOT852061:OOT917595 OYP852061:OYP917595 PIL852061:PIL917595 PSH852061:PSH917595 QCD852061:QCD917595 QLZ852061:QLZ917595 QVV852061:QVV917595 RFR852061:RFR917595 RPN852061:RPN917595 RZJ852061:RZJ917595 SJF852061:SJF917595 STB852061:STB917595 TCX852061:TCX917595 TMT852061:TMT917595 TWP852061:TWP917595 UGL852061:UGL917595 UQH852061:UQH917595 VAD852061:VAD917595 VJZ852061:VJZ917595 VTV852061:VTV917595 WDR852061:WDR917595 WNN852061:WNN917595 WXJ852061:WXJ917595 BB917597:BB983131 KX917597:KX983131 UT917597:UT983131 AEP917597:AEP983131 AOL917597:AOL983131 AYH917597:AYH983131 BID917597:BID983131 BRZ917597:BRZ983131 CBV917597:CBV983131 CLR917597:CLR983131 CVN917597:CVN983131 DFJ917597:DFJ983131 DPF917597:DPF983131 DZB917597:DZB983131 EIX917597:EIX983131 EST917597:EST983131 FCP917597:FCP983131 FML917597:FML983131 FWH917597:FWH983131 GGD917597:GGD983131 GPZ917597:GPZ983131 GZV917597:GZV983131 HJR917597:HJR983131 HTN917597:HTN983131 IDJ917597:IDJ983131 INF917597:INF983131 IXB917597:IXB983131 JGX917597:JGX983131 JQT917597:JQT983131 KAP917597:KAP983131 KKL917597:KKL983131 KUH917597:KUH983131 LED917597:LED983131 LNZ917597:LNZ983131 LXV917597:LXV983131 MHR917597:MHR983131 MRN917597:MRN983131 NBJ917597:NBJ983131 NLF917597:NLF983131 NVB917597:NVB983131 OEX917597:OEX983131 OOT917597:OOT983131 OYP917597:OYP983131 PIL917597:PIL983131 PSH917597:PSH983131 QCD917597:QCD983131 QLZ917597:QLZ983131 QVV917597:QVV983131 RFR917597:RFR983131 RPN917597:RPN983131 RZJ917597:RZJ983131 SJF917597:SJF983131 STB917597:STB983131 TCX917597:TCX983131 TMT917597:TMT983131 TWP917597:TWP983131 UGL917597:UGL983131 UQH917597:UQH983131 VAD917597:VAD983131 VJZ917597:VJZ983131 VTV917597:VTV983131 WDR917597:WDR983131 WNN917597:WNN983131 WXJ917597:WXJ983131 BB983133:BB1048576 KX983133:KX1048576 UT983133:UT1048576 AEP983133:AEP1048576 AOL983133:AOL1048576 AYH983133:AYH1048576 BID983133:BID1048576 BRZ983133:BRZ1048576 CBV983133:CBV1048576 CLR983133:CLR1048576 CVN983133:CVN1048576 DFJ983133:DFJ1048576 DPF983133:DPF1048576 DZB983133:DZB1048576 EIX983133:EIX1048576 EST983133:EST1048576 FCP983133:FCP1048576 FML983133:FML1048576 FWH983133:FWH1048576 GGD983133:GGD1048576 GPZ983133:GPZ1048576 GZV983133:GZV1048576 HJR983133:HJR1048576 HTN983133:HTN1048576 IDJ983133:IDJ1048576 INF983133:INF1048576 IXB983133:IXB1048576 JGX983133:JGX1048576 JQT983133:JQT1048576 KAP983133:KAP1048576 KKL983133:KKL1048576 KUH983133:KUH1048576 LED983133:LED1048576 LNZ983133:LNZ1048576 LXV983133:LXV1048576 MHR983133:MHR1048576 MRN983133:MRN1048576 NBJ983133:NBJ1048576 NLF983133:NLF1048576 NVB983133:NVB1048576 OEX983133:OEX1048576 OOT983133:OOT1048576 OYP983133:OYP1048576 PIL983133:PIL1048576 PSH983133:PSH1048576 QCD983133:QCD1048576 QLZ983133:QLZ1048576 QVV983133:QVV1048576 RFR983133:RFR1048576 RPN983133:RPN1048576 RZJ983133:RZJ1048576 SJF983133:SJF1048576 STB983133:STB1048576 TCX983133:TCX1048576 TMT983133:TMT1048576 TWP983133:TWP1048576 UGL983133:UGL1048576 UQH983133:UQH1048576 VAD983133:VAD1048576 VJZ983133:VJZ1048576 VTV983133:VTV1048576 WDR983133:WDR1048576 WNN983133:WNN1048576 WXJ983133:WXJ1048576">
      <formula1>0</formula1>
      <formula2>10000000000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zoomScale="75" zoomScaleNormal="75" workbookViewId="0">
      <selection activeCell="I100" sqref="I100"/>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4.8554687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42" width="5.140625" style="2" customWidth="1"/>
    <col min="143"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4.85546875" style="2" customWidth="1"/>
    <col min="305" max="397" width="0" style="2" hidden="1" customWidth="1"/>
    <col min="398" max="398" width="5.140625" style="2" customWidth="1"/>
    <col min="399"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4.85546875" style="2" customWidth="1"/>
    <col min="561" max="653" width="0" style="2" hidden="1" customWidth="1"/>
    <col min="654" max="654" width="5.140625" style="2" customWidth="1"/>
    <col min="655"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4.85546875" style="2" customWidth="1"/>
    <col min="817" max="909" width="0" style="2" hidden="1" customWidth="1"/>
    <col min="910" max="910" width="5.140625" style="2" customWidth="1"/>
    <col min="911"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4.85546875" style="2" customWidth="1"/>
    <col min="1073" max="1165" width="0" style="2" hidden="1" customWidth="1"/>
    <col min="1166" max="1166" width="5.140625" style="2" customWidth="1"/>
    <col min="1167"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4.85546875" style="2" customWidth="1"/>
    <col min="1329" max="1421" width="0" style="2" hidden="1" customWidth="1"/>
    <col min="1422" max="1422" width="5.140625" style="2" customWidth="1"/>
    <col min="1423"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4.85546875" style="2" customWidth="1"/>
    <col min="1585" max="1677" width="0" style="2" hidden="1" customWidth="1"/>
    <col min="1678" max="1678" width="5.140625" style="2" customWidth="1"/>
    <col min="1679"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4.85546875" style="2" customWidth="1"/>
    <col min="1841" max="1933" width="0" style="2" hidden="1" customWidth="1"/>
    <col min="1934" max="1934" width="5.140625" style="2" customWidth="1"/>
    <col min="1935"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4.85546875" style="2" customWidth="1"/>
    <col min="2097" max="2189" width="0" style="2" hidden="1" customWidth="1"/>
    <col min="2190" max="2190" width="5.140625" style="2" customWidth="1"/>
    <col min="2191"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4.85546875" style="2" customWidth="1"/>
    <col min="2353" max="2445" width="0" style="2" hidden="1" customWidth="1"/>
    <col min="2446" max="2446" width="5.140625" style="2" customWidth="1"/>
    <col min="2447"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4.85546875" style="2" customWidth="1"/>
    <col min="2609" max="2701" width="0" style="2" hidden="1" customWidth="1"/>
    <col min="2702" max="2702" width="5.140625" style="2" customWidth="1"/>
    <col min="2703"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4.85546875" style="2" customWidth="1"/>
    <col min="2865" max="2957" width="0" style="2" hidden="1" customWidth="1"/>
    <col min="2958" max="2958" width="5.140625" style="2" customWidth="1"/>
    <col min="2959"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4.85546875" style="2" customWidth="1"/>
    <col min="3121" max="3213" width="0" style="2" hidden="1" customWidth="1"/>
    <col min="3214" max="3214" width="5.140625" style="2" customWidth="1"/>
    <col min="3215"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4.85546875" style="2" customWidth="1"/>
    <col min="3377" max="3469" width="0" style="2" hidden="1" customWidth="1"/>
    <col min="3470" max="3470" width="5.140625" style="2" customWidth="1"/>
    <col min="3471"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4.85546875" style="2" customWidth="1"/>
    <col min="3633" max="3725" width="0" style="2" hidden="1" customWidth="1"/>
    <col min="3726" max="3726" width="5.140625" style="2" customWidth="1"/>
    <col min="3727"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4.85546875" style="2" customWidth="1"/>
    <col min="3889" max="3981" width="0" style="2" hidden="1" customWidth="1"/>
    <col min="3982" max="3982" width="5.140625" style="2" customWidth="1"/>
    <col min="3983"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4.85546875" style="2" customWidth="1"/>
    <col min="4145" max="4237" width="0" style="2" hidden="1" customWidth="1"/>
    <col min="4238" max="4238" width="5.140625" style="2" customWidth="1"/>
    <col min="4239"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4.85546875" style="2" customWidth="1"/>
    <col min="4401" max="4493" width="0" style="2" hidden="1" customWidth="1"/>
    <col min="4494" max="4494" width="5.140625" style="2" customWidth="1"/>
    <col min="4495"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4.85546875" style="2" customWidth="1"/>
    <col min="4657" max="4749" width="0" style="2" hidden="1" customWidth="1"/>
    <col min="4750" max="4750" width="5.140625" style="2" customWidth="1"/>
    <col min="4751"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4.85546875" style="2" customWidth="1"/>
    <col min="4913" max="5005" width="0" style="2" hidden="1" customWidth="1"/>
    <col min="5006" max="5006" width="5.140625" style="2" customWidth="1"/>
    <col min="5007"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4.85546875" style="2" customWidth="1"/>
    <col min="5169" max="5261" width="0" style="2" hidden="1" customWidth="1"/>
    <col min="5262" max="5262" width="5.140625" style="2" customWidth="1"/>
    <col min="5263"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4.85546875" style="2" customWidth="1"/>
    <col min="5425" max="5517" width="0" style="2" hidden="1" customWidth="1"/>
    <col min="5518" max="5518" width="5.140625" style="2" customWidth="1"/>
    <col min="5519"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4.85546875" style="2" customWidth="1"/>
    <col min="5681" max="5773" width="0" style="2" hidden="1" customWidth="1"/>
    <col min="5774" max="5774" width="5.140625" style="2" customWidth="1"/>
    <col min="5775"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4.85546875" style="2" customWidth="1"/>
    <col min="5937" max="6029" width="0" style="2" hidden="1" customWidth="1"/>
    <col min="6030" max="6030" width="5.140625" style="2" customWidth="1"/>
    <col min="6031"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4.85546875" style="2" customWidth="1"/>
    <col min="6193" max="6285" width="0" style="2" hidden="1" customWidth="1"/>
    <col min="6286" max="6286" width="5.140625" style="2" customWidth="1"/>
    <col min="6287"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4.85546875" style="2" customWidth="1"/>
    <col min="6449" max="6541" width="0" style="2" hidden="1" customWidth="1"/>
    <col min="6542" max="6542" width="5.140625" style="2" customWidth="1"/>
    <col min="6543"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4.85546875" style="2" customWidth="1"/>
    <col min="6705" max="6797" width="0" style="2" hidden="1" customWidth="1"/>
    <col min="6798" max="6798" width="5.140625" style="2" customWidth="1"/>
    <col min="6799"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4.85546875" style="2" customWidth="1"/>
    <col min="6961" max="7053" width="0" style="2" hidden="1" customWidth="1"/>
    <col min="7054" max="7054" width="5.140625" style="2" customWidth="1"/>
    <col min="7055"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4.85546875" style="2" customWidth="1"/>
    <col min="7217" max="7309" width="0" style="2" hidden="1" customWidth="1"/>
    <col min="7310" max="7310" width="5.140625" style="2" customWidth="1"/>
    <col min="7311"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4.85546875" style="2" customWidth="1"/>
    <col min="7473" max="7565" width="0" style="2" hidden="1" customWidth="1"/>
    <col min="7566" max="7566" width="5.140625" style="2" customWidth="1"/>
    <col min="7567"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4.85546875" style="2" customWidth="1"/>
    <col min="7729" max="7821" width="0" style="2" hidden="1" customWidth="1"/>
    <col min="7822" max="7822" width="5.140625" style="2" customWidth="1"/>
    <col min="7823"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4.85546875" style="2" customWidth="1"/>
    <col min="7985" max="8077" width="0" style="2" hidden="1" customWidth="1"/>
    <col min="8078" max="8078" width="5.140625" style="2" customWidth="1"/>
    <col min="8079"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4.85546875" style="2" customWidth="1"/>
    <col min="8241" max="8333" width="0" style="2" hidden="1" customWidth="1"/>
    <col min="8334" max="8334" width="5.140625" style="2" customWidth="1"/>
    <col min="8335"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4.85546875" style="2" customWidth="1"/>
    <col min="8497" max="8589" width="0" style="2" hidden="1" customWidth="1"/>
    <col min="8590" max="8590" width="5.140625" style="2" customWidth="1"/>
    <col min="8591"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4.85546875" style="2" customWidth="1"/>
    <col min="8753" max="8845" width="0" style="2" hidden="1" customWidth="1"/>
    <col min="8846" max="8846" width="5.140625" style="2" customWidth="1"/>
    <col min="8847"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4.85546875" style="2" customWidth="1"/>
    <col min="9009" max="9101" width="0" style="2" hidden="1" customWidth="1"/>
    <col min="9102" max="9102" width="5.140625" style="2" customWidth="1"/>
    <col min="9103"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4.85546875" style="2" customWidth="1"/>
    <col min="9265" max="9357" width="0" style="2" hidden="1" customWidth="1"/>
    <col min="9358" max="9358" width="5.140625" style="2" customWidth="1"/>
    <col min="9359"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4.85546875" style="2" customWidth="1"/>
    <col min="9521" max="9613" width="0" style="2" hidden="1" customWidth="1"/>
    <col min="9614" max="9614" width="5.140625" style="2" customWidth="1"/>
    <col min="9615"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4.85546875" style="2" customWidth="1"/>
    <col min="9777" max="9869" width="0" style="2" hidden="1" customWidth="1"/>
    <col min="9870" max="9870" width="5.140625" style="2" customWidth="1"/>
    <col min="9871"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4.85546875" style="2" customWidth="1"/>
    <col min="10033" max="10125" width="0" style="2" hidden="1" customWidth="1"/>
    <col min="10126" max="10126" width="5.140625" style="2" customWidth="1"/>
    <col min="10127"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4.85546875" style="2" customWidth="1"/>
    <col min="10289" max="10381" width="0" style="2" hidden="1" customWidth="1"/>
    <col min="10382" max="10382" width="5.140625" style="2" customWidth="1"/>
    <col min="10383"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4.85546875" style="2" customWidth="1"/>
    <col min="10545" max="10637" width="0" style="2" hidden="1" customWidth="1"/>
    <col min="10638" max="10638" width="5.140625" style="2" customWidth="1"/>
    <col min="10639"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4.85546875" style="2" customWidth="1"/>
    <col min="10801" max="10893" width="0" style="2" hidden="1" customWidth="1"/>
    <col min="10894" max="10894" width="5.140625" style="2" customWidth="1"/>
    <col min="10895"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4.85546875" style="2" customWidth="1"/>
    <col min="11057" max="11149" width="0" style="2" hidden="1" customWidth="1"/>
    <col min="11150" max="11150" width="5.140625" style="2" customWidth="1"/>
    <col min="11151"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4.85546875" style="2" customWidth="1"/>
    <col min="11313" max="11405" width="0" style="2" hidden="1" customWidth="1"/>
    <col min="11406" max="11406" width="5.140625" style="2" customWidth="1"/>
    <col min="11407"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4.85546875" style="2" customWidth="1"/>
    <col min="11569" max="11661" width="0" style="2" hidden="1" customWidth="1"/>
    <col min="11662" max="11662" width="5.140625" style="2" customWidth="1"/>
    <col min="11663"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4.85546875" style="2" customWidth="1"/>
    <col min="11825" max="11917" width="0" style="2" hidden="1" customWidth="1"/>
    <col min="11918" max="11918" width="5.140625" style="2" customWidth="1"/>
    <col min="11919"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4.85546875" style="2" customWidth="1"/>
    <col min="12081" max="12173" width="0" style="2" hidden="1" customWidth="1"/>
    <col min="12174" max="12174" width="5.140625" style="2" customWidth="1"/>
    <col min="12175"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4.85546875" style="2" customWidth="1"/>
    <col min="12337" max="12429" width="0" style="2" hidden="1" customWidth="1"/>
    <col min="12430" max="12430" width="5.140625" style="2" customWidth="1"/>
    <col min="12431"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4.85546875" style="2" customWidth="1"/>
    <col min="12593" max="12685" width="0" style="2" hidden="1" customWidth="1"/>
    <col min="12686" max="12686" width="5.140625" style="2" customWidth="1"/>
    <col min="12687"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4.85546875" style="2" customWidth="1"/>
    <col min="12849" max="12941" width="0" style="2" hidden="1" customWidth="1"/>
    <col min="12942" max="12942" width="5.140625" style="2" customWidth="1"/>
    <col min="12943"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4.85546875" style="2" customWidth="1"/>
    <col min="13105" max="13197" width="0" style="2" hidden="1" customWidth="1"/>
    <col min="13198" max="13198" width="5.140625" style="2" customWidth="1"/>
    <col min="13199"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4.85546875" style="2" customWidth="1"/>
    <col min="13361" max="13453" width="0" style="2" hidden="1" customWidth="1"/>
    <col min="13454" max="13454" width="5.140625" style="2" customWidth="1"/>
    <col min="13455"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4.85546875" style="2" customWidth="1"/>
    <col min="13617" max="13709" width="0" style="2" hidden="1" customWidth="1"/>
    <col min="13710" max="13710" width="5.140625" style="2" customWidth="1"/>
    <col min="13711"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4.85546875" style="2" customWidth="1"/>
    <col min="13873" max="13965" width="0" style="2" hidden="1" customWidth="1"/>
    <col min="13966" max="13966" width="5.140625" style="2" customWidth="1"/>
    <col min="13967"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4.85546875" style="2" customWidth="1"/>
    <col min="14129" max="14221" width="0" style="2" hidden="1" customWidth="1"/>
    <col min="14222" max="14222" width="5.140625" style="2" customWidth="1"/>
    <col min="14223"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4.85546875" style="2" customWidth="1"/>
    <col min="14385" max="14477" width="0" style="2" hidden="1" customWidth="1"/>
    <col min="14478" max="14478" width="5.140625" style="2" customWidth="1"/>
    <col min="14479"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4.85546875" style="2" customWidth="1"/>
    <col min="14641" max="14733" width="0" style="2" hidden="1" customWidth="1"/>
    <col min="14734" max="14734" width="5.140625" style="2" customWidth="1"/>
    <col min="14735"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4.85546875" style="2" customWidth="1"/>
    <col min="14897" max="14989" width="0" style="2" hidden="1" customWidth="1"/>
    <col min="14990" max="14990" width="5.140625" style="2" customWidth="1"/>
    <col min="14991"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4.85546875" style="2" customWidth="1"/>
    <col min="15153" max="15245" width="0" style="2" hidden="1" customWidth="1"/>
    <col min="15246" max="15246" width="5.140625" style="2" customWidth="1"/>
    <col min="15247"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4.85546875" style="2" customWidth="1"/>
    <col min="15409" max="15501" width="0" style="2" hidden="1" customWidth="1"/>
    <col min="15502" max="15502" width="5.140625" style="2" customWidth="1"/>
    <col min="15503"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4.85546875" style="2" customWidth="1"/>
    <col min="15665" max="15757" width="0" style="2" hidden="1" customWidth="1"/>
    <col min="15758" max="15758" width="5.140625" style="2" customWidth="1"/>
    <col min="15759"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4.85546875" style="2" customWidth="1"/>
    <col min="15921" max="16013" width="0" style="2" hidden="1" customWidth="1"/>
    <col min="16014" max="16014" width="5.140625" style="2" customWidth="1"/>
    <col min="16015"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4.85546875" style="2" customWidth="1"/>
    <col min="16177" max="16269" width="0" style="2" hidden="1" customWidth="1"/>
    <col min="16270" max="16270" width="5.140625" style="2" customWidth="1"/>
    <col min="16271"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",[8]NOMBRE!B2," - ","( ",[8]NOMBRE!C2,[8]NOMBRE!D2,[8]NOMBRE!E2,[8]NOMBRE!F2,[8]NOMBRE!G2," )")</f>
        <v>COMUNA: LINARES - ( 07401 )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",[8]NOMBRE!B3," - ","( ",[8]NOMBRE!C3,[8]NOMBRE!D3,[8]NOMBRE!E3,[8]NOMBRE!F3,[8]NOMBRE!G3,[8]NOMBRE!H3," )")</f>
        <v>ESTABLECIMIENTO/ESTRATEGIA: HOSPITAL DE LINARES  - ( 116108 )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",[8]NOMBRE!B6," - ","( ",[8]NOMBRE!C6,[8]NOMBRE!D6," )")</f>
        <v>MES: JULIO - ( 07 )</v>
      </c>
      <c r="B4" s="10"/>
      <c r="C4" s="10"/>
      <c r="D4" s="10"/>
      <c r="E4" s="10"/>
      <c r="F4" s="10"/>
      <c r="G4" s="10"/>
      <c r="H4" s="10"/>
      <c r="I4" s="10"/>
      <c r="J4" s="10"/>
      <c r="K4" s="10"/>
      <c r="M4" s="15"/>
      <c r="AY4" s="27"/>
      <c r="AZ4" s="27"/>
      <c r="CM4" s="185"/>
      <c r="CN4" s="27"/>
      <c r="CO4" s="27"/>
    </row>
    <row r="5" spans="1:112" s="11" customFormat="1" ht="12.75" customHeight="1" x14ac:dyDescent="0.2">
      <c r="A5" s="9" t="str">
        <f>CONCATENATE("AÑO: ",[8]NOMBRE!B7)</f>
        <v>AÑO: 2014</v>
      </c>
      <c r="B5" s="10"/>
      <c r="C5" s="10"/>
      <c r="D5" s="10"/>
      <c r="E5" s="10"/>
      <c r="F5" s="10"/>
      <c r="G5" s="10"/>
      <c r="H5" s="10"/>
      <c r="I5" s="10"/>
      <c r="J5" s="10"/>
      <c r="K5" s="10"/>
      <c r="M5" s="15"/>
      <c r="AY5" s="27"/>
      <c r="AZ5" s="27"/>
      <c r="CM5" s="185"/>
      <c r="CN5" s="27"/>
      <c r="CO5" s="27"/>
    </row>
    <row r="6" spans="1:112" s="13" customFormat="1" ht="39.75" customHeight="1" x14ac:dyDescent="0.2">
      <c r="A6" s="504" t="s">
        <v>1</v>
      </c>
      <c r="B6" s="504"/>
      <c r="C6" s="504"/>
      <c r="D6" s="504"/>
      <c r="E6" s="504"/>
      <c r="F6" s="504"/>
      <c r="G6" s="504"/>
      <c r="H6" s="504"/>
      <c r="I6" s="504"/>
      <c r="J6" s="504"/>
      <c r="K6" s="504"/>
      <c r="L6" s="504"/>
      <c r="M6" s="504"/>
      <c r="N6" s="504"/>
      <c r="O6" s="504"/>
      <c r="P6" s="504"/>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505" t="s">
        <v>3</v>
      </c>
      <c r="B8" s="506"/>
      <c r="C8" s="509" t="s">
        <v>4</v>
      </c>
      <c r="D8" s="515" t="s">
        <v>5</v>
      </c>
      <c r="E8" s="516"/>
      <c r="F8" s="516"/>
      <c r="G8" s="516"/>
      <c r="H8" s="516"/>
      <c r="I8" s="516"/>
      <c r="J8" s="516"/>
      <c r="K8" s="516"/>
      <c r="L8" s="51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507"/>
      <c r="B9" s="508"/>
      <c r="C9" s="510"/>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511" t="s">
        <v>9</v>
      </c>
      <c r="B10" s="512"/>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IF($C10&gt;=[8]A03!$C79,"","Total Gestantes Ingresadas debe ser MAYOR o IGUAL que el Total de Aplicaciones a Gestantes REM A03 Sección B3")</f>
        <v/>
      </c>
      <c r="BB10" s="77" t="str">
        <f>IF($C10&gt;=[8]A03!$C76,"","Total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IF($C10&gt;=[8]A03!$C79,0,1)</f>
        <v>0</v>
      </c>
      <c r="CQ10" s="154">
        <f>IF($C10&gt;=[8]A03!$C76,0,1)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528" t="s">
        <v>10</v>
      </c>
      <c r="B11" s="528"/>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524" t="s">
        <v>11</v>
      </c>
      <c r="B12" s="525"/>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524" t="s">
        <v>12</v>
      </c>
      <c r="B13" s="525"/>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529" t="s">
        <v>13</v>
      </c>
      <c r="B14" s="530"/>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531" t="s">
        <v>171</v>
      </c>
      <c r="B15" s="532"/>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533" t="s">
        <v>15</v>
      </c>
      <c r="B17" s="534"/>
      <c r="C17" s="518"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535"/>
      <c r="B18" s="536"/>
      <c r="C18" s="519"/>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513" t="s">
        <v>17</v>
      </c>
      <c r="B19" s="514"/>
      <c r="C19" s="84">
        <v>194</v>
      </c>
      <c r="D19" s="520" t="str">
        <f t="shared" ref="D19:D29" si="1">+BA19</f>
        <v/>
      </c>
      <c r="E19" s="521"/>
      <c r="F19" s="521"/>
      <c r="G19" s="521"/>
      <c r="H19" s="521"/>
      <c r="I19" s="521"/>
      <c r="J19" s="521"/>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522" t="s">
        <v>18</v>
      </c>
      <c r="B20" s="523"/>
      <c r="C20" s="85">
        <v>6</v>
      </c>
      <c r="D20" s="520" t="str">
        <f t="shared" si="1"/>
        <v/>
      </c>
      <c r="E20" s="521"/>
      <c r="F20" s="521"/>
      <c r="G20" s="521"/>
      <c r="H20" s="521"/>
      <c r="I20" s="521"/>
      <c r="J20" s="521"/>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524" t="s">
        <v>172</v>
      </c>
      <c r="B21" s="525"/>
      <c r="C21" s="85"/>
      <c r="D21" s="520" t="str">
        <f t="shared" si="1"/>
        <v/>
      </c>
      <c r="E21" s="521"/>
      <c r="F21" s="521"/>
      <c r="G21" s="521"/>
      <c r="H21" s="521"/>
      <c r="I21" s="521"/>
      <c r="J21" s="521"/>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524" t="s">
        <v>173</v>
      </c>
      <c r="B22" s="525"/>
      <c r="C22" s="85">
        <v>37</v>
      </c>
      <c r="D22" s="520" t="str">
        <f t="shared" si="1"/>
        <v/>
      </c>
      <c r="E22" s="521"/>
      <c r="F22" s="521"/>
      <c r="G22" s="521"/>
      <c r="H22" s="521"/>
      <c r="I22" s="521"/>
      <c r="J22" s="521"/>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526" t="s">
        <v>19</v>
      </c>
      <c r="B23" s="527"/>
      <c r="C23" s="85"/>
      <c r="D23" s="520" t="str">
        <f t="shared" si="1"/>
        <v/>
      </c>
      <c r="E23" s="521"/>
      <c r="F23" s="521"/>
      <c r="G23" s="521"/>
      <c r="H23" s="521"/>
      <c r="I23" s="521"/>
      <c r="J23" s="521"/>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526" t="s">
        <v>20</v>
      </c>
      <c r="B24" s="527"/>
      <c r="C24" s="85">
        <v>1</v>
      </c>
      <c r="D24" s="520" t="str">
        <f t="shared" si="1"/>
        <v/>
      </c>
      <c r="E24" s="521"/>
      <c r="F24" s="521"/>
      <c r="G24" s="521"/>
      <c r="H24" s="521"/>
      <c r="I24" s="521"/>
      <c r="J24" s="521"/>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526" t="s">
        <v>21</v>
      </c>
      <c r="B25" s="527"/>
      <c r="C25" s="85"/>
      <c r="D25" s="520" t="str">
        <f t="shared" si="1"/>
        <v/>
      </c>
      <c r="E25" s="521"/>
      <c r="F25" s="521"/>
      <c r="G25" s="521"/>
      <c r="H25" s="521"/>
      <c r="I25" s="521"/>
      <c r="J25" s="521"/>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526" t="s">
        <v>22</v>
      </c>
      <c r="B26" s="527"/>
      <c r="C26" s="85">
        <v>23</v>
      </c>
      <c r="D26" s="520" t="str">
        <f t="shared" si="1"/>
        <v/>
      </c>
      <c r="E26" s="521"/>
      <c r="F26" s="521"/>
      <c r="G26" s="521"/>
      <c r="H26" s="521"/>
      <c r="I26" s="521"/>
      <c r="J26" s="521"/>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526" t="s">
        <v>23</v>
      </c>
      <c r="B27" s="527"/>
      <c r="C27" s="85">
        <v>15</v>
      </c>
      <c r="D27" s="520" t="str">
        <f t="shared" si="1"/>
        <v/>
      </c>
      <c r="E27" s="521"/>
      <c r="F27" s="521"/>
      <c r="G27" s="521"/>
      <c r="H27" s="521"/>
      <c r="I27" s="521"/>
      <c r="J27" s="521"/>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539" t="s">
        <v>24</v>
      </c>
      <c r="B28" s="540"/>
      <c r="C28" s="85">
        <v>5</v>
      </c>
      <c r="D28" s="520" t="str">
        <f t="shared" si="1"/>
        <v/>
      </c>
      <c r="E28" s="521"/>
      <c r="F28" s="521"/>
      <c r="G28" s="521"/>
      <c r="H28" s="521"/>
      <c r="I28" s="521"/>
      <c r="J28" s="521"/>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541" t="s">
        <v>174</v>
      </c>
      <c r="B29" s="542"/>
      <c r="C29" s="87">
        <v>107</v>
      </c>
      <c r="D29" s="520" t="str">
        <f t="shared" si="1"/>
        <v/>
      </c>
      <c r="E29" s="521"/>
      <c r="F29" s="521"/>
      <c r="G29" s="521"/>
      <c r="H29" s="521"/>
      <c r="I29" s="521"/>
      <c r="J29" s="521"/>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505" t="s">
        <v>26</v>
      </c>
      <c r="B31" s="506"/>
      <c r="C31" s="509" t="s">
        <v>4</v>
      </c>
      <c r="D31" s="515" t="s">
        <v>5</v>
      </c>
      <c r="E31" s="516"/>
      <c r="F31" s="516"/>
      <c r="G31" s="516"/>
      <c r="H31" s="516"/>
      <c r="I31" s="516"/>
      <c r="J31" s="516"/>
      <c r="K31" s="516"/>
      <c r="L31" s="51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507"/>
      <c r="B32" s="508"/>
      <c r="C32" s="510"/>
      <c r="D32" s="436" t="s">
        <v>6</v>
      </c>
      <c r="E32" s="432" t="s">
        <v>7</v>
      </c>
      <c r="F32" s="432" t="s">
        <v>8</v>
      </c>
      <c r="G32" s="432" t="s">
        <v>165</v>
      </c>
      <c r="H32" s="432" t="s">
        <v>166</v>
      </c>
      <c r="I32" s="432" t="s">
        <v>167</v>
      </c>
      <c r="J32" s="432" t="s">
        <v>168</v>
      </c>
      <c r="K32" s="432" t="s">
        <v>169</v>
      </c>
      <c r="L32" s="432"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543" t="s">
        <v>27</v>
      </c>
      <c r="B33" s="543"/>
      <c r="C33" s="105">
        <f t="shared" ref="C33:C42" si="3">SUM(D33:L33)</f>
        <v>0</v>
      </c>
      <c r="D33" s="105">
        <f t="shared" ref="D33:L33" si="4">SUM(D34:D41)</f>
        <v>0</v>
      </c>
      <c r="E33" s="105">
        <f t="shared" si="4"/>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677"/>
      <c r="N34" s="677"/>
      <c r="O34" s="677"/>
      <c r="P34" s="677"/>
      <c r="Q34" s="677"/>
      <c r="R34" s="677"/>
      <c r="S34" s="677"/>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544" t="s">
        <v>29</v>
      </c>
      <c r="B35" s="52" t="s">
        <v>30</v>
      </c>
      <c r="C35" s="93">
        <f t="shared" si="3"/>
        <v>0</v>
      </c>
      <c r="D35" s="84"/>
      <c r="E35" s="84"/>
      <c r="F35" s="84"/>
      <c r="G35" s="84"/>
      <c r="H35" s="84"/>
      <c r="I35" s="84"/>
      <c r="J35" s="84"/>
      <c r="K35" s="84"/>
      <c r="L35" s="84"/>
      <c r="M35" s="677"/>
      <c r="N35" s="677"/>
      <c r="O35" s="677"/>
      <c r="P35" s="677"/>
      <c r="Q35" s="677"/>
      <c r="R35" s="677"/>
      <c r="S35" s="677"/>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545"/>
      <c r="B36" s="51" t="s">
        <v>31</v>
      </c>
      <c r="C36" s="94">
        <f t="shared" si="3"/>
        <v>0</v>
      </c>
      <c r="D36" s="85"/>
      <c r="E36" s="85"/>
      <c r="F36" s="85"/>
      <c r="G36" s="85"/>
      <c r="H36" s="85"/>
      <c r="I36" s="85"/>
      <c r="J36" s="85"/>
      <c r="K36" s="85"/>
      <c r="L36" s="85"/>
      <c r="M36" s="677"/>
      <c r="N36" s="677"/>
      <c r="O36" s="677"/>
      <c r="P36" s="677"/>
      <c r="Q36" s="677"/>
      <c r="R36" s="677"/>
      <c r="S36" s="677"/>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545"/>
      <c r="B37" s="51" t="s">
        <v>32</v>
      </c>
      <c r="C37" s="94">
        <f t="shared" si="3"/>
        <v>0</v>
      </c>
      <c r="D37" s="85"/>
      <c r="E37" s="85"/>
      <c r="F37" s="85"/>
      <c r="G37" s="85"/>
      <c r="H37" s="85"/>
      <c r="I37" s="85"/>
      <c r="J37" s="85"/>
      <c r="K37" s="85"/>
      <c r="L37" s="85"/>
      <c r="M37" s="677"/>
      <c r="N37" s="677"/>
      <c r="O37" s="677"/>
      <c r="P37" s="677"/>
      <c r="Q37" s="677"/>
      <c r="R37" s="677"/>
      <c r="S37" s="677"/>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545"/>
      <c r="B38" s="51" t="s">
        <v>33</v>
      </c>
      <c r="C38" s="94">
        <f t="shared" si="3"/>
        <v>0</v>
      </c>
      <c r="D38" s="85"/>
      <c r="E38" s="85"/>
      <c r="F38" s="85"/>
      <c r="G38" s="85"/>
      <c r="H38" s="85"/>
      <c r="I38" s="85"/>
      <c r="J38" s="85"/>
      <c r="K38" s="85"/>
      <c r="L38" s="85"/>
      <c r="M38" s="677"/>
      <c r="N38" s="677"/>
      <c r="O38" s="677"/>
      <c r="P38" s="677"/>
      <c r="Q38" s="677"/>
      <c r="R38" s="677"/>
      <c r="S38" s="677"/>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546"/>
      <c r="B39" s="53" t="s">
        <v>34</v>
      </c>
      <c r="C39" s="95">
        <f t="shared" si="3"/>
        <v>0</v>
      </c>
      <c r="D39" s="87"/>
      <c r="E39" s="87"/>
      <c r="F39" s="87"/>
      <c r="G39" s="87"/>
      <c r="H39" s="87"/>
      <c r="I39" s="87"/>
      <c r="J39" s="87"/>
      <c r="K39" s="87"/>
      <c r="L39" s="87"/>
      <c r="M39" s="677"/>
      <c r="N39" s="677"/>
      <c r="O39" s="677"/>
      <c r="P39" s="677"/>
      <c r="Q39" s="677"/>
      <c r="R39" s="677"/>
      <c r="S39" s="677"/>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678" t="s">
        <v>35</v>
      </c>
      <c r="B40" s="50" t="s">
        <v>36</v>
      </c>
      <c r="C40" s="125">
        <f t="shared" si="3"/>
        <v>0</v>
      </c>
      <c r="D40" s="89"/>
      <c r="E40" s="89"/>
      <c r="F40" s="89"/>
      <c r="G40" s="89"/>
      <c r="H40" s="89"/>
      <c r="I40" s="89"/>
      <c r="J40" s="89"/>
      <c r="K40" s="89"/>
      <c r="L40" s="89"/>
      <c r="M40" s="677"/>
      <c r="N40" s="677"/>
      <c r="O40" s="677"/>
      <c r="P40" s="677"/>
      <c r="Q40" s="677"/>
      <c r="R40" s="677"/>
      <c r="S40" s="677"/>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thickBot="1" x14ac:dyDescent="0.25">
      <c r="A41" s="762"/>
      <c r="B41" s="386" t="s">
        <v>37</v>
      </c>
      <c r="C41" s="99">
        <f t="shared" si="3"/>
        <v>0</v>
      </c>
      <c r="D41" s="86"/>
      <c r="E41" s="86"/>
      <c r="F41" s="86"/>
      <c r="G41" s="86"/>
      <c r="H41" s="86"/>
      <c r="I41" s="86"/>
      <c r="J41" s="86"/>
      <c r="K41" s="86"/>
      <c r="L41" s="86"/>
      <c r="M41" s="677"/>
      <c r="N41" s="677"/>
      <c r="O41" s="677"/>
      <c r="P41" s="677"/>
      <c r="Q41" s="677"/>
      <c r="R41" s="677"/>
      <c r="S41" s="677"/>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thickTop="1" x14ac:dyDescent="0.2">
      <c r="A42" s="760" t="s">
        <v>175</v>
      </c>
      <c r="B42" s="761"/>
      <c r="C42" s="387">
        <f t="shared" si="3"/>
        <v>0</v>
      </c>
      <c r="D42" s="388"/>
      <c r="E42" s="388"/>
      <c r="F42" s="388"/>
      <c r="G42" s="388"/>
      <c r="H42" s="388"/>
      <c r="I42" s="388"/>
      <c r="J42" s="388"/>
      <c r="K42" s="388"/>
      <c r="L42" s="388"/>
      <c r="M42" s="677"/>
      <c r="N42" s="677"/>
      <c r="O42" s="677"/>
      <c r="P42" s="677"/>
      <c r="Q42" s="677"/>
      <c r="R42" s="677"/>
      <c r="S42" s="677"/>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430" t="s">
        <v>39</v>
      </c>
      <c r="B44" s="436"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547" t="s">
        <v>43</v>
      </c>
      <c r="B47" s="548"/>
      <c r="C47" s="436"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549" t="s">
        <v>46</v>
      </c>
      <c r="B48" s="550"/>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IF(AND(([8]A01!$C16+[8]A01!$C17+[8]A01!$C18+[8]A01!$C19+[8]A01!$D29+[8]A01!$D30+[8]A01!$D31)&lt;&gt;0,D48="",E48=""),"Observacion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IF(AND(([8]A01!$C16+[8]A01!$C17+[8]A01!$C18+[8]A01!$C19+[8]A01!$D29+[8]A01!$D30+[8]A01!$D31)&lt;&gt;0,D48="",E48=""),1,0)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551" t="s">
        <v>48</v>
      </c>
      <c r="B50" s="552"/>
      <c r="C50" s="555" t="s">
        <v>49</v>
      </c>
      <c r="D50" s="557" t="s">
        <v>50</v>
      </c>
      <c r="E50" s="558"/>
      <c r="F50" s="558"/>
      <c r="G50" s="558"/>
      <c r="H50" s="558"/>
      <c r="I50" s="559"/>
      <c r="J50" s="560" t="s">
        <v>51</v>
      </c>
      <c r="K50" s="561"/>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553"/>
      <c r="B51" s="554"/>
      <c r="C51" s="556"/>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564" t="s">
        <v>59</v>
      </c>
      <c r="B52" s="565"/>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562" t="s">
        <v>60</v>
      </c>
      <c r="B53" s="563"/>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562" t="s">
        <v>61</v>
      </c>
      <c r="B54" s="563"/>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537" t="s">
        <v>62</v>
      </c>
      <c r="B55" s="538"/>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551" t="s">
        <v>48</v>
      </c>
      <c r="B57" s="552"/>
      <c r="C57" s="555" t="s">
        <v>49</v>
      </c>
      <c r="D57" s="587" t="s">
        <v>177</v>
      </c>
      <c r="E57" s="587"/>
      <c r="F57" s="560"/>
      <c r="G57" s="560" t="s">
        <v>178</v>
      </c>
      <c r="H57" s="561"/>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553"/>
      <c r="B58" s="554"/>
      <c r="C58" s="556"/>
      <c r="D58" s="431" t="s">
        <v>179</v>
      </c>
      <c r="E58" s="431" t="s">
        <v>180</v>
      </c>
      <c r="F58" s="428" t="s">
        <v>181</v>
      </c>
      <c r="G58" s="428" t="s">
        <v>182</v>
      </c>
      <c r="H58" s="431"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570" t="s">
        <v>59</v>
      </c>
      <c r="B59" s="571"/>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572" t="s">
        <v>60</v>
      </c>
      <c r="B60" s="573"/>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572" t="s">
        <v>61</v>
      </c>
      <c r="B61" s="573"/>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574" t="s">
        <v>62</v>
      </c>
      <c r="B62" s="575"/>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533" t="s">
        <v>39</v>
      </c>
      <c r="B64" s="534"/>
      <c r="C64" s="533" t="s">
        <v>40</v>
      </c>
      <c r="D64" s="585"/>
      <c r="E64" s="534"/>
      <c r="F64" s="576" t="s">
        <v>41</v>
      </c>
      <c r="G64" s="577"/>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8"/>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81"/>
      <c r="B65" s="582"/>
      <c r="C65" s="581"/>
      <c r="D65" s="586"/>
      <c r="E65" s="582"/>
      <c r="F65" s="543" t="s">
        <v>63</v>
      </c>
      <c r="G65" s="543"/>
      <c r="H65" s="543" t="s">
        <v>64</v>
      </c>
      <c r="I65" s="543"/>
      <c r="J65" s="543" t="s">
        <v>213</v>
      </c>
      <c r="K65" s="543"/>
      <c r="L65" s="543" t="s">
        <v>214</v>
      </c>
      <c r="M65" s="543"/>
      <c r="N65" s="543" t="s">
        <v>215</v>
      </c>
      <c r="O65" s="543"/>
      <c r="P65" s="543" t="s">
        <v>216</v>
      </c>
      <c r="Q65" s="543"/>
      <c r="R65" s="543" t="s">
        <v>217</v>
      </c>
      <c r="S65" s="543"/>
      <c r="T65" s="543" t="s">
        <v>218</v>
      </c>
      <c r="U65" s="543"/>
      <c r="V65" s="543" t="s">
        <v>219</v>
      </c>
      <c r="W65" s="543"/>
      <c r="X65" s="543" t="s">
        <v>220</v>
      </c>
      <c r="Y65" s="543"/>
      <c r="Z65" s="579" t="s">
        <v>221</v>
      </c>
      <c r="AA65" s="580"/>
      <c r="AB65" s="579" t="s">
        <v>222</v>
      </c>
      <c r="AC65" s="580"/>
      <c r="AD65" s="579" t="s">
        <v>223</v>
      </c>
      <c r="AE65" s="580"/>
      <c r="AF65" s="579" t="s">
        <v>224</v>
      </c>
      <c r="AG65" s="580"/>
      <c r="AH65" s="62"/>
      <c r="AI65" s="11"/>
      <c r="AJ65" s="11"/>
      <c r="AK65" s="11"/>
      <c r="AL65" s="11"/>
      <c r="AM65" s="11"/>
      <c r="AN65" s="11"/>
      <c r="AO65" s="11"/>
      <c r="AP65" s="11"/>
      <c r="AQ65" s="11"/>
      <c r="AR65" s="11"/>
      <c r="AS65" s="11"/>
      <c r="AT65" s="11"/>
      <c r="AU65" s="11"/>
      <c r="AV65" s="11"/>
      <c r="AW65" s="11"/>
      <c r="AX65" s="11"/>
      <c r="AY65" s="11"/>
      <c r="AZ65" s="557" t="s">
        <v>63</v>
      </c>
      <c r="BA65" s="559"/>
      <c r="BB65" s="557" t="s">
        <v>64</v>
      </c>
      <c r="BC65" s="559"/>
      <c r="BD65" s="557" t="s">
        <v>213</v>
      </c>
      <c r="BE65" s="559"/>
      <c r="BF65" s="557" t="s">
        <v>214</v>
      </c>
      <c r="BG65" s="559"/>
      <c r="BH65" s="557" t="s">
        <v>215</v>
      </c>
      <c r="BI65" s="559"/>
      <c r="BJ65" s="557" t="s">
        <v>216</v>
      </c>
      <c r="BK65" s="559"/>
      <c r="BL65" s="557" t="s">
        <v>217</v>
      </c>
      <c r="BM65" s="559"/>
      <c r="BN65" s="557" t="s">
        <v>218</v>
      </c>
      <c r="BO65" s="559"/>
      <c r="BP65" s="557" t="s">
        <v>219</v>
      </c>
      <c r="BQ65" s="559"/>
      <c r="BR65" s="557" t="s">
        <v>220</v>
      </c>
      <c r="BS65" s="559"/>
      <c r="BT65" s="579" t="s">
        <v>221</v>
      </c>
      <c r="BU65" s="580"/>
      <c r="BV65" s="579" t="s">
        <v>222</v>
      </c>
      <c r="BW65" s="580"/>
      <c r="BX65" s="579" t="s">
        <v>223</v>
      </c>
      <c r="BY65" s="580"/>
      <c r="BZ65" s="579" t="s">
        <v>224</v>
      </c>
      <c r="CA65" s="580"/>
      <c r="CB65" s="11"/>
      <c r="CC65" s="11"/>
      <c r="CD65" s="11"/>
      <c r="CE65" s="11"/>
      <c r="CF65" s="11"/>
      <c r="CG65" s="11"/>
      <c r="CH65" s="11"/>
      <c r="CI65" s="11"/>
      <c r="CJ65" s="11"/>
      <c r="CK65" s="11"/>
      <c r="CL65" s="11"/>
      <c r="CM65" s="185"/>
      <c r="CN65" s="27"/>
      <c r="CO65" s="27"/>
      <c r="CP65" s="557"/>
      <c r="CQ65" s="559"/>
      <c r="CR65" s="557"/>
      <c r="CS65" s="559"/>
      <c r="CT65" s="557"/>
      <c r="CU65" s="559"/>
      <c r="CV65" s="557"/>
      <c r="CW65" s="559"/>
      <c r="CX65" s="557"/>
      <c r="CY65" s="559"/>
      <c r="CZ65" s="557"/>
      <c r="DA65" s="559"/>
      <c r="DB65" s="557"/>
      <c r="DC65" s="559"/>
      <c r="DD65" s="557"/>
      <c r="DE65" s="559"/>
      <c r="DF65" s="557"/>
      <c r="DG65" s="559"/>
      <c r="DH65" s="557"/>
      <c r="DI65" s="559"/>
      <c r="DJ65" s="579"/>
      <c r="DK65" s="580"/>
      <c r="DL65" s="579"/>
      <c r="DM65" s="580"/>
      <c r="DN65" s="579"/>
      <c r="DO65" s="580"/>
      <c r="DP65" s="579"/>
      <c r="DQ65" s="580"/>
    </row>
    <row r="66" spans="1:132" s="76" customFormat="1" ht="21" x14ac:dyDescent="0.15">
      <c r="A66" s="583"/>
      <c r="B66" s="584"/>
      <c r="C66" s="436" t="s">
        <v>65</v>
      </c>
      <c r="D66" s="436" t="s">
        <v>37</v>
      </c>
      <c r="E66" s="429"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549" t="s">
        <v>66</v>
      </c>
      <c r="B67" s="550"/>
      <c r="C67" s="105">
        <f>SUM(D67:E67)</f>
        <v>0</v>
      </c>
      <c r="D67" s="105">
        <f>+F67+H67+J67+L67+N67+P67+R67+T67+V67+X67+Z67+AB67+AD67+AF67</f>
        <v>0</v>
      </c>
      <c r="E67" s="106">
        <f t="shared" ref="D67:E70" si="6">+G67+I67+K67+M67+O67+Q67+S67+U67+W67+Y67+AA67+AC67+AE67+AG67</f>
        <v>0</v>
      </c>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84"/>
      <c r="AH67" s="149"/>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679" t="s">
        <v>67</v>
      </c>
      <c r="B68" s="434"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589"/>
      <c r="B69" s="426" t="s">
        <v>69</v>
      </c>
      <c r="C69" s="94">
        <f>SUM(D69:E69)</f>
        <v>7</v>
      </c>
      <c r="D69" s="94">
        <f t="shared" si="6"/>
        <v>1</v>
      </c>
      <c r="E69" s="126">
        <f t="shared" si="6"/>
        <v>6</v>
      </c>
      <c r="F69" s="91"/>
      <c r="G69" s="91"/>
      <c r="H69" s="91"/>
      <c r="I69" s="91"/>
      <c r="J69" s="91"/>
      <c r="K69" s="91">
        <v>1</v>
      </c>
      <c r="L69" s="91"/>
      <c r="M69" s="91"/>
      <c r="N69" s="91"/>
      <c r="O69" s="91"/>
      <c r="P69" s="91"/>
      <c r="Q69" s="91"/>
      <c r="R69" s="91"/>
      <c r="S69" s="91"/>
      <c r="T69" s="91"/>
      <c r="U69" s="91">
        <v>1</v>
      </c>
      <c r="V69" s="91"/>
      <c r="W69" s="91">
        <v>1</v>
      </c>
      <c r="X69" s="91"/>
      <c r="Y69" s="91">
        <v>2</v>
      </c>
      <c r="Z69" s="91"/>
      <c r="AA69" s="91"/>
      <c r="AB69" s="91"/>
      <c r="AC69" s="91">
        <v>1</v>
      </c>
      <c r="AD69" s="91">
        <v>1</v>
      </c>
      <c r="AE69" s="91"/>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590"/>
      <c r="B70" s="435"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533" t="s">
        <v>39</v>
      </c>
      <c r="B72" s="534"/>
      <c r="C72" s="555" t="s">
        <v>40</v>
      </c>
      <c r="D72" s="555"/>
      <c r="E72" s="555"/>
      <c r="F72" s="676" t="s">
        <v>71</v>
      </c>
      <c r="G72" s="676"/>
      <c r="H72" s="676"/>
      <c r="I72" s="676"/>
      <c r="J72" s="676"/>
      <c r="K72" s="676"/>
      <c r="L72" s="676"/>
      <c r="M72" s="676"/>
      <c r="N72" s="676"/>
      <c r="O72" s="676"/>
      <c r="P72" s="676"/>
      <c r="Q72" s="676"/>
      <c r="R72" s="676"/>
      <c r="S72" s="676"/>
      <c r="T72" s="676"/>
      <c r="U72" s="676"/>
      <c r="V72" s="676"/>
      <c r="W72" s="676"/>
      <c r="X72" s="676"/>
      <c r="Y72" s="676"/>
      <c r="Z72" s="676"/>
      <c r="AA72" s="676"/>
      <c r="AB72" s="676"/>
      <c r="AC72" s="676"/>
      <c r="AD72" s="676"/>
      <c r="AE72" s="676"/>
      <c r="AF72" s="676"/>
      <c r="AG72" s="676"/>
      <c r="AH72" s="681" t="s">
        <v>72</v>
      </c>
      <c r="AI72" s="681"/>
      <c r="AJ72" s="681"/>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81"/>
      <c r="B73" s="582"/>
      <c r="C73" s="680"/>
      <c r="D73" s="680"/>
      <c r="E73" s="680"/>
      <c r="F73" s="543" t="s">
        <v>63</v>
      </c>
      <c r="G73" s="543"/>
      <c r="H73" s="543" t="s">
        <v>64</v>
      </c>
      <c r="I73" s="543"/>
      <c r="J73" s="651" t="s">
        <v>213</v>
      </c>
      <c r="K73" s="651"/>
      <c r="L73" s="651" t="s">
        <v>214</v>
      </c>
      <c r="M73" s="651"/>
      <c r="N73" s="651" t="s">
        <v>215</v>
      </c>
      <c r="O73" s="651"/>
      <c r="P73" s="651" t="s">
        <v>216</v>
      </c>
      <c r="Q73" s="651"/>
      <c r="R73" s="543" t="s">
        <v>217</v>
      </c>
      <c r="S73" s="543"/>
      <c r="T73" s="651" t="s">
        <v>218</v>
      </c>
      <c r="U73" s="651"/>
      <c r="V73" s="651" t="s">
        <v>219</v>
      </c>
      <c r="W73" s="651"/>
      <c r="X73" s="651" t="s">
        <v>220</v>
      </c>
      <c r="Y73" s="651"/>
      <c r="Z73" s="651" t="s">
        <v>221</v>
      </c>
      <c r="AA73" s="651"/>
      <c r="AB73" s="651" t="s">
        <v>222</v>
      </c>
      <c r="AC73" s="651"/>
      <c r="AD73" s="651" t="s">
        <v>223</v>
      </c>
      <c r="AE73" s="651"/>
      <c r="AF73" s="651" t="s">
        <v>224</v>
      </c>
      <c r="AG73" s="651"/>
      <c r="AH73" s="682" t="s">
        <v>73</v>
      </c>
      <c r="AI73" s="682" t="s">
        <v>74</v>
      </c>
      <c r="AJ73" s="682"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583"/>
      <c r="B74" s="584"/>
      <c r="C74" s="436" t="s">
        <v>65</v>
      </c>
      <c r="D74" s="436" t="s">
        <v>37</v>
      </c>
      <c r="E74" s="436" t="s">
        <v>58</v>
      </c>
      <c r="F74" s="425" t="s">
        <v>37</v>
      </c>
      <c r="G74" s="425" t="s">
        <v>58</v>
      </c>
      <c r="H74" s="425" t="s">
        <v>37</v>
      </c>
      <c r="I74" s="425" t="s">
        <v>58</v>
      </c>
      <c r="J74" s="425" t="s">
        <v>37</v>
      </c>
      <c r="K74" s="425" t="s">
        <v>58</v>
      </c>
      <c r="L74" s="425" t="s">
        <v>37</v>
      </c>
      <c r="M74" s="425" t="s">
        <v>58</v>
      </c>
      <c r="N74" s="425" t="s">
        <v>37</v>
      </c>
      <c r="O74" s="425" t="s">
        <v>58</v>
      </c>
      <c r="P74" s="425" t="s">
        <v>37</v>
      </c>
      <c r="Q74" s="425" t="s">
        <v>58</v>
      </c>
      <c r="R74" s="425" t="s">
        <v>37</v>
      </c>
      <c r="S74" s="425" t="s">
        <v>58</v>
      </c>
      <c r="T74" s="425" t="s">
        <v>37</v>
      </c>
      <c r="U74" s="425" t="s">
        <v>58</v>
      </c>
      <c r="V74" s="425" t="s">
        <v>37</v>
      </c>
      <c r="W74" s="425" t="s">
        <v>58</v>
      </c>
      <c r="X74" s="425" t="s">
        <v>37</v>
      </c>
      <c r="Y74" s="425" t="s">
        <v>58</v>
      </c>
      <c r="Z74" s="425" t="s">
        <v>37</v>
      </c>
      <c r="AA74" s="425" t="s">
        <v>58</v>
      </c>
      <c r="AB74" s="425" t="s">
        <v>37</v>
      </c>
      <c r="AC74" s="425" t="s">
        <v>58</v>
      </c>
      <c r="AD74" s="425" t="s">
        <v>37</v>
      </c>
      <c r="AE74" s="425" t="s">
        <v>58</v>
      </c>
      <c r="AF74" s="425" t="s">
        <v>37</v>
      </c>
      <c r="AG74" s="425" t="s">
        <v>58</v>
      </c>
      <c r="AH74" s="683"/>
      <c r="AI74" s="683"/>
      <c r="AJ74" s="683"/>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549" t="s">
        <v>76</v>
      </c>
      <c r="B75" s="550"/>
      <c r="C75" s="105">
        <f>SUM(D75:E75)</f>
        <v>0</v>
      </c>
      <c r="D75" s="105">
        <f t="shared" ref="D75:E78" si="7">+F75+H75+J75+L75+N75+P75+R75+T75+V75+X75+Z75+AB75+AD75+AF75</f>
        <v>0</v>
      </c>
      <c r="E75" s="105">
        <f t="shared" si="7"/>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588" t="s">
        <v>67</v>
      </c>
      <c r="B76" s="434"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589"/>
      <c r="B77" s="426" t="s">
        <v>69</v>
      </c>
      <c r="C77" s="94">
        <f>SUM(D77:E77)</f>
        <v>1</v>
      </c>
      <c r="D77" s="94">
        <f t="shared" si="7"/>
        <v>0</v>
      </c>
      <c r="E77" s="94">
        <f t="shared" si="7"/>
        <v>1</v>
      </c>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v>1</v>
      </c>
      <c r="AH77" s="85"/>
      <c r="AI77" s="85">
        <v>1</v>
      </c>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590"/>
      <c r="B78" s="435"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591" t="s">
        <v>39</v>
      </c>
      <c r="B80" s="592"/>
      <c r="C80" s="597" t="s">
        <v>227</v>
      </c>
      <c r="D80" s="598"/>
      <c r="E80" s="599"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593"/>
      <c r="B81" s="594"/>
      <c r="C81" s="602" t="s">
        <v>229</v>
      </c>
      <c r="D81" s="604" t="s">
        <v>71</v>
      </c>
      <c r="E81" s="600"/>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595"/>
      <c r="B82" s="596"/>
      <c r="C82" s="603"/>
      <c r="D82" s="605"/>
      <c r="E82" s="601"/>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568" t="s">
        <v>230</v>
      </c>
      <c r="B83" s="569"/>
      <c r="C83" s="255"/>
      <c r="D83" s="255"/>
      <c r="E83" s="255"/>
      <c r="F83" s="220"/>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585" t="s">
        <v>39</v>
      </c>
      <c r="B85" s="585"/>
      <c r="C85" s="533" t="s">
        <v>40</v>
      </c>
      <c r="D85" s="585"/>
      <c r="E85" s="534"/>
      <c r="F85" s="576" t="s">
        <v>41</v>
      </c>
      <c r="G85" s="577"/>
      <c r="H85" s="577"/>
      <c r="I85" s="577"/>
      <c r="J85" s="577"/>
      <c r="K85" s="577"/>
      <c r="L85" s="577"/>
      <c r="M85" s="577"/>
      <c r="N85" s="577"/>
      <c r="O85" s="577"/>
      <c r="P85" s="577"/>
      <c r="Q85" s="577"/>
      <c r="R85" s="577"/>
      <c r="S85" s="577"/>
      <c r="T85" s="577"/>
      <c r="U85" s="577"/>
      <c r="V85" s="577"/>
      <c r="W85" s="577"/>
      <c r="X85" s="577"/>
      <c r="Y85" s="577"/>
      <c r="Z85" s="577"/>
      <c r="AA85" s="577"/>
      <c r="AB85" s="577"/>
      <c r="AC85" s="577"/>
      <c r="AD85" s="577"/>
      <c r="AE85" s="577"/>
      <c r="AF85" s="577"/>
      <c r="AG85" s="578"/>
      <c r="AH85" s="509"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586"/>
      <c r="B86" s="586"/>
      <c r="C86" s="581"/>
      <c r="D86" s="586"/>
      <c r="E86" s="582"/>
      <c r="F86" s="557" t="s">
        <v>291</v>
      </c>
      <c r="G86" s="559"/>
      <c r="H86" s="557" t="s">
        <v>64</v>
      </c>
      <c r="I86" s="559"/>
      <c r="J86" s="557" t="s">
        <v>213</v>
      </c>
      <c r="K86" s="559"/>
      <c r="L86" s="557" t="s">
        <v>214</v>
      </c>
      <c r="M86" s="559"/>
      <c r="N86" s="557" t="s">
        <v>215</v>
      </c>
      <c r="O86" s="559"/>
      <c r="P86" s="557" t="s">
        <v>216</v>
      </c>
      <c r="Q86" s="559"/>
      <c r="R86" s="557" t="s">
        <v>217</v>
      </c>
      <c r="S86" s="559"/>
      <c r="T86" s="557" t="s">
        <v>218</v>
      </c>
      <c r="U86" s="559"/>
      <c r="V86" s="557" t="s">
        <v>219</v>
      </c>
      <c r="W86" s="559"/>
      <c r="X86" s="557" t="s">
        <v>220</v>
      </c>
      <c r="Y86" s="559"/>
      <c r="Z86" s="579" t="s">
        <v>221</v>
      </c>
      <c r="AA86" s="580"/>
      <c r="AB86" s="579" t="s">
        <v>222</v>
      </c>
      <c r="AC86" s="580"/>
      <c r="AD86" s="579" t="s">
        <v>223</v>
      </c>
      <c r="AE86" s="580"/>
      <c r="AF86" s="579" t="s">
        <v>224</v>
      </c>
      <c r="AG86" s="580"/>
      <c r="AH86" s="684"/>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95"/>
      <c r="B87" s="695"/>
      <c r="C87" s="436" t="s">
        <v>65</v>
      </c>
      <c r="D87" s="436" t="s">
        <v>37</v>
      </c>
      <c r="E87" s="436" t="s">
        <v>58</v>
      </c>
      <c r="F87" s="425" t="s">
        <v>37</v>
      </c>
      <c r="G87" s="425" t="s">
        <v>58</v>
      </c>
      <c r="H87" s="425" t="s">
        <v>37</v>
      </c>
      <c r="I87" s="425" t="s">
        <v>58</v>
      </c>
      <c r="J87" s="425" t="s">
        <v>37</v>
      </c>
      <c r="K87" s="425" t="s">
        <v>58</v>
      </c>
      <c r="L87" s="425" t="s">
        <v>37</v>
      </c>
      <c r="M87" s="425" t="s">
        <v>58</v>
      </c>
      <c r="N87" s="425" t="s">
        <v>37</v>
      </c>
      <c r="O87" s="425" t="s">
        <v>58</v>
      </c>
      <c r="P87" s="425" t="s">
        <v>37</v>
      </c>
      <c r="Q87" s="425" t="s">
        <v>58</v>
      </c>
      <c r="R87" s="425" t="s">
        <v>37</v>
      </c>
      <c r="S87" s="425" t="s">
        <v>58</v>
      </c>
      <c r="T87" s="425" t="s">
        <v>37</v>
      </c>
      <c r="U87" s="425" t="s">
        <v>58</v>
      </c>
      <c r="V87" s="425" t="s">
        <v>37</v>
      </c>
      <c r="W87" s="425" t="s">
        <v>58</v>
      </c>
      <c r="X87" s="425" t="s">
        <v>37</v>
      </c>
      <c r="Y87" s="425" t="s">
        <v>58</v>
      </c>
      <c r="Z87" s="425" t="s">
        <v>37</v>
      </c>
      <c r="AA87" s="425" t="s">
        <v>58</v>
      </c>
      <c r="AB87" s="425" t="s">
        <v>37</v>
      </c>
      <c r="AC87" s="425" t="s">
        <v>58</v>
      </c>
      <c r="AD87" s="425" t="s">
        <v>37</v>
      </c>
      <c r="AE87" s="425" t="s">
        <v>58</v>
      </c>
      <c r="AF87" s="425" t="s">
        <v>37</v>
      </c>
      <c r="AG87" s="425" t="s">
        <v>58</v>
      </c>
      <c r="AH87" s="510"/>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687" t="s">
        <v>78</v>
      </c>
      <c r="B88" s="68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689" t="s">
        <v>79</v>
      </c>
      <c r="B89" s="69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9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9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93" t="s">
        <v>83</v>
      </c>
      <c r="B92" s="69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389" t="str">
        <f>$BB92</f>
        <v/>
      </c>
      <c r="AJ92" s="11"/>
      <c r="AK92" s="11"/>
      <c r="AL92" s="11"/>
      <c r="AM92" s="11"/>
      <c r="AN92" s="11"/>
      <c r="AO92" s="11"/>
      <c r="AP92" s="27"/>
      <c r="AQ92" s="27"/>
      <c r="AR92" s="11"/>
      <c r="AS92" s="11"/>
      <c r="AT92" s="11"/>
      <c r="AU92" s="11"/>
      <c r="AV92" s="11"/>
      <c r="AW92" s="11"/>
      <c r="AX92" s="11"/>
      <c r="AY92" s="11"/>
      <c r="AZ92" s="11"/>
      <c r="BA92" s="11"/>
      <c r="BB92" s="221" t="str">
        <f>IF(C92&gt;C90+C91,"Los Ingresos de pacientes dependientes severos con escaras DEBEN estar incluidos en los Ingresos de pacientes dependientes severos oncológicos o No oncológicos","")</f>
        <v/>
      </c>
      <c r="BC92" s="11"/>
      <c r="BD92" s="11"/>
      <c r="BE92" s="11"/>
      <c r="BF92" s="11"/>
      <c r="BG92" s="11"/>
      <c r="BH92" s="11"/>
      <c r="BI92" s="11"/>
      <c r="CM92" s="77">
        <f>IF(C92&gt;C90+C91,1,0)</f>
        <v>0</v>
      </c>
      <c r="CN92" s="27"/>
      <c r="CO92" s="27"/>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551" t="s">
        <v>3</v>
      </c>
      <c r="B94" s="552"/>
      <c r="C94" s="579" t="s">
        <v>40</v>
      </c>
      <c r="D94" s="612"/>
      <c r="E94" s="580"/>
      <c r="F94" s="579" t="s">
        <v>221</v>
      </c>
      <c r="G94" s="580"/>
      <c r="H94" s="579" t="s">
        <v>222</v>
      </c>
      <c r="I94" s="580"/>
      <c r="J94" s="579" t="s">
        <v>223</v>
      </c>
      <c r="K94" s="580"/>
      <c r="L94" s="579" t="s">
        <v>224</v>
      </c>
      <c r="M94" s="580"/>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553"/>
      <c r="B95" s="554"/>
      <c r="C95" s="436" t="s">
        <v>65</v>
      </c>
      <c r="D95" s="436" t="s">
        <v>37</v>
      </c>
      <c r="E95" s="436" t="s">
        <v>58</v>
      </c>
      <c r="F95" s="436" t="s">
        <v>37</v>
      </c>
      <c r="G95" s="436" t="s">
        <v>58</v>
      </c>
      <c r="H95" s="436" t="s">
        <v>37</v>
      </c>
      <c r="I95" s="436" t="s">
        <v>58</v>
      </c>
      <c r="J95" s="436" t="s">
        <v>37</v>
      </c>
      <c r="K95" s="436" t="s">
        <v>58</v>
      </c>
      <c r="L95" s="436" t="s">
        <v>37</v>
      </c>
      <c r="M95" s="436"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674" t="s">
        <v>233</v>
      </c>
      <c r="B96" s="674"/>
      <c r="C96" s="93">
        <f>SUM(D96:E96)</f>
        <v>0</v>
      </c>
      <c r="D96" s="93">
        <f t="shared" ref="D96:E98" si="9">+F96+H96+J96+L96</f>
        <v>0</v>
      </c>
      <c r="E96" s="93">
        <f t="shared" si="9"/>
        <v>0</v>
      </c>
      <c r="F96" s="89"/>
      <c r="G96" s="89"/>
      <c r="H96" s="89"/>
      <c r="I96" s="89"/>
      <c r="J96" s="89"/>
      <c r="K96" s="89"/>
      <c r="L96" s="89"/>
      <c r="M96" s="89"/>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528" t="s">
        <v>85</v>
      </c>
      <c r="B97" s="528"/>
      <c r="C97" s="94">
        <f>SUM(D97:E97)</f>
        <v>0</v>
      </c>
      <c r="D97" s="94">
        <f t="shared" si="9"/>
        <v>0</v>
      </c>
      <c r="E97" s="94">
        <f t="shared" si="9"/>
        <v>0</v>
      </c>
      <c r="F97" s="89"/>
      <c r="G97" s="89"/>
      <c r="H97" s="89"/>
      <c r="I97" s="89"/>
      <c r="J97" s="89"/>
      <c r="K97" s="89"/>
      <c r="L97" s="89"/>
      <c r="M97" s="89"/>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616" t="s">
        <v>86</v>
      </c>
      <c r="B98" s="616"/>
      <c r="C98" s="99">
        <f>SUM(D98:E98)</f>
        <v>0</v>
      </c>
      <c r="D98" s="99">
        <f t="shared" si="9"/>
        <v>0</v>
      </c>
      <c r="E98" s="99">
        <f t="shared" si="9"/>
        <v>0</v>
      </c>
      <c r="F98" s="89"/>
      <c r="G98" s="89"/>
      <c r="H98" s="89"/>
      <c r="I98" s="89"/>
      <c r="J98" s="89"/>
      <c r="K98" s="89"/>
      <c r="L98" s="89"/>
      <c r="M98" s="89"/>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613" t="s">
        <v>87</v>
      </c>
      <c r="B99" s="613"/>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614" t="s">
        <v>88</v>
      </c>
      <c r="B100" s="614"/>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528" t="s">
        <v>89</v>
      </c>
      <c r="B101" s="528"/>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528" t="s">
        <v>90</v>
      </c>
      <c r="B102" s="528"/>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615" t="s">
        <v>91</v>
      </c>
      <c r="B103" s="61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613" t="s">
        <v>87</v>
      </c>
      <c r="B104" s="613"/>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609" t="s">
        <v>92</v>
      </c>
      <c r="B105" s="609"/>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551" t="s">
        <v>3</v>
      </c>
      <c r="B107" s="552"/>
      <c r="C107" s="579" t="s">
        <v>40</v>
      </c>
      <c r="D107" s="612"/>
      <c r="E107" s="580"/>
      <c r="F107" s="579" t="s">
        <v>221</v>
      </c>
      <c r="G107" s="580"/>
      <c r="H107" s="579" t="s">
        <v>222</v>
      </c>
      <c r="I107" s="580"/>
      <c r="J107" s="579" t="s">
        <v>223</v>
      </c>
      <c r="K107" s="580"/>
      <c r="L107" s="579" t="s">
        <v>224</v>
      </c>
      <c r="M107" s="763"/>
      <c r="N107" s="685"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553"/>
      <c r="B108" s="554"/>
      <c r="C108" s="436" t="s">
        <v>65</v>
      </c>
      <c r="D108" s="436" t="s">
        <v>37</v>
      </c>
      <c r="E108" s="436" t="s">
        <v>58</v>
      </c>
      <c r="F108" s="436" t="s">
        <v>37</v>
      </c>
      <c r="G108" s="436" t="s">
        <v>58</v>
      </c>
      <c r="H108" s="436" t="s">
        <v>37</v>
      </c>
      <c r="I108" s="436" t="s">
        <v>58</v>
      </c>
      <c r="J108" s="436" t="s">
        <v>37</v>
      </c>
      <c r="K108" s="436" t="s">
        <v>58</v>
      </c>
      <c r="L108" s="436" t="s">
        <v>37</v>
      </c>
      <c r="M108" s="231" t="s">
        <v>58</v>
      </c>
      <c r="N108" s="686"/>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674" t="s">
        <v>233</v>
      </c>
      <c r="B109" s="67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528" t="s">
        <v>85</v>
      </c>
      <c r="B110" s="528"/>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616" t="s">
        <v>86</v>
      </c>
      <c r="B111" s="616"/>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613" t="s">
        <v>87</v>
      </c>
      <c r="B112" s="613"/>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614" t="s">
        <v>88</v>
      </c>
      <c r="B113" s="614"/>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528" t="s">
        <v>89</v>
      </c>
      <c r="B114" s="528"/>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528" t="s">
        <v>90</v>
      </c>
      <c r="B115" s="528"/>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615" t="s">
        <v>91</v>
      </c>
      <c r="B116" s="61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613" t="s">
        <v>87</v>
      </c>
      <c r="B117" s="613"/>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609" t="s">
        <v>92</v>
      </c>
      <c r="B118" s="609"/>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543" t="s">
        <v>93</v>
      </c>
      <c r="B120" s="543"/>
      <c r="C120" s="543"/>
      <c r="D120" s="543" t="s">
        <v>40</v>
      </c>
      <c r="E120" s="543"/>
      <c r="F120" s="543"/>
      <c r="G120" s="610" t="s">
        <v>236</v>
      </c>
      <c r="H120" s="610"/>
      <c r="I120" s="611" t="s">
        <v>237</v>
      </c>
      <c r="J120" s="611"/>
      <c r="K120" s="611" t="s">
        <v>140</v>
      </c>
      <c r="L120" s="611"/>
      <c r="M120" s="610" t="s">
        <v>63</v>
      </c>
      <c r="N120" s="610"/>
      <c r="O120" s="610" t="s">
        <v>8</v>
      </c>
      <c r="P120" s="610"/>
      <c r="Q120" s="651" t="s">
        <v>213</v>
      </c>
      <c r="R120" s="651"/>
      <c r="S120" s="651" t="s">
        <v>214</v>
      </c>
      <c r="T120" s="651"/>
      <c r="U120" s="651" t="s">
        <v>215</v>
      </c>
      <c r="V120" s="651"/>
      <c r="W120" s="651" t="s">
        <v>216</v>
      </c>
      <c r="X120" s="651"/>
      <c r="Y120" s="651" t="s">
        <v>217</v>
      </c>
      <c r="Z120" s="651"/>
      <c r="AA120" s="651" t="s">
        <v>218</v>
      </c>
      <c r="AB120" s="651"/>
      <c r="AC120" s="651" t="s">
        <v>219</v>
      </c>
      <c r="AD120" s="651"/>
      <c r="AE120" s="651" t="s">
        <v>220</v>
      </c>
      <c r="AF120" s="651"/>
      <c r="AG120" s="651" t="s">
        <v>221</v>
      </c>
      <c r="AH120" s="651"/>
      <c r="AI120" s="651" t="s">
        <v>222</v>
      </c>
      <c r="AJ120" s="651"/>
      <c r="AK120" s="651" t="s">
        <v>223</v>
      </c>
      <c r="AL120" s="651"/>
      <c r="AM120" s="651" t="s">
        <v>224</v>
      </c>
      <c r="AN120" s="579"/>
      <c r="AO120" s="696" t="s">
        <v>97</v>
      </c>
      <c r="AP120" s="698" t="s">
        <v>98</v>
      </c>
      <c r="AQ120" s="700" t="s">
        <v>99</v>
      </c>
      <c r="AR120" s="700"/>
      <c r="AY120" s="27"/>
      <c r="AZ120" s="547" t="s">
        <v>236</v>
      </c>
      <c r="BA120" s="548"/>
      <c r="BB120" s="701" t="s">
        <v>237</v>
      </c>
      <c r="BC120" s="702"/>
      <c r="BD120" s="701" t="s">
        <v>140</v>
      </c>
      <c r="BE120" s="702"/>
      <c r="BF120" s="547" t="s">
        <v>63</v>
      </c>
      <c r="BG120" s="548"/>
      <c r="BH120" s="547" t="s">
        <v>8</v>
      </c>
      <c r="BI120" s="548"/>
      <c r="BJ120" s="579" t="s">
        <v>213</v>
      </c>
      <c r="BK120" s="580"/>
      <c r="BL120" s="579" t="s">
        <v>214</v>
      </c>
      <c r="BM120" s="580"/>
      <c r="BN120" s="579" t="s">
        <v>215</v>
      </c>
      <c r="BO120" s="580"/>
      <c r="BP120" s="579" t="s">
        <v>216</v>
      </c>
      <c r="BQ120" s="580"/>
      <c r="BR120" s="579" t="s">
        <v>217</v>
      </c>
      <c r="BS120" s="580"/>
      <c r="BT120" s="579" t="s">
        <v>218</v>
      </c>
      <c r="BU120" s="580"/>
      <c r="BV120" s="579" t="s">
        <v>219</v>
      </c>
      <c r="BW120" s="580"/>
      <c r="BX120" s="579" t="s">
        <v>220</v>
      </c>
      <c r="BY120" s="580"/>
      <c r="BZ120" s="579" t="s">
        <v>221</v>
      </c>
      <c r="CA120" s="580"/>
      <c r="CB120" s="579" t="s">
        <v>222</v>
      </c>
      <c r="CC120" s="580"/>
      <c r="CD120" s="579" t="s">
        <v>223</v>
      </c>
      <c r="CE120" s="580"/>
      <c r="CF120" s="579" t="s">
        <v>224</v>
      </c>
      <c r="CG120" s="580"/>
      <c r="CH120" s="227"/>
      <c r="CI120" s="227"/>
      <c r="CJ120" s="227"/>
      <c r="CK120" s="227"/>
      <c r="CL120" s="227"/>
      <c r="CM120" s="226"/>
      <c r="CN120" s="227"/>
      <c r="CO120" s="227"/>
      <c r="CP120" s="547" t="s">
        <v>236</v>
      </c>
      <c r="CQ120" s="548"/>
      <c r="CR120" s="701" t="s">
        <v>237</v>
      </c>
      <c r="CS120" s="702"/>
      <c r="CT120" s="701" t="s">
        <v>140</v>
      </c>
      <c r="CU120" s="702"/>
      <c r="CV120" s="547" t="s">
        <v>63</v>
      </c>
      <c r="CW120" s="548"/>
      <c r="CX120" s="547" t="s">
        <v>8</v>
      </c>
      <c r="CY120" s="548"/>
      <c r="CZ120" s="579" t="s">
        <v>213</v>
      </c>
      <c r="DA120" s="580"/>
      <c r="DB120" s="579" t="s">
        <v>214</v>
      </c>
      <c r="DC120" s="580"/>
      <c r="DD120" s="579" t="s">
        <v>215</v>
      </c>
      <c r="DE120" s="580"/>
      <c r="DF120" s="579" t="s">
        <v>216</v>
      </c>
      <c r="DG120" s="580"/>
      <c r="DH120" s="579" t="s">
        <v>217</v>
      </c>
      <c r="DI120" s="580"/>
      <c r="DJ120" s="579" t="s">
        <v>218</v>
      </c>
      <c r="DK120" s="580"/>
      <c r="DL120" s="579" t="s">
        <v>219</v>
      </c>
      <c r="DM120" s="580"/>
      <c r="DN120" s="579" t="s">
        <v>220</v>
      </c>
      <c r="DO120" s="580"/>
      <c r="DP120" s="579" t="s">
        <v>221</v>
      </c>
      <c r="DQ120" s="580"/>
      <c r="DR120" s="579" t="s">
        <v>222</v>
      </c>
      <c r="DS120" s="580"/>
      <c r="DT120" s="579" t="s">
        <v>223</v>
      </c>
      <c r="DU120" s="580"/>
      <c r="DV120" s="579" t="s">
        <v>224</v>
      </c>
      <c r="DW120" s="580"/>
      <c r="DX120" s="227"/>
      <c r="DY120" s="227"/>
      <c r="DZ120" s="227"/>
    </row>
    <row r="121" spans="1:130" s="76" customFormat="1" ht="21" x14ac:dyDescent="0.15">
      <c r="A121" s="543"/>
      <c r="B121" s="543"/>
      <c r="C121" s="543"/>
      <c r="D121" s="438" t="s">
        <v>100</v>
      </c>
      <c r="E121" s="246" t="s">
        <v>37</v>
      </c>
      <c r="F121" s="246" t="s">
        <v>58</v>
      </c>
      <c r="G121" s="437" t="s">
        <v>37</v>
      </c>
      <c r="H121" s="437" t="s">
        <v>58</v>
      </c>
      <c r="I121" s="437" t="s">
        <v>37</v>
      </c>
      <c r="J121" s="437" t="s">
        <v>58</v>
      </c>
      <c r="K121" s="437" t="s">
        <v>37</v>
      </c>
      <c r="L121" s="437" t="s">
        <v>58</v>
      </c>
      <c r="M121" s="437" t="s">
        <v>37</v>
      </c>
      <c r="N121" s="437" t="s">
        <v>58</v>
      </c>
      <c r="O121" s="437" t="s">
        <v>37</v>
      </c>
      <c r="P121" s="437" t="s">
        <v>58</v>
      </c>
      <c r="Q121" s="437" t="s">
        <v>37</v>
      </c>
      <c r="R121" s="437" t="s">
        <v>58</v>
      </c>
      <c r="S121" s="437" t="s">
        <v>37</v>
      </c>
      <c r="T121" s="437" t="s">
        <v>58</v>
      </c>
      <c r="U121" s="437" t="s">
        <v>37</v>
      </c>
      <c r="V121" s="437" t="s">
        <v>58</v>
      </c>
      <c r="W121" s="437" t="s">
        <v>37</v>
      </c>
      <c r="X121" s="437" t="s">
        <v>58</v>
      </c>
      <c r="Y121" s="437" t="s">
        <v>37</v>
      </c>
      <c r="Z121" s="437" t="s">
        <v>58</v>
      </c>
      <c r="AA121" s="437" t="s">
        <v>37</v>
      </c>
      <c r="AB121" s="437" t="s">
        <v>58</v>
      </c>
      <c r="AC121" s="437" t="s">
        <v>37</v>
      </c>
      <c r="AD121" s="437" t="s">
        <v>58</v>
      </c>
      <c r="AE121" s="437" t="s">
        <v>37</v>
      </c>
      <c r="AF121" s="437" t="s">
        <v>58</v>
      </c>
      <c r="AG121" s="437" t="s">
        <v>37</v>
      </c>
      <c r="AH121" s="437" t="s">
        <v>58</v>
      </c>
      <c r="AI121" s="437" t="s">
        <v>37</v>
      </c>
      <c r="AJ121" s="437" t="s">
        <v>58</v>
      </c>
      <c r="AK121" s="437" t="s">
        <v>37</v>
      </c>
      <c r="AL121" s="437" t="s">
        <v>58</v>
      </c>
      <c r="AM121" s="437" t="s">
        <v>37</v>
      </c>
      <c r="AN121" s="424" t="s">
        <v>58</v>
      </c>
      <c r="AO121" s="697"/>
      <c r="AP121" s="699"/>
      <c r="AQ121" s="248" t="s">
        <v>37</v>
      </c>
      <c r="AR121" s="248" t="s">
        <v>58</v>
      </c>
      <c r="AY121" s="27"/>
      <c r="AZ121" s="437" t="s">
        <v>37</v>
      </c>
      <c r="BA121" s="437" t="s">
        <v>58</v>
      </c>
      <c r="BB121" s="437" t="s">
        <v>37</v>
      </c>
      <c r="BC121" s="437" t="s">
        <v>58</v>
      </c>
      <c r="BD121" s="437" t="s">
        <v>37</v>
      </c>
      <c r="BE121" s="437" t="s">
        <v>58</v>
      </c>
      <c r="BF121" s="437" t="s">
        <v>37</v>
      </c>
      <c r="BG121" s="437" t="s">
        <v>58</v>
      </c>
      <c r="BH121" s="437" t="s">
        <v>37</v>
      </c>
      <c r="BI121" s="437" t="s">
        <v>58</v>
      </c>
      <c r="BJ121" s="437" t="s">
        <v>37</v>
      </c>
      <c r="BK121" s="437" t="s">
        <v>58</v>
      </c>
      <c r="BL121" s="437" t="s">
        <v>37</v>
      </c>
      <c r="BM121" s="437" t="s">
        <v>58</v>
      </c>
      <c r="BN121" s="437" t="s">
        <v>37</v>
      </c>
      <c r="BO121" s="437" t="s">
        <v>58</v>
      </c>
      <c r="BP121" s="437" t="s">
        <v>37</v>
      </c>
      <c r="BQ121" s="437" t="s">
        <v>58</v>
      </c>
      <c r="BR121" s="437" t="s">
        <v>37</v>
      </c>
      <c r="BS121" s="437" t="s">
        <v>58</v>
      </c>
      <c r="BT121" s="437" t="s">
        <v>37</v>
      </c>
      <c r="BU121" s="437" t="s">
        <v>58</v>
      </c>
      <c r="BV121" s="437" t="s">
        <v>37</v>
      </c>
      <c r="BW121" s="437" t="s">
        <v>58</v>
      </c>
      <c r="BX121" s="437" t="s">
        <v>37</v>
      </c>
      <c r="BY121" s="437" t="s">
        <v>58</v>
      </c>
      <c r="BZ121" s="437" t="s">
        <v>37</v>
      </c>
      <c r="CA121" s="437" t="s">
        <v>58</v>
      </c>
      <c r="CB121" s="437" t="s">
        <v>37</v>
      </c>
      <c r="CC121" s="437" t="s">
        <v>58</v>
      </c>
      <c r="CD121" s="437" t="s">
        <v>37</v>
      </c>
      <c r="CE121" s="437" t="s">
        <v>58</v>
      </c>
      <c r="CF121" s="437" t="s">
        <v>37</v>
      </c>
      <c r="CG121" s="424" t="s">
        <v>58</v>
      </c>
      <c r="CH121" s="227"/>
      <c r="CI121" s="227"/>
      <c r="CJ121" s="227"/>
      <c r="CK121" s="227"/>
      <c r="CL121" s="227"/>
      <c r="CM121" s="226"/>
      <c r="CN121" s="227"/>
      <c r="CO121" s="227"/>
      <c r="CP121" s="437" t="s">
        <v>37</v>
      </c>
      <c r="CQ121" s="437" t="s">
        <v>58</v>
      </c>
      <c r="CR121" s="437" t="s">
        <v>37</v>
      </c>
      <c r="CS121" s="437" t="s">
        <v>58</v>
      </c>
      <c r="CT121" s="437" t="s">
        <v>37</v>
      </c>
      <c r="CU121" s="437" t="s">
        <v>58</v>
      </c>
      <c r="CV121" s="437" t="s">
        <v>37</v>
      </c>
      <c r="CW121" s="437" t="s">
        <v>58</v>
      </c>
      <c r="CX121" s="437" t="s">
        <v>37</v>
      </c>
      <c r="CY121" s="437" t="s">
        <v>58</v>
      </c>
      <c r="CZ121" s="437" t="s">
        <v>37</v>
      </c>
      <c r="DA121" s="437" t="s">
        <v>58</v>
      </c>
      <c r="DB121" s="437" t="s">
        <v>37</v>
      </c>
      <c r="DC121" s="437" t="s">
        <v>58</v>
      </c>
      <c r="DD121" s="437" t="s">
        <v>37</v>
      </c>
      <c r="DE121" s="437" t="s">
        <v>58</v>
      </c>
      <c r="DF121" s="437" t="s">
        <v>37</v>
      </c>
      <c r="DG121" s="437" t="s">
        <v>58</v>
      </c>
      <c r="DH121" s="437" t="s">
        <v>37</v>
      </c>
      <c r="DI121" s="437" t="s">
        <v>58</v>
      </c>
      <c r="DJ121" s="437" t="s">
        <v>37</v>
      </c>
      <c r="DK121" s="437" t="s">
        <v>58</v>
      </c>
      <c r="DL121" s="437" t="s">
        <v>37</v>
      </c>
      <c r="DM121" s="437" t="s">
        <v>58</v>
      </c>
      <c r="DN121" s="437" t="s">
        <v>37</v>
      </c>
      <c r="DO121" s="437" t="s">
        <v>58</v>
      </c>
      <c r="DP121" s="437" t="s">
        <v>37</v>
      </c>
      <c r="DQ121" s="437" t="s">
        <v>58</v>
      </c>
      <c r="DR121" s="437" t="s">
        <v>37</v>
      </c>
      <c r="DS121" s="437" t="s">
        <v>58</v>
      </c>
      <c r="DT121" s="437" t="s">
        <v>37</v>
      </c>
      <c r="DU121" s="437" t="s">
        <v>58</v>
      </c>
      <c r="DV121" s="437" t="s">
        <v>37</v>
      </c>
      <c r="DW121" s="424" t="s">
        <v>58</v>
      </c>
      <c r="DX121" s="227"/>
      <c r="DY121" s="227"/>
      <c r="DZ121" s="227"/>
    </row>
    <row r="122" spans="1:130" s="76" customFormat="1" ht="15.75" customHeight="1" x14ac:dyDescent="0.15">
      <c r="A122" s="249" t="s">
        <v>101</v>
      </c>
      <c r="B122" s="250"/>
      <c r="C122" s="251"/>
      <c r="D122" s="252">
        <f>SUM(E122:F122)</f>
        <v>29</v>
      </c>
      <c r="E122" s="252">
        <f>+G122+I122+K122+M122+O122+Q122+S122+U122+W122+Y122+AA122+AC122+AE122+AG122+AI122+AK122+AM122</f>
        <v>19</v>
      </c>
      <c r="F122" s="252">
        <f>+H122+J122+L122+N122+P122+R122+T122+V122+X122+Z122+AB122+AD122+AF122+AH122+AJ122+AL122+AN122</f>
        <v>10</v>
      </c>
      <c r="G122" s="197"/>
      <c r="H122" s="197"/>
      <c r="I122" s="197">
        <v>3</v>
      </c>
      <c r="J122" s="197"/>
      <c r="K122" s="197">
        <v>11</v>
      </c>
      <c r="L122" s="197">
        <v>2</v>
      </c>
      <c r="M122" s="197">
        <v>4</v>
      </c>
      <c r="N122" s="197">
        <v>2</v>
      </c>
      <c r="O122" s="197"/>
      <c r="P122" s="197"/>
      <c r="Q122" s="197"/>
      <c r="R122" s="197"/>
      <c r="S122" s="197"/>
      <c r="T122" s="197"/>
      <c r="U122" s="197">
        <v>1</v>
      </c>
      <c r="V122" s="197">
        <v>1</v>
      </c>
      <c r="W122" s="197"/>
      <c r="X122" s="197"/>
      <c r="Y122" s="197"/>
      <c r="Z122" s="197">
        <v>2</v>
      </c>
      <c r="AA122" s="197"/>
      <c r="AB122" s="197">
        <v>2</v>
      </c>
      <c r="AC122" s="197"/>
      <c r="AD122" s="197"/>
      <c r="AE122" s="197"/>
      <c r="AF122" s="197"/>
      <c r="AG122" s="197"/>
      <c r="AH122" s="197">
        <v>1</v>
      </c>
      <c r="AI122" s="197"/>
      <c r="AJ122" s="197"/>
      <c r="AK122" s="197"/>
      <c r="AL122" s="197">
        <v>0</v>
      </c>
      <c r="AM122" s="197"/>
      <c r="AN122" s="253"/>
      <c r="AO122" s="254"/>
      <c r="AP122" s="197"/>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606" t="s">
        <v>102</v>
      </c>
      <c r="B123" s="607"/>
      <c r="C123" s="608"/>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703" t="s">
        <v>103</v>
      </c>
      <c r="B124" s="639" t="s">
        <v>104</v>
      </c>
      <c r="C124" s="637"/>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656"/>
      <c r="B125" s="647" t="s">
        <v>105</v>
      </c>
      <c r="C125" s="626"/>
      <c r="D125" s="112">
        <f t="shared" si="22"/>
        <v>0</v>
      </c>
      <c r="E125" s="112">
        <f t="shared" si="23"/>
        <v>0</v>
      </c>
      <c r="F125" s="112">
        <f t="shared" si="23"/>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629" t="s">
        <v>106</v>
      </c>
      <c r="B126" s="629"/>
      <c r="C126" s="630"/>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631" t="s">
        <v>282</v>
      </c>
      <c r="B127" s="631"/>
      <c r="C127" s="623"/>
      <c r="D127" s="111">
        <f t="shared" si="22"/>
        <v>0</v>
      </c>
      <c r="E127" s="111">
        <f>+G127+I127+K127+M127</f>
        <v>0</v>
      </c>
      <c r="F127" s="111">
        <f>+H127+J127+L127+N127</f>
        <v>0</v>
      </c>
      <c r="G127" s="85"/>
      <c r="H127" s="85"/>
      <c r="I127" s="85"/>
      <c r="J127" s="85"/>
      <c r="K127" s="85"/>
      <c r="L127" s="85"/>
      <c r="M127" s="129"/>
      <c r="N127" s="85"/>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624" t="s">
        <v>107</v>
      </c>
      <c r="B128" s="624"/>
      <c r="C128" s="625"/>
      <c r="D128" s="144">
        <f t="shared" si="22"/>
        <v>0</v>
      </c>
      <c r="E128" s="144">
        <f t="shared" si="23"/>
        <v>0</v>
      </c>
      <c r="F128" s="144">
        <f t="shared" si="23"/>
        <v>0</v>
      </c>
      <c r="G128" s="86"/>
      <c r="H128" s="86"/>
      <c r="I128" s="86"/>
      <c r="J128" s="86"/>
      <c r="K128" s="86"/>
      <c r="L128" s="86"/>
      <c r="M128" s="113"/>
      <c r="N128" s="87"/>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632" t="s">
        <v>108</v>
      </c>
      <c r="B129" s="634" t="s">
        <v>238</v>
      </c>
      <c r="C129" s="635"/>
      <c r="D129" s="143">
        <f t="shared" si="22"/>
        <v>0</v>
      </c>
      <c r="E129" s="143">
        <f t="shared" si="23"/>
        <v>0</v>
      </c>
      <c r="F129" s="143">
        <f t="shared" si="23"/>
        <v>0</v>
      </c>
      <c r="G129" s="84"/>
      <c r="H129" s="84"/>
      <c r="I129" s="84"/>
      <c r="J129" s="84"/>
      <c r="K129" s="84"/>
      <c r="L129" s="84"/>
      <c r="M129" s="138"/>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633"/>
      <c r="B130" s="538" t="s">
        <v>109</v>
      </c>
      <c r="C130" s="626"/>
      <c r="D130" s="112">
        <f t="shared" si="22"/>
        <v>0</v>
      </c>
      <c r="E130" s="112">
        <f t="shared" si="23"/>
        <v>0</v>
      </c>
      <c r="F130" s="112">
        <f t="shared" si="23"/>
        <v>0</v>
      </c>
      <c r="G130" s="87"/>
      <c r="H130" s="87"/>
      <c r="I130" s="87"/>
      <c r="J130" s="87"/>
      <c r="K130" s="87"/>
      <c r="L130" s="87"/>
      <c r="M130" s="113"/>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627" t="s">
        <v>111</v>
      </c>
      <c r="C131" s="628"/>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617" t="s">
        <v>112</v>
      </c>
      <c r="B132" s="617"/>
      <c r="C132" s="61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619" t="s">
        <v>113</v>
      </c>
      <c r="B133" s="620"/>
      <c r="C133" s="621"/>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638" t="s">
        <v>114</v>
      </c>
      <c r="B134" s="648" t="s">
        <v>115</v>
      </c>
      <c r="C134" s="630"/>
      <c r="D134" s="142">
        <f t="shared" ref="D134:D155" si="33">SUM(E134:F134)</f>
        <v>0</v>
      </c>
      <c r="E134" s="142">
        <f t="shared" ref="E134:F155" si="34">+G134+I134+K134+M134+O134+Q134+S134+U134+W134+Y134+AA134+AC134+AE134+AG134+AI134+AK134+AM134</f>
        <v>0</v>
      </c>
      <c r="F134" s="142">
        <f t="shared" si="34"/>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638"/>
      <c r="B135" s="622" t="s">
        <v>116</v>
      </c>
      <c r="C135" s="623"/>
      <c r="D135" s="111">
        <f t="shared" si="33"/>
        <v>0</v>
      </c>
      <c r="E135" s="111">
        <f t="shared" si="34"/>
        <v>0</v>
      </c>
      <c r="F135" s="111">
        <f t="shared" si="34"/>
        <v>0</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638"/>
      <c r="B136" s="622" t="s">
        <v>117</v>
      </c>
      <c r="C136" s="623"/>
      <c r="D136" s="111">
        <f t="shared" si="33"/>
        <v>5</v>
      </c>
      <c r="E136" s="111">
        <f t="shared" si="34"/>
        <v>1</v>
      </c>
      <c r="F136" s="111">
        <f t="shared" si="34"/>
        <v>4</v>
      </c>
      <c r="G136" s="85"/>
      <c r="H136" s="85"/>
      <c r="I136" s="85"/>
      <c r="J136" s="85"/>
      <c r="K136" s="85"/>
      <c r="L136" s="85"/>
      <c r="M136" s="85">
        <v>1</v>
      </c>
      <c r="N136" s="85"/>
      <c r="O136" s="85"/>
      <c r="P136" s="85"/>
      <c r="Q136" s="85"/>
      <c r="R136" s="85"/>
      <c r="S136" s="85"/>
      <c r="T136" s="85"/>
      <c r="U136" s="85"/>
      <c r="V136" s="85">
        <v>1</v>
      </c>
      <c r="W136" s="85"/>
      <c r="X136" s="85"/>
      <c r="Y136" s="85"/>
      <c r="Z136" s="85">
        <v>2</v>
      </c>
      <c r="AA136" s="85"/>
      <c r="AB136" s="85"/>
      <c r="AC136" s="85"/>
      <c r="AD136" s="85"/>
      <c r="AE136" s="85"/>
      <c r="AF136" s="85"/>
      <c r="AG136" s="85"/>
      <c r="AH136" s="85">
        <v>1</v>
      </c>
      <c r="AI136" s="85"/>
      <c r="AJ136" s="85"/>
      <c r="AK136" s="85"/>
      <c r="AL136" s="85"/>
      <c r="AM136" s="85"/>
      <c r="AN136" s="129"/>
      <c r="AO136" s="133"/>
      <c r="AP136" s="85"/>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638"/>
      <c r="B137" s="622" t="s">
        <v>118</v>
      </c>
      <c r="C137" s="623"/>
      <c r="D137" s="111">
        <f>SUM(F137:F137)</f>
        <v>0</v>
      </c>
      <c r="E137" s="268"/>
      <c r="F137" s="111">
        <f>+J137+L137+N137+P137+R137+T137+V137+X137+Z137+AB137+AD137+AF137+AH137+AJ137+AL137+AN137</f>
        <v>0</v>
      </c>
      <c r="G137" s="102"/>
      <c r="H137" s="102"/>
      <c r="I137" s="102"/>
      <c r="J137" s="85"/>
      <c r="K137" s="102"/>
      <c r="L137" s="85"/>
      <c r="M137" s="102"/>
      <c r="N137" s="85"/>
      <c r="O137" s="102"/>
      <c r="P137" s="85"/>
      <c r="Q137" s="102"/>
      <c r="R137" s="85"/>
      <c r="S137" s="102"/>
      <c r="T137" s="85"/>
      <c r="U137" s="102"/>
      <c r="V137" s="85"/>
      <c r="W137" s="102"/>
      <c r="X137" s="85"/>
      <c r="Y137" s="102"/>
      <c r="Z137" s="85"/>
      <c r="AA137" s="102"/>
      <c r="AB137" s="85"/>
      <c r="AC137" s="102"/>
      <c r="AD137" s="85"/>
      <c r="AE137" s="102"/>
      <c r="AF137" s="85"/>
      <c r="AG137" s="102"/>
      <c r="AH137" s="102"/>
      <c r="AI137" s="102"/>
      <c r="AJ137" s="102"/>
      <c r="AK137" s="102"/>
      <c r="AL137" s="102"/>
      <c r="AM137" s="102"/>
      <c r="AN137" s="102"/>
      <c r="AO137" s="262"/>
      <c r="AP137" s="85"/>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638"/>
      <c r="B138" s="622" t="s">
        <v>119</v>
      </c>
      <c r="C138" s="623"/>
      <c r="D138" s="111">
        <f t="shared" si="33"/>
        <v>0</v>
      </c>
      <c r="E138" s="111">
        <f t="shared" si="34"/>
        <v>0</v>
      </c>
      <c r="F138" s="111">
        <f t="shared" si="34"/>
        <v>0</v>
      </c>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638"/>
      <c r="B139" s="649" t="s">
        <v>239</v>
      </c>
      <c r="C139" s="650"/>
      <c r="D139" s="111">
        <f t="shared" si="33"/>
        <v>0</v>
      </c>
      <c r="E139" s="111">
        <f t="shared" si="34"/>
        <v>0</v>
      </c>
      <c r="F139" s="111">
        <f t="shared" si="34"/>
        <v>0</v>
      </c>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638"/>
      <c r="B140" s="641" t="s">
        <v>240</v>
      </c>
      <c r="C140" s="642"/>
      <c r="D140" s="111">
        <f t="shared" si="33"/>
        <v>0</v>
      </c>
      <c r="E140" s="111">
        <f t="shared" si="34"/>
        <v>0</v>
      </c>
      <c r="F140" s="111">
        <f t="shared" si="34"/>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638"/>
      <c r="B141" s="643" t="s">
        <v>241</v>
      </c>
      <c r="C141" s="644"/>
      <c r="D141" s="144">
        <f t="shared" si="33"/>
        <v>0</v>
      </c>
      <c r="E141" s="144">
        <f t="shared" si="34"/>
        <v>0</v>
      </c>
      <c r="F141" s="144">
        <f t="shared" si="34"/>
        <v>0</v>
      </c>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632" t="s">
        <v>120</v>
      </c>
      <c r="B142" s="645" t="s">
        <v>283</v>
      </c>
      <c r="C142" s="646"/>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84"/>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638"/>
      <c r="B143" s="622" t="s">
        <v>284</v>
      </c>
      <c r="C143" s="623"/>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85"/>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633"/>
      <c r="B144" s="647" t="s">
        <v>121</v>
      </c>
      <c r="C144" s="626"/>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87"/>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632" t="s">
        <v>242</v>
      </c>
      <c r="B145" s="639" t="s">
        <v>243</v>
      </c>
      <c r="C145" s="637"/>
      <c r="D145" s="143">
        <f t="shared" si="33"/>
        <v>7</v>
      </c>
      <c r="E145" s="143">
        <f t="shared" ref="E145:F148" si="35">+G145+I145+K145+M145+O145</f>
        <v>7</v>
      </c>
      <c r="F145" s="143">
        <f t="shared" si="35"/>
        <v>0</v>
      </c>
      <c r="G145" s="84"/>
      <c r="H145" s="84"/>
      <c r="I145" s="84">
        <v>1</v>
      </c>
      <c r="J145" s="84"/>
      <c r="K145" s="84">
        <v>6</v>
      </c>
      <c r="L145" s="84"/>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638"/>
      <c r="B146" s="622" t="s">
        <v>244</v>
      </c>
      <c r="C146" s="623"/>
      <c r="D146" s="111">
        <f t="shared" si="33"/>
        <v>1</v>
      </c>
      <c r="E146" s="111">
        <f t="shared" si="35"/>
        <v>1</v>
      </c>
      <c r="F146" s="111">
        <f t="shared" si="35"/>
        <v>0</v>
      </c>
      <c r="G146" s="85"/>
      <c r="H146" s="85"/>
      <c r="I146" s="85">
        <v>1</v>
      </c>
      <c r="J146" s="85"/>
      <c r="K146" s="85"/>
      <c r="L146" s="85"/>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638"/>
      <c r="B147" s="622" t="s">
        <v>245</v>
      </c>
      <c r="C147" s="623"/>
      <c r="D147" s="111">
        <f t="shared" si="33"/>
        <v>0</v>
      </c>
      <c r="E147" s="111">
        <f t="shared" si="35"/>
        <v>0</v>
      </c>
      <c r="F147" s="111">
        <f t="shared" si="35"/>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638"/>
      <c r="B148" s="640" t="s">
        <v>246</v>
      </c>
      <c r="C148" s="625"/>
      <c r="D148" s="144">
        <f t="shared" si="33"/>
        <v>8</v>
      </c>
      <c r="E148" s="144">
        <f t="shared" si="35"/>
        <v>6</v>
      </c>
      <c r="F148" s="144">
        <f t="shared" si="35"/>
        <v>2</v>
      </c>
      <c r="G148" s="86"/>
      <c r="H148" s="86"/>
      <c r="I148" s="86">
        <v>1</v>
      </c>
      <c r="J148" s="86"/>
      <c r="K148" s="86">
        <v>3</v>
      </c>
      <c r="L148" s="86">
        <v>1</v>
      </c>
      <c r="M148" s="86">
        <v>2</v>
      </c>
      <c r="N148" s="86">
        <v>1</v>
      </c>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636" t="s">
        <v>122</v>
      </c>
      <c r="B149" s="636"/>
      <c r="C149" s="637"/>
      <c r="D149" s="143">
        <f t="shared" si="33"/>
        <v>2</v>
      </c>
      <c r="E149" s="143">
        <f t="shared" si="34"/>
        <v>1</v>
      </c>
      <c r="F149" s="143">
        <f t="shared" si="34"/>
        <v>1</v>
      </c>
      <c r="G149" s="84"/>
      <c r="H149" s="84"/>
      <c r="I149" s="84"/>
      <c r="J149" s="84"/>
      <c r="K149" s="84">
        <v>1</v>
      </c>
      <c r="L149" s="84">
        <v>1</v>
      </c>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631" t="s">
        <v>123</v>
      </c>
      <c r="B150" s="631"/>
      <c r="C150" s="623"/>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652" t="s">
        <v>124</v>
      </c>
      <c r="B151" s="653"/>
      <c r="C151" s="654"/>
      <c r="D151" s="111">
        <f t="shared" si="33"/>
        <v>0</v>
      </c>
      <c r="E151" s="111">
        <f t="shared" si="34"/>
        <v>0</v>
      </c>
      <c r="F151" s="111">
        <f t="shared" si="34"/>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562" t="s">
        <v>125</v>
      </c>
      <c r="B152" s="655"/>
      <c r="C152" s="563"/>
      <c r="D152" s="111">
        <f t="shared" si="33"/>
        <v>0</v>
      </c>
      <c r="E152" s="111">
        <f t="shared" si="34"/>
        <v>0</v>
      </c>
      <c r="F152" s="111">
        <f t="shared" si="34"/>
        <v>0</v>
      </c>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562" t="s">
        <v>126</v>
      </c>
      <c r="B153" s="655"/>
      <c r="C153" s="563"/>
      <c r="D153" s="111">
        <f t="shared" si="33"/>
        <v>2</v>
      </c>
      <c r="E153" s="111">
        <f t="shared" si="34"/>
        <v>1</v>
      </c>
      <c r="F153" s="111">
        <f t="shared" si="34"/>
        <v>1</v>
      </c>
      <c r="G153" s="85"/>
      <c r="H153" s="85"/>
      <c r="I153" s="85"/>
      <c r="J153" s="85"/>
      <c r="K153" s="85"/>
      <c r="L153" s="85"/>
      <c r="M153" s="85"/>
      <c r="N153" s="85"/>
      <c r="O153" s="85"/>
      <c r="P153" s="85"/>
      <c r="Q153" s="85"/>
      <c r="R153" s="85"/>
      <c r="S153" s="85"/>
      <c r="T153" s="85"/>
      <c r="U153" s="85">
        <v>1</v>
      </c>
      <c r="V153" s="85"/>
      <c r="W153" s="85"/>
      <c r="X153" s="85"/>
      <c r="Y153" s="85"/>
      <c r="Z153" s="85"/>
      <c r="AA153" s="85"/>
      <c r="AB153" s="85">
        <v>1</v>
      </c>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562" t="s">
        <v>127</v>
      </c>
      <c r="B154" s="655"/>
      <c r="C154" s="563"/>
      <c r="D154" s="111">
        <f t="shared" si="33"/>
        <v>2</v>
      </c>
      <c r="E154" s="111">
        <f t="shared" si="34"/>
        <v>1</v>
      </c>
      <c r="F154" s="111">
        <f t="shared" si="34"/>
        <v>1</v>
      </c>
      <c r="G154" s="85"/>
      <c r="H154" s="85"/>
      <c r="I154" s="85">
        <v>1</v>
      </c>
      <c r="J154" s="85"/>
      <c r="K154" s="85"/>
      <c r="L154" s="85"/>
      <c r="M154" s="85"/>
      <c r="N154" s="85">
        <v>1</v>
      </c>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562" t="s">
        <v>128</v>
      </c>
      <c r="B155" s="655"/>
      <c r="C155" s="563"/>
      <c r="D155" s="111">
        <f t="shared" si="33"/>
        <v>2</v>
      </c>
      <c r="E155" s="111">
        <f t="shared" si="34"/>
        <v>1</v>
      </c>
      <c r="F155" s="111">
        <f t="shared" si="34"/>
        <v>1</v>
      </c>
      <c r="G155" s="85"/>
      <c r="H155" s="85"/>
      <c r="I155" s="85"/>
      <c r="J155" s="85"/>
      <c r="K155" s="85"/>
      <c r="L155" s="85"/>
      <c r="M155" s="85">
        <v>1</v>
      </c>
      <c r="N155" s="85"/>
      <c r="O155" s="85"/>
      <c r="P155" s="85"/>
      <c r="Q155" s="85"/>
      <c r="R155" s="85"/>
      <c r="S155" s="85"/>
      <c r="T155" s="85"/>
      <c r="U155" s="85"/>
      <c r="V155" s="85"/>
      <c r="W155" s="85"/>
      <c r="X155" s="85"/>
      <c r="Y155" s="85"/>
      <c r="Z155" s="85"/>
      <c r="AA155" s="85"/>
      <c r="AB155" s="85">
        <v>1</v>
      </c>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656" t="s">
        <v>129</v>
      </c>
      <c r="B156" s="657"/>
      <c r="C156" s="658"/>
      <c r="D156" s="123">
        <f>SUM(E156:F156)</f>
        <v>1</v>
      </c>
      <c r="E156" s="123">
        <f>+G156+I156+K156+M156+O156+Q156+S156+U156+W156+Y156+AA156+AC156+AE156+AG156+AI156+AK156+AM156</f>
        <v>1</v>
      </c>
      <c r="F156" s="123">
        <f>+H156+J156+L156+N156+P156+R156+T156+V156+X156+Z156+AB156+AD156+AF156+AH156+AJ156+AL156+AN156</f>
        <v>0</v>
      </c>
      <c r="G156" s="87"/>
      <c r="H156" s="87"/>
      <c r="I156" s="87"/>
      <c r="J156" s="87"/>
      <c r="K156" s="87">
        <v>1</v>
      </c>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664" t="s">
        <v>130</v>
      </c>
      <c r="B158" s="664"/>
      <c r="C158" s="664"/>
      <c r="D158" s="543" t="s">
        <v>40</v>
      </c>
      <c r="E158" s="543"/>
      <c r="F158" s="543"/>
      <c r="G158" s="610" t="s">
        <v>236</v>
      </c>
      <c r="H158" s="610"/>
      <c r="I158" s="611" t="s">
        <v>237</v>
      </c>
      <c r="J158" s="611"/>
      <c r="K158" s="611" t="s">
        <v>140</v>
      </c>
      <c r="L158" s="611"/>
      <c r="M158" s="610" t="s">
        <v>63</v>
      </c>
      <c r="N158" s="610"/>
      <c r="O158" s="610" t="s">
        <v>8</v>
      </c>
      <c r="P158" s="610"/>
      <c r="Q158" s="651" t="s">
        <v>213</v>
      </c>
      <c r="R158" s="651"/>
      <c r="S158" s="651" t="s">
        <v>214</v>
      </c>
      <c r="T158" s="651"/>
      <c r="U158" s="651" t="s">
        <v>215</v>
      </c>
      <c r="V158" s="651"/>
      <c r="W158" s="651" t="s">
        <v>216</v>
      </c>
      <c r="X158" s="651"/>
      <c r="Y158" s="651" t="s">
        <v>217</v>
      </c>
      <c r="Z158" s="651"/>
      <c r="AA158" s="651" t="s">
        <v>218</v>
      </c>
      <c r="AB158" s="651"/>
      <c r="AC158" s="651" t="s">
        <v>219</v>
      </c>
      <c r="AD158" s="651"/>
      <c r="AE158" s="651" t="s">
        <v>220</v>
      </c>
      <c r="AF158" s="651"/>
      <c r="AG158" s="651" t="s">
        <v>221</v>
      </c>
      <c r="AH158" s="651"/>
      <c r="AI158" s="651" t="s">
        <v>222</v>
      </c>
      <c r="AJ158" s="651"/>
      <c r="AK158" s="651" t="s">
        <v>223</v>
      </c>
      <c r="AL158" s="651"/>
      <c r="AM158" s="651" t="s">
        <v>224</v>
      </c>
      <c r="AN158" s="579"/>
      <c r="AO158" s="704" t="s">
        <v>131</v>
      </c>
      <c r="AP158" s="706" t="s">
        <v>97</v>
      </c>
      <c r="AQ158" s="698" t="s">
        <v>98</v>
      </c>
      <c r="AR158" s="708" t="s">
        <v>99</v>
      </c>
      <c r="AS158" s="708"/>
      <c r="AZ158" s="547" t="s">
        <v>236</v>
      </c>
      <c r="BA158" s="548"/>
      <c r="BB158" s="701" t="s">
        <v>237</v>
      </c>
      <c r="BC158" s="702"/>
      <c r="BD158" s="701" t="s">
        <v>140</v>
      </c>
      <c r="BE158" s="702"/>
      <c r="BF158" s="547" t="s">
        <v>63</v>
      </c>
      <c r="BG158" s="548"/>
      <c r="BH158" s="547" t="s">
        <v>8</v>
      </c>
      <c r="BI158" s="548"/>
      <c r="BJ158" s="579" t="s">
        <v>213</v>
      </c>
      <c r="BK158" s="580"/>
      <c r="BL158" s="579" t="s">
        <v>214</v>
      </c>
      <c r="BM158" s="580"/>
      <c r="BN158" s="579" t="s">
        <v>215</v>
      </c>
      <c r="BO158" s="580"/>
      <c r="BP158" s="579" t="s">
        <v>216</v>
      </c>
      <c r="BQ158" s="580"/>
      <c r="BR158" s="579" t="s">
        <v>217</v>
      </c>
      <c r="BS158" s="580"/>
      <c r="BT158" s="579" t="s">
        <v>218</v>
      </c>
      <c r="BU158" s="580"/>
      <c r="BV158" s="579" t="s">
        <v>219</v>
      </c>
      <c r="BW158" s="580"/>
      <c r="BX158" s="579" t="s">
        <v>220</v>
      </c>
      <c r="BY158" s="580"/>
      <c r="BZ158" s="579" t="s">
        <v>221</v>
      </c>
      <c r="CA158" s="580"/>
      <c r="CB158" s="579" t="s">
        <v>222</v>
      </c>
      <c r="CC158" s="580"/>
      <c r="CD158" s="579" t="s">
        <v>223</v>
      </c>
      <c r="CE158" s="580"/>
      <c r="CF158" s="579" t="s">
        <v>224</v>
      </c>
      <c r="CG158" s="580"/>
      <c r="CH158" s="5"/>
      <c r="CI158" s="5"/>
      <c r="CJ158" s="5"/>
      <c r="CK158" s="5"/>
      <c r="CL158" s="5"/>
      <c r="CM158" s="5"/>
      <c r="CN158" s="269"/>
      <c r="CO158" s="269"/>
      <c r="CP158" s="547" t="s">
        <v>236</v>
      </c>
      <c r="CQ158" s="548"/>
      <c r="CR158" s="701" t="s">
        <v>237</v>
      </c>
      <c r="CS158" s="702"/>
      <c r="CT158" s="701" t="s">
        <v>140</v>
      </c>
      <c r="CU158" s="702"/>
      <c r="CV158" s="547" t="s">
        <v>63</v>
      </c>
      <c r="CW158" s="548"/>
      <c r="CX158" s="547" t="s">
        <v>8</v>
      </c>
      <c r="CY158" s="548"/>
      <c r="CZ158" s="579" t="s">
        <v>213</v>
      </c>
      <c r="DA158" s="580"/>
      <c r="DB158" s="579" t="s">
        <v>214</v>
      </c>
      <c r="DC158" s="580"/>
      <c r="DD158" s="579" t="s">
        <v>215</v>
      </c>
      <c r="DE158" s="580"/>
      <c r="DF158" s="579" t="s">
        <v>216</v>
      </c>
      <c r="DG158" s="580"/>
      <c r="DH158" s="579" t="s">
        <v>217</v>
      </c>
      <c r="DI158" s="580"/>
      <c r="DJ158" s="579" t="s">
        <v>218</v>
      </c>
      <c r="DK158" s="580"/>
      <c r="DL158" s="579" t="s">
        <v>219</v>
      </c>
      <c r="DM158" s="580"/>
      <c r="DN158" s="579" t="s">
        <v>220</v>
      </c>
      <c r="DO158" s="580"/>
      <c r="DP158" s="579" t="s">
        <v>221</v>
      </c>
      <c r="DQ158" s="580"/>
      <c r="DR158" s="579" t="s">
        <v>222</v>
      </c>
      <c r="DS158" s="580"/>
      <c r="DT158" s="579" t="s">
        <v>223</v>
      </c>
      <c r="DU158" s="580"/>
      <c r="DV158" s="579" t="s">
        <v>224</v>
      </c>
      <c r="DW158" s="580"/>
      <c r="DX158" s="5"/>
      <c r="DY158" s="5"/>
      <c r="DZ158" s="5"/>
      <c r="EA158" s="5"/>
      <c r="EB158" s="5"/>
      <c r="EC158" s="5"/>
      <c r="ED158" s="5"/>
    </row>
    <row r="159" spans="1:143" s="76" customFormat="1" ht="26.25" customHeight="1" x14ac:dyDescent="0.25">
      <c r="A159" s="665"/>
      <c r="B159" s="665"/>
      <c r="C159" s="665"/>
      <c r="D159" s="438" t="s">
        <v>100</v>
      </c>
      <c r="E159" s="246" t="s">
        <v>37</v>
      </c>
      <c r="F159" s="246" t="s">
        <v>58</v>
      </c>
      <c r="G159" s="437" t="s">
        <v>37</v>
      </c>
      <c r="H159" s="437" t="s">
        <v>58</v>
      </c>
      <c r="I159" s="437" t="s">
        <v>37</v>
      </c>
      <c r="J159" s="437" t="s">
        <v>58</v>
      </c>
      <c r="K159" s="437" t="s">
        <v>37</v>
      </c>
      <c r="L159" s="437" t="s">
        <v>58</v>
      </c>
      <c r="M159" s="437" t="s">
        <v>37</v>
      </c>
      <c r="N159" s="437" t="s">
        <v>58</v>
      </c>
      <c r="O159" s="437" t="s">
        <v>37</v>
      </c>
      <c r="P159" s="437" t="s">
        <v>58</v>
      </c>
      <c r="Q159" s="437" t="s">
        <v>37</v>
      </c>
      <c r="R159" s="437" t="s">
        <v>58</v>
      </c>
      <c r="S159" s="437" t="s">
        <v>37</v>
      </c>
      <c r="T159" s="437" t="s">
        <v>58</v>
      </c>
      <c r="U159" s="437" t="s">
        <v>37</v>
      </c>
      <c r="V159" s="437" t="s">
        <v>58</v>
      </c>
      <c r="W159" s="437" t="s">
        <v>37</v>
      </c>
      <c r="X159" s="437" t="s">
        <v>58</v>
      </c>
      <c r="Y159" s="437" t="s">
        <v>37</v>
      </c>
      <c r="Z159" s="437" t="s">
        <v>58</v>
      </c>
      <c r="AA159" s="437" t="s">
        <v>37</v>
      </c>
      <c r="AB159" s="437" t="s">
        <v>58</v>
      </c>
      <c r="AC159" s="437" t="s">
        <v>37</v>
      </c>
      <c r="AD159" s="437" t="s">
        <v>58</v>
      </c>
      <c r="AE159" s="437" t="s">
        <v>37</v>
      </c>
      <c r="AF159" s="437" t="s">
        <v>58</v>
      </c>
      <c r="AG159" s="437" t="s">
        <v>37</v>
      </c>
      <c r="AH159" s="437" t="s">
        <v>58</v>
      </c>
      <c r="AI159" s="437" t="s">
        <v>37</v>
      </c>
      <c r="AJ159" s="437" t="s">
        <v>58</v>
      </c>
      <c r="AK159" s="437" t="s">
        <v>37</v>
      </c>
      <c r="AL159" s="437" t="s">
        <v>58</v>
      </c>
      <c r="AM159" s="437" t="s">
        <v>37</v>
      </c>
      <c r="AN159" s="424" t="s">
        <v>58</v>
      </c>
      <c r="AO159" s="705"/>
      <c r="AP159" s="707"/>
      <c r="AQ159" s="699"/>
      <c r="AR159" s="270" t="s">
        <v>37</v>
      </c>
      <c r="AS159" s="270" t="s">
        <v>58</v>
      </c>
      <c r="AZ159" s="437" t="s">
        <v>37</v>
      </c>
      <c r="BA159" s="437" t="s">
        <v>58</v>
      </c>
      <c r="BB159" s="437" t="s">
        <v>37</v>
      </c>
      <c r="BC159" s="437" t="s">
        <v>58</v>
      </c>
      <c r="BD159" s="437" t="s">
        <v>37</v>
      </c>
      <c r="BE159" s="437" t="s">
        <v>58</v>
      </c>
      <c r="BF159" s="437" t="s">
        <v>37</v>
      </c>
      <c r="BG159" s="437" t="s">
        <v>58</v>
      </c>
      <c r="BH159" s="437" t="s">
        <v>37</v>
      </c>
      <c r="BI159" s="437" t="s">
        <v>58</v>
      </c>
      <c r="BJ159" s="437" t="s">
        <v>37</v>
      </c>
      <c r="BK159" s="437" t="s">
        <v>58</v>
      </c>
      <c r="BL159" s="437" t="s">
        <v>37</v>
      </c>
      <c r="BM159" s="437" t="s">
        <v>58</v>
      </c>
      <c r="BN159" s="437" t="s">
        <v>37</v>
      </c>
      <c r="BO159" s="437" t="s">
        <v>58</v>
      </c>
      <c r="BP159" s="437" t="s">
        <v>37</v>
      </c>
      <c r="BQ159" s="437" t="s">
        <v>58</v>
      </c>
      <c r="BR159" s="437" t="s">
        <v>37</v>
      </c>
      <c r="BS159" s="437" t="s">
        <v>58</v>
      </c>
      <c r="BT159" s="437" t="s">
        <v>37</v>
      </c>
      <c r="BU159" s="437" t="s">
        <v>58</v>
      </c>
      <c r="BV159" s="437" t="s">
        <v>37</v>
      </c>
      <c r="BW159" s="437" t="s">
        <v>58</v>
      </c>
      <c r="BX159" s="437" t="s">
        <v>37</v>
      </c>
      <c r="BY159" s="437" t="s">
        <v>58</v>
      </c>
      <c r="BZ159" s="437" t="s">
        <v>37</v>
      </c>
      <c r="CA159" s="437" t="s">
        <v>58</v>
      </c>
      <c r="CB159" s="437" t="s">
        <v>37</v>
      </c>
      <c r="CC159" s="437" t="s">
        <v>58</v>
      </c>
      <c r="CD159" s="437" t="s">
        <v>37</v>
      </c>
      <c r="CE159" s="437" t="s">
        <v>58</v>
      </c>
      <c r="CF159" s="437" t="s">
        <v>37</v>
      </c>
      <c r="CG159" s="424" t="s">
        <v>58</v>
      </c>
      <c r="CH159" s="269"/>
      <c r="CI159" s="269"/>
      <c r="CJ159" s="269"/>
      <c r="CK159" s="269"/>
      <c r="CL159" s="269"/>
      <c r="CM159" s="269"/>
      <c r="CN159" s="269"/>
      <c r="CO159" s="269"/>
      <c r="CP159" s="437" t="s">
        <v>37</v>
      </c>
      <c r="CQ159" s="437" t="s">
        <v>58</v>
      </c>
      <c r="CR159" s="437" t="s">
        <v>37</v>
      </c>
      <c r="CS159" s="437" t="s">
        <v>58</v>
      </c>
      <c r="CT159" s="437" t="s">
        <v>37</v>
      </c>
      <c r="CU159" s="437" t="s">
        <v>58</v>
      </c>
      <c r="CV159" s="437" t="s">
        <v>37</v>
      </c>
      <c r="CW159" s="437" t="s">
        <v>58</v>
      </c>
      <c r="CX159" s="437" t="s">
        <v>37</v>
      </c>
      <c r="CY159" s="437" t="s">
        <v>58</v>
      </c>
      <c r="CZ159" s="437" t="s">
        <v>37</v>
      </c>
      <c r="DA159" s="437" t="s">
        <v>58</v>
      </c>
      <c r="DB159" s="437" t="s">
        <v>37</v>
      </c>
      <c r="DC159" s="437" t="s">
        <v>58</v>
      </c>
      <c r="DD159" s="437" t="s">
        <v>37</v>
      </c>
      <c r="DE159" s="437" t="s">
        <v>58</v>
      </c>
      <c r="DF159" s="437" t="s">
        <v>37</v>
      </c>
      <c r="DG159" s="437" t="s">
        <v>58</v>
      </c>
      <c r="DH159" s="437" t="s">
        <v>37</v>
      </c>
      <c r="DI159" s="437" t="s">
        <v>58</v>
      </c>
      <c r="DJ159" s="437" t="s">
        <v>37</v>
      </c>
      <c r="DK159" s="437" t="s">
        <v>58</v>
      </c>
      <c r="DL159" s="437" t="s">
        <v>37</v>
      </c>
      <c r="DM159" s="437" t="s">
        <v>58</v>
      </c>
      <c r="DN159" s="437" t="s">
        <v>37</v>
      </c>
      <c r="DO159" s="437" t="s">
        <v>58</v>
      </c>
      <c r="DP159" s="437" t="s">
        <v>37</v>
      </c>
      <c r="DQ159" s="437" t="s">
        <v>58</v>
      </c>
      <c r="DR159" s="437" t="s">
        <v>37</v>
      </c>
      <c r="DS159" s="437" t="s">
        <v>58</v>
      </c>
      <c r="DT159" s="437" t="s">
        <v>37</v>
      </c>
      <c r="DU159" s="437" t="s">
        <v>58</v>
      </c>
      <c r="DV159" s="437" t="s">
        <v>37</v>
      </c>
      <c r="DW159" s="424" t="s">
        <v>58</v>
      </c>
      <c r="DX159" s="5"/>
      <c r="DY159" s="5"/>
      <c r="DZ159" s="5"/>
      <c r="EA159" s="5"/>
      <c r="EB159" s="5"/>
      <c r="EC159" s="5"/>
      <c r="ED159" s="5"/>
    </row>
    <row r="160" spans="1:143" s="13" customFormat="1" ht="15.75" customHeight="1" x14ac:dyDescent="0.25">
      <c r="A160" s="709" t="s">
        <v>132</v>
      </c>
      <c r="B160" s="709"/>
      <c r="C160" s="709"/>
      <c r="D160" s="252">
        <f>SUM(E160:F160)</f>
        <v>32</v>
      </c>
      <c r="E160" s="252">
        <f>+G160+I160+K160+M160+O160+Q160+S160+U160+W160+Y160+AA160+AC160+AE160+AG160+AI160+AK160+AM160</f>
        <v>19</v>
      </c>
      <c r="F160" s="252">
        <f>+H160+J160+L160+N160+P160+R160+T160+V160+X160+Z160+AB160+AD160+AF160+AH160+AJ160+AL160+AN160</f>
        <v>13</v>
      </c>
      <c r="G160" s="117"/>
      <c r="H160" s="117">
        <v>1</v>
      </c>
      <c r="I160" s="117">
        <v>2</v>
      </c>
      <c r="J160" s="117">
        <v>1</v>
      </c>
      <c r="K160" s="117">
        <v>11</v>
      </c>
      <c r="L160" s="117">
        <v>3</v>
      </c>
      <c r="M160" s="117">
        <v>2</v>
      </c>
      <c r="N160" s="117">
        <v>1</v>
      </c>
      <c r="O160" s="117">
        <v>2</v>
      </c>
      <c r="P160" s="117"/>
      <c r="Q160" s="117"/>
      <c r="R160" s="117"/>
      <c r="S160" s="117"/>
      <c r="T160" s="117">
        <v>1</v>
      </c>
      <c r="U160" s="117"/>
      <c r="V160" s="117">
        <v>3</v>
      </c>
      <c r="W160" s="117"/>
      <c r="X160" s="117"/>
      <c r="Y160" s="117"/>
      <c r="Z160" s="117">
        <v>1</v>
      </c>
      <c r="AA160" s="117">
        <v>2</v>
      </c>
      <c r="AB160" s="117">
        <v>2</v>
      </c>
      <c r="AC160" s="117"/>
      <c r="AD160" s="117"/>
      <c r="AE160" s="117"/>
      <c r="AF160" s="117"/>
      <c r="AG160" s="117"/>
      <c r="AH160" s="117"/>
      <c r="AI160" s="117"/>
      <c r="AJ160" s="117"/>
      <c r="AK160" s="117"/>
      <c r="AL160" s="117"/>
      <c r="AM160" s="117"/>
      <c r="AN160" s="271"/>
      <c r="AO160" s="137"/>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710" t="s">
        <v>102</v>
      </c>
      <c r="B161" s="711"/>
      <c r="C161" s="711"/>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77">
        <f>IF($AP160&lt;=$F160,0,1)</f>
        <v>0</v>
      </c>
      <c r="CQ161" s="77">
        <f>IF($AQ160&lt;=$F160,0,1)</f>
        <v>0</v>
      </c>
      <c r="CR161" s="77">
        <f>IF(($AR160)&lt;=$E160,0,1)</f>
        <v>0</v>
      </c>
      <c r="CS161" s="7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659" t="s">
        <v>103</v>
      </c>
      <c r="B162" s="636" t="s">
        <v>104</v>
      </c>
      <c r="C162" s="637"/>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77">
        <f t="shared" ref="CP162:CP194" si="40">IF($AP162&lt;=$F162,0,1)</f>
        <v>0</v>
      </c>
      <c r="CQ162" s="77">
        <f t="shared" ref="CQ162:CQ194" si="41">IF($AQ162&lt;=$F162,0,1)</f>
        <v>0</v>
      </c>
      <c r="CR162" s="77">
        <f t="shared" ref="CR162:CR194" si="42">IF(($AR162)&lt;=$E162,0,1)</f>
        <v>0</v>
      </c>
      <c r="CS162" s="7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661"/>
      <c r="B163" s="662" t="s">
        <v>105</v>
      </c>
      <c r="C163" s="626"/>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77">
        <f t="shared" si="40"/>
        <v>0</v>
      </c>
      <c r="CQ163" s="77">
        <f t="shared" si="41"/>
        <v>0</v>
      </c>
      <c r="CR163" s="77">
        <f t="shared" si="42"/>
        <v>0</v>
      </c>
      <c r="CS163" s="7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629" t="s">
        <v>106</v>
      </c>
      <c r="B164" s="629"/>
      <c r="C164" s="630"/>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77">
        <f t="shared" si="40"/>
        <v>0</v>
      </c>
      <c r="CQ164" s="77">
        <f t="shared" si="41"/>
        <v>0</v>
      </c>
      <c r="CR164" s="77">
        <f t="shared" si="42"/>
        <v>0</v>
      </c>
      <c r="CS164" s="77">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631" t="s">
        <v>282</v>
      </c>
      <c r="B165" s="631"/>
      <c r="C165" s="623"/>
      <c r="D165" s="111">
        <f t="shared" si="36"/>
        <v>0</v>
      </c>
      <c r="E165" s="111">
        <f>+G165+I165+K165+M165</f>
        <v>0</v>
      </c>
      <c r="F165" s="111">
        <f>+H165+J165+L165+N165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77">
        <f t="shared" si="40"/>
        <v>0</v>
      </c>
      <c r="CQ165" s="77">
        <f t="shared" si="41"/>
        <v>0</v>
      </c>
      <c r="CR165" s="77">
        <f t="shared" si="42"/>
        <v>0</v>
      </c>
      <c r="CS165" s="7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624" t="s">
        <v>107</v>
      </c>
      <c r="B166" s="624"/>
      <c r="C166" s="625"/>
      <c r="D166" s="144">
        <f t="shared" si="36"/>
        <v>0</v>
      </c>
      <c r="E166" s="144">
        <f t="shared" ref="E166:F170" si="46">+G166+I166+K166+M166+O166+Q166+S166+U166+W166+Y166+AA166+AC166+AE166+AG166+AI166+AK166+AM166</f>
        <v>0</v>
      </c>
      <c r="F166" s="144">
        <f t="shared" si="46"/>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77">
        <f t="shared" si="40"/>
        <v>0</v>
      </c>
      <c r="CQ166" s="77">
        <f t="shared" si="41"/>
        <v>0</v>
      </c>
      <c r="CR166" s="77">
        <f t="shared" si="42"/>
        <v>0</v>
      </c>
      <c r="CS166" s="7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659" t="s">
        <v>108</v>
      </c>
      <c r="B167" s="636" t="s">
        <v>238</v>
      </c>
      <c r="C167" s="637"/>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77">
        <f t="shared" si="40"/>
        <v>0</v>
      </c>
      <c r="CQ167" s="77">
        <f t="shared" si="41"/>
        <v>0</v>
      </c>
      <c r="CR167" s="77">
        <f t="shared" si="42"/>
        <v>0</v>
      </c>
      <c r="CS167" s="7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661"/>
      <c r="B168" s="662" t="s">
        <v>109</v>
      </c>
      <c r="C168" s="626"/>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77">
        <f t="shared" si="40"/>
        <v>0</v>
      </c>
      <c r="CQ168" s="77">
        <f t="shared" si="41"/>
        <v>0</v>
      </c>
      <c r="CR168" s="77">
        <f t="shared" si="42"/>
        <v>0</v>
      </c>
      <c r="CS168" s="7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712" t="s">
        <v>111</v>
      </c>
      <c r="C169" s="712"/>
      <c r="D169" s="265">
        <f t="shared" si="36"/>
        <v>0</v>
      </c>
      <c r="E169" s="265">
        <f t="shared" si="46"/>
        <v>0</v>
      </c>
      <c r="F169" s="265">
        <f t="shared" si="46"/>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77">
        <f t="shared" si="40"/>
        <v>0</v>
      </c>
      <c r="CQ169" s="77">
        <f t="shared" si="41"/>
        <v>0</v>
      </c>
      <c r="CR169" s="77">
        <f t="shared" si="42"/>
        <v>0</v>
      </c>
      <c r="CS169" s="7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617" t="s">
        <v>112</v>
      </c>
      <c r="B170" s="617"/>
      <c r="C170" s="61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77">
        <f t="shared" si="40"/>
        <v>0</v>
      </c>
      <c r="CQ170" s="77">
        <f t="shared" si="41"/>
        <v>0</v>
      </c>
      <c r="CR170" s="77">
        <f t="shared" si="42"/>
        <v>0</v>
      </c>
      <c r="CS170" s="77">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709" t="s">
        <v>113</v>
      </c>
      <c r="B171" s="709"/>
      <c r="C171" s="70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77"/>
      <c r="CQ171" s="77"/>
      <c r="CR171" s="77"/>
      <c r="CS171" s="7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666" t="s">
        <v>114</v>
      </c>
      <c r="B172" s="666" t="s">
        <v>115</v>
      </c>
      <c r="C172" s="667"/>
      <c r="D172" s="142">
        <f t="shared" ref="D172:D194" si="47">SUM(E172:F172)</f>
        <v>0</v>
      </c>
      <c r="E172" s="142">
        <f t="shared" ref="E172:F174" si="48">+G172+I172+K172+M172+O172+Q172+S172+U172+W172+Y172+AA172+AC172+AE172+AG172+AI172+AK172+AM172</f>
        <v>0</v>
      </c>
      <c r="F172" s="142">
        <f t="shared" si="48"/>
        <v>0</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77">
        <f t="shared" si="40"/>
        <v>0</v>
      </c>
      <c r="CQ172" s="77">
        <f t="shared" si="41"/>
        <v>0</v>
      </c>
      <c r="CR172" s="77">
        <f t="shared" si="42"/>
        <v>0</v>
      </c>
      <c r="CS172" s="7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660"/>
      <c r="B173" s="660" t="s">
        <v>116</v>
      </c>
      <c r="C173" s="668"/>
      <c r="D173" s="111">
        <f t="shared" si="47"/>
        <v>0</v>
      </c>
      <c r="E173" s="111">
        <f t="shared" si="48"/>
        <v>0</v>
      </c>
      <c r="F173" s="111">
        <f t="shared" si="48"/>
        <v>0</v>
      </c>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77">
        <f t="shared" si="40"/>
        <v>0</v>
      </c>
      <c r="CQ173" s="77">
        <f t="shared" si="41"/>
        <v>0</v>
      </c>
      <c r="CR173" s="77">
        <f t="shared" si="42"/>
        <v>0</v>
      </c>
      <c r="CS173" s="7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660"/>
      <c r="B174" s="660" t="s">
        <v>117</v>
      </c>
      <c r="C174" s="660"/>
      <c r="D174" s="111">
        <f t="shared" si="47"/>
        <v>8</v>
      </c>
      <c r="E174" s="111">
        <f t="shared" si="48"/>
        <v>2</v>
      </c>
      <c r="F174" s="111">
        <f t="shared" si="48"/>
        <v>6</v>
      </c>
      <c r="G174" s="85"/>
      <c r="H174" s="85"/>
      <c r="I174" s="85"/>
      <c r="J174" s="85"/>
      <c r="K174" s="85"/>
      <c r="L174" s="85"/>
      <c r="M174" s="85"/>
      <c r="N174" s="85">
        <v>1</v>
      </c>
      <c r="O174" s="85"/>
      <c r="P174" s="85"/>
      <c r="Q174" s="85"/>
      <c r="R174" s="85"/>
      <c r="S174" s="85"/>
      <c r="T174" s="85">
        <v>1</v>
      </c>
      <c r="U174" s="85"/>
      <c r="V174" s="85">
        <v>1</v>
      </c>
      <c r="W174" s="85"/>
      <c r="X174" s="85"/>
      <c r="Y174" s="85"/>
      <c r="Z174" s="85">
        <v>1</v>
      </c>
      <c r="AA174" s="85">
        <v>2</v>
      </c>
      <c r="AB174" s="85">
        <v>2</v>
      </c>
      <c r="AC174" s="85"/>
      <c r="AD174" s="85"/>
      <c r="AE174" s="85"/>
      <c r="AF174" s="85"/>
      <c r="AG174" s="85"/>
      <c r="AH174" s="85"/>
      <c r="AI174" s="85"/>
      <c r="AJ174" s="85"/>
      <c r="AK174" s="85"/>
      <c r="AL174" s="85"/>
      <c r="AM174" s="85"/>
      <c r="AN174" s="129"/>
      <c r="AO174" s="135"/>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77">
        <f t="shared" si="40"/>
        <v>0</v>
      </c>
      <c r="CQ174" s="77">
        <f t="shared" si="41"/>
        <v>0</v>
      </c>
      <c r="CR174" s="77">
        <f t="shared" si="42"/>
        <v>0</v>
      </c>
      <c r="CS174" s="7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660"/>
      <c r="B175" s="660" t="s">
        <v>118</v>
      </c>
      <c r="C175" s="660"/>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77">
        <f t="shared" si="40"/>
        <v>0</v>
      </c>
      <c r="CQ175" s="77">
        <f t="shared" si="41"/>
        <v>0</v>
      </c>
      <c r="CR175" s="77">
        <f t="shared" si="42"/>
        <v>0</v>
      </c>
      <c r="CS175" s="7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660"/>
      <c r="B176" s="660" t="s">
        <v>119</v>
      </c>
      <c r="C176" s="660"/>
      <c r="D176" s="111">
        <f t="shared" si="47"/>
        <v>2</v>
      </c>
      <c r="E176" s="111">
        <f t="shared" ref="E176:F194" si="50">+G176+I176+K176+M176+O176+Q176+S176+U176+W176+Y176+AA176+AC176+AE176+AG176+AI176+AK176+AM176</f>
        <v>1</v>
      </c>
      <c r="F176" s="111">
        <f t="shared" si="50"/>
        <v>1</v>
      </c>
      <c r="G176" s="85"/>
      <c r="H176" s="85"/>
      <c r="I176" s="85"/>
      <c r="J176" s="85"/>
      <c r="K176" s="85"/>
      <c r="L176" s="85"/>
      <c r="M176" s="85"/>
      <c r="N176" s="85"/>
      <c r="O176" s="85">
        <v>1</v>
      </c>
      <c r="P176" s="85"/>
      <c r="Q176" s="85"/>
      <c r="R176" s="85"/>
      <c r="S176" s="85"/>
      <c r="T176" s="85"/>
      <c r="U176" s="85"/>
      <c r="V176" s="85">
        <v>1</v>
      </c>
      <c r="W176" s="85"/>
      <c r="X176" s="85"/>
      <c r="Y176" s="85"/>
      <c r="Z176" s="85"/>
      <c r="AA176" s="85"/>
      <c r="AB176" s="85"/>
      <c r="AC176" s="85"/>
      <c r="AD176" s="85"/>
      <c r="AE176" s="85"/>
      <c r="AF176" s="85"/>
      <c r="AG176" s="85"/>
      <c r="AH176" s="85"/>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77">
        <f t="shared" si="40"/>
        <v>0</v>
      </c>
      <c r="CQ176" s="77">
        <f t="shared" si="41"/>
        <v>0</v>
      </c>
      <c r="CR176" s="77">
        <f t="shared" si="42"/>
        <v>0</v>
      </c>
      <c r="CS176" s="7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660"/>
      <c r="B177" s="669" t="s">
        <v>239</v>
      </c>
      <c r="C177" s="669"/>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77">
        <f t="shared" si="40"/>
        <v>0</v>
      </c>
      <c r="CQ177" s="77">
        <f t="shared" si="41"/>
        <v>0</v>
      </c>
      <c r="CR177" s="77">
        <f t="shared" si="42"/>
        <v>0</v>
      </c>
      <c r="CS177" s="77">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660"/>
      <c r="B178" s="669" t="s">
        <v>240</v>
      </c>
      <c r="C178" s="669"/>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77">
        <f t="shared" si="40"/>
        <v>0</v>
      </c>
      <c r="CQ178" s="77">
        <f t="shared" si="41"/>
        <v>0</v>
      </c>
      <c r="CR178" s="77">
        <f t="shared" si="42"/>
        <v>0</v>
      </c>
      <c r="CS178" s="7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663"/>
      <c r="B179" s="670" t="s">
        <v>241</v>
      </c>
      <c r="C179" s="670"/>
      <c r="D179" s="144">
        <f t="shared" si="47"/>
        <v>0</v>
      </c>
      <c r="E179" s="144">
        <f t="shared" si="50"/>
        <v>0</v>
      </c>
      <c r="F179" s="144">
        <f t="shared" si="50"/>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77">
        <f t="shared" si="40"/>
        <v>0</v>
      </c>
      <c r="CQ179" s="77">
        <f t="shared" si="41"/>
        <v>0</v>
      </c>
      <c r="CR179" s="77">
        <f t="shared" si="42"/>
        <v>0</v>
      </c>
      <c r="CS179" s="7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659" t="s">
        <v>120</v>
      </c>
      <c r="B180" s="645" t="s">
        <v>283</v>
      </c>
      <c r="C180" s="646"/>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77">
        <f t="shared" si="40"/>
        <v>0</v>
      </c>
      <c r="CQ180" s="77">
        <f t="shared" si="41"/>
        <v>0</v>
      </c>
      <c r="CR180" s="77">
        <f t="shared" si="42"/>
        <v>0</v>
      </c>
      <c r="CS180" s="7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660"/>
      <c r="B181" s="622" t="s">
        <v>284</v>
      </c>
      <c r="C181" s="623"/>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77">
        <f t="shared" si="40"/>
        <v>0</v>
      </c>
      <c r="CQ181" s="77">
        <f t="shared" si="41"/>
        <v>0</v>
      </c>
      <c r="CR181" s="77">
        <f t="shared" si="42"/>
        <v>0</v>
      </c>
      <c r="CS181" s="7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661"/>
      <c r="B182" s="662" t="s">
        <v>121</v>
      </c>
      <c r="C182" s="626"/>
      <c r="D182" s="112">
        <f t="shared" si="47"/>
        <v>0</v>
      </c>
      <c r="E182" s="112">
        <f t="shared" si="50"/>
        <v>0</v>
      </c>
      <c r="F182" s="112">
        <f t="shared" si="50"/>
        <v>0</v>
      </c>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77">
        <f t="shared" si="40"/>
        <v>0</v>
      </c>
      <c r="CQ182" s="77">
        <f t="shared" si="41"/>
        <v>0</v>
      </c>
      <c r="CR182" s="77">
        <f t="shared" si="42"/>
        <v>0</v>
      </c>
      <c r="CS182" s="7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659" t="s">
        <v>242</v>
      </c>
      <c r="B183" s="636" t="s">
        <v>243</v>
      </c>
      <c r="C183" s="637"/>
      <c r="D183" s="143">
        <f t="shared" si="47"/>
        <v>14</v>
      </c>
      <c r="E183" s="143">
        <f t="shared" ref="E183:F186" si="51">+G183+I183+K183+M183+O183</f>
        <v>12</v>
      </c>
      <c r="F183" s="143">
        <f t="shared" si="51"/>
        <v>2</v>
      </c>
      <c r="G183" s="84"/>
      <c r="H183" s="84"/>
      <c r="I183" s="84">
        <v>1</v>
      </c>
      <c r="J183" s="84"/>
      <c r="K183" s="84">
        <v>10</v>
      </c>
      <c r="L183" s="84">
        <v>2</v>
      </c>
      <c r="M183" s="84">
        <v>1</v>
      </c>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77">
        <f t="shared" si="40"/>
        <v>0</v>
      </c>
      <c r="CQ183" s="77">
        <f t="shared" si="41"/>
        <v>0</v>
      </c>
      <c r="CR183" s="77">
        <f t="shared" si="42"/>
        <v>0</v>
      </c>
      <c r="CS183" s="7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660"/>
      <c r="B184" s="631" t="s">
        <v>244</v>
      </c>
      <c r="C184" s="623"/>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77">
        <f t="shared" si="40"/>
        <v>0</v>
      </c>
      <c r="CQ184" s="77">
        <f t="shared" si="41"/>
        <v>0</v>
      </c>
      <c r="CR184" s="77">
        <f t="shared" si="42"/>
        <v>0</v>
      </c>
      <c r="CS184" s="7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660"/>
      <c r="B185" s="631" t="s">
        <v>245</v>
      </c>
      <c r="C185" s="623"/>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77">
        <f t="shared" si="40"/>
        <v>0</v>
      </c>
      <c r="CQ185" s="77">
        <f t="shared" si="41"/>
        <v>0</v>
      </c>
      <c r="CR185" s="77">
        <f t="shared" si="42"/>
        <v>0</v>
      </c>
      <c r="CS185" s="7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663"/>
      <c r="B186" s="624" t="s">
        <v>246</v>
      </c>
      <c r="C186" s="625"/>
      <c r="D186" s="144">
        <f t="shared" si="47"/>
        <v>3</v>
      </c>
      <c r="E186" s="144">
        <f t="shared" si="51"/>
        <v>2</v>
      </c>
      <c r="F186" s="144">
        <f t="shared" si="51"/>
        <v>1</v>
      </c>
      <c r="G186" s="86"/>
      <c r="H186" s="86"/>
      <c r="I186" s="86">
        <v>1</v>
      </c>
      <c r="J186" s="86">
        <v>1</v>
      </c>
      <c r="K186" s="86">
        <v>1</v>
      </c>
      <c r="L186" s="86"/>
      <c r="M186" s="86"/>
      <c r="N186" s="86"/>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77">
        <f t="shared" si="40"/>
        <v>0</v>
      </c>
      <c r="CQ186" s="77">
        <f t="shared" si="41"/>
        <v>0</v>
      </c>
      <c r="CR186" s="77">
        <f t="shared" si="42"/>
        <v>0</v>
      </c>
      <c r="CS186" s="7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636" t="s">
        <v>122</v>
      </c>
      <c r="B187" s="636"/>
      <c r="C187" s="637"/>
      <c r="D187" s="143">
        <f t="shared" si="47"/>
        <v>0</v>
      </c>
      <c r="E187" s="143">
        <f t="shared" si="50"/>
        <v>0</v>
      </c>
      <c r="F187" s="143">
        <f t="shared" si="50"/>
        <v>0</v>
      </c>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77">
        <f t="shared" si="40"/>
        <v>0</v>
      </c>
      <c r="CQ187" s="77">
        <f t="shared" si="41"/>
        <v>0</v>
      </c>
      <c r="CR187" s="77">
        <f t="shared" si="42"/>
        <v>0</v>
      </c>
      <c r="CS187" s="7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631" t="s">
        <v>123</v>
      </c>
      <c r="B188" s="631"/>
      <c r="C188" s="623"/>
      <c r="D188" s="111">
        <f t="shared" si="47"/>
        <v>0</v>
      </c>
      <c r="E188" s="111">
        <f t="shared" si="50"/>
        <v>0</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77">
        <f t="shared" si="40"/>
        <v>0</v>
      </c>
      <c r="CQ188" s="77">
        <f t="shared" si="41"/>
        <v>0</v>
      </c>
      <c r="CR188" s="77">
        <f t="shared" si="42"/>
        <v>0</v>
      </c>
      <c r="CS188" s="7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660" t="s">
        <v>124</v>
      </c>
      <c r="B189" s="660"/>
      <c r="C189" s="660"/>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77">
        <f t="shared" si="40"/>
        <v>0</v>
      </c>
      <c r="CQ189" s="77">
        <f t="shared" si="41"/>
        <v>0</v>
      </c>
      <c r="CR189" s="77">
        <f t="shared" si="42"/>
        <v>0</v>
      </c>
      <c r="CS189" s="7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631" t="s">
        <v>125</v>
      </c>
      <c r="B190" s="631"/>
      <c r="C190" s="631"/>
      <c r="D190" s="111">
        <f t="shared" si="47"/>
        <v>2</v>
      </c>
      <c r="E190" s="111">
        <f t="shared" si="50"/>
        <v>2</v>
      </c>
      <c r="F190" s="111">
        <f t="shared" si="50"/>
        <v>0</v>
      </c>
      <c r="G190" s="85"/>
      <c r="H190" s="85"/>
      <c r="I190" s="85"/>
      <c r="J190" s="85"/>
      <c r="K190" s="85"/>
      <c r="L190" s="85"/>
      <c r="M190" s="85">
        <v>1</v>
      </c>
      <c r="N190" s="85"/>
      <c r="O190" s="85">
        <v>1</v>
      </c>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77">
        <f t="shared" si="40"/>
        <v>0</v>
      </c>
      <c r="CQ190" s="77">
        <f t="shared" si="41"/>
        <v>0</v>
      </c>
      <c r="CR190" s="77">
        <f t="shared" si="42"/>
        <v>0</v>
      </c>
      <c r="CS190" s="7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631" t="s">
        <v>126</v>
      </c>
      <c r="B191" s="631"/>
      <c r="C191" s="631"/>
      <c r="D191" s="111">
        <f t="shared" si="47"/>
        <v>0</v>
      </c>
      <c r="E191" s="111">
        <f t="shared" si="50"/>
        <v>0</v>
      </c>
      <c r="F191" s="111">
        <f t="shared" si="50"/>
        <v>0</v>
      </c>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77">
        <f t="shared" si="40"/>
        <v>0</v>
      </c>
      <c r="CQ191" s="77">
        <f t="shared" si="41"/>
        <v>0</v>
      </c>
      <c r="CR191" s="77">
        <f t="shared" si="42"/>
        <v>0</v>
      </c>
      <c r="CS191" s="7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15">
      <c r="A192" s="631" t="s">
        <v>127</v>
      </c>
      <c r="B192" s="631"/>
      <c r="C192" s="631"/>
      <c r="D192" s="111">
        <f t="shared" si="47"/>
        <v>2</v>
      </c>
      <c r="E192" s="111">
        <f t="shared" si="50"/>
        <v>0</v>
      </c>
      <c r="F192" s="111">
        <f t="shared" si="50"/>
        <v>2</v>
      </c>
      <c r="G192" s="85"/>
      <c r="H192" s="85">
        <v>1</v>
      </c>
      <c r="I192" s="85"/>
      <c r="J192" s="85"/>
      <c r="K192" s="85"/>
      <c r="L192" s="85">
        <v>1</v>
      </c>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129"/>
      <c r="AO192" s="135"/>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77">
        <f t="shared" si="40"/>
        <v>0</v>
      </c>
      <c r="CQ192" s="77">
        <f t="shared" si="41"/>
        <v>0</v>
      </c>
      <c r="CR192" s="77">
        <f t="shared" si="42"/>
        <v>0</v>
      </c>
      <c r="CS192" s="77">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631" t="s">
        <v>128</v>
      </c>
      <c r="B193" s="631"/>
      <c r="C193" s="631"/>
      <c r="D193" s="111">
        <f t="shared" si="47"/>
        <v>1</v>
      </c>
      <c r="E193" s="111">
        <f t="shared" si="50"/>
        <v>0</v>
      </c>
      <c r="F193" s="111">
        <f t="shared" si="50"/>
        <v>1</v>
      </c>
      <c r="G193" s="85"/>
      <c r="H193" s="85"/>
      <c r="I193" s="85"/>
      <c r="J193" s="85"/>
      <c r="K193" s="85"/>
      <c r="L193" s="85"/>
      <c r="M193" s="85"/>
      <c r="N193" s="85"/>
      <c r="O193" s="85"/>
      <c r="P193" s="85"/>
      <c r="Q193" s="85"/>
      <c r="R193" s="85"/>
      <c r="S193" s="85"/>
      <c r="T193" s="85"/>
      <c r="U193" s="85"/>
      <c r="V193" s="85">
        <v>1</v>
      </c>
      <c r="W193" s="85"/>
      <c r="X193" s="85"/>
      <c r="Y193" s="85"/>
      <c r="Z193" s="85"/>
      <c r="AA193" s="85"/>
      <c r="AB193" s="85"/>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77">
        <f t="shared" si="40"/>
        <v>0</v>
      </c>
      <c r="CQ193" s="77">
        <f t="shared" si="41"/>
        <v>0</v>
      </c>
      <c r="CR193" s="77">
        <f t="shared" si="42"/>
        <v>0</v>
      </c>
      <c r="CS193" s="7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661" t="s">
        <v>129</v>
      </c>
      <c r="B194" s="661"/>
      <c r="C194" s="661"/>
      <c r="D194" s="123">
        <f t="shared" si="47"/>
        <v>0</v>
      </c>
      <c r="E194" s="123">
        <f t="shared" si="50"/>
        <v>0</v>
      </c>
      <c r="F194" s="123">
        <f t="shared" si="50"/>
        <v>0</v>
      </c>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77">
        <f t="shared" si="40"/>
        <v>0</v>
      </c>
      <c r="CQ194" s="77">
        <f t="shared" si="41"/>
        <v>0</v>
      </c>
      <c r="CR194" s="77">
        <f t="shared" si="42"/>
        <v>0</v>
      </c>
      <c r="CS194" s="7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7"/>
      <c r="CQ195" s="27"/>
      <c r="CR195" s="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533" t="s">
        <v>39</v>
      </c>
      <c r="B196" s="534"/>
      <c r="C196" s="676" t="s">
        <v>40</v>
      </c>
      <c r="D196" s="676"/>
      <c r="E196" s="676"/>
      <c r="F196" s="547" t="s">
        <v>248</v>
      </c>
      <c r="G196" s="548"/>
      <c r="H196" s="547" t="s">
        <v>94</v>
      </c>
      <c r="I196" s="548"/>
      <c r="J196" s="547" t="s">
        <v>95</v>
      </c>
      <c r="K196" s="548"/>
      <c r="L196" s="547" t="s">
        <v>96</v>
      </c>
      <c r="M196" s="548"/>
      <c r="N196" s="547" t="s">
        <v>249</v>
      </c>
      <c r="O196" s="548"/>
      <c r="P196" s="547" t="s">
        <v>250</v>
      </c>
      <c r="Q196" s="548"/>
      <c r="R196" s="547" t="s">
        <v>251</v>
      </c>
      <c r="S196" s="548"/>
      <c r="T196" s="547" t="s">
        <v>252</v>
      </c>
      <c r="U196" s="548"/>
      <c r="V196" s="547" t="s">
        <v>253</v>
      </c>
      <c r="W196" s="548"/>
      <c r="X196" s="547" t="s">
        <v>254</v>
      </c>
      <c r="Y196" s="548"/>
      <c r="Z196" s="547" t="s">
        <v>255</v>
      </c>
      <c r="AA196" s="548"/>
      <c r="AB196" s="547" t="s">
        <v>256</v>
      </c>
      <c r="AC196" s="548"/>
      <c r="AD196" s="547" t="s">
        <v>257</v>
      </c>
      <c r="AE196" s="548"/>
      <c r="AF196" s="547" t="s">
        <v>258</v>
      </c>
      <c r="AG196" s="548"/>
      <c r="AH196" s="547" t="s">
        <v>259</v>
      </c>
      <c r="AI196" s="548"/>
      <c r="AJ196" s="547" t="s">
        <v>260</v>
      </c>
      <c r="AK196" s="548"/>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535"/>
      <c r="B197" s="536"/>
      <c r="C197" s="433" t="s">
        <v>133</v>
      </c>
      <c r="D197" s="433" t="s">
        <v>37</v>
      </c>
      <c r="E197" s="436" t="s">
        <v>58</v>
      </c>
      <c r="F197" s="432" t="s">
        <v>37</v>
      </c>
      <c r="G197" s="432" t="s">
        <v>58</v>
      </c>
      <c r="H197" s="432" t="s">
        <v>37</v>
      </c>
      <c r="I197" s="432" t="s">
        <v>58</v>
      </c>
      <c r="J197" s="432" t="s">
        <v>37</v>
      </c>
      <c r="K197" s="432" t="s">
        <v>58</v>
      </c>
      <c r="L197" s="432" t="s">
        <v>37</v>
      </c>
      <c r="M197" s="432" t="s">
        <v>58</v>
      </c>
      <c r="N197" s="432" t="s">
        <v>37</v>
      </c>
      <c r="O197" s="432" t="s">
        <v>58</v>
      </c>
      <c r="P197" s="432" t="s">
        <v>37</v>
      </c>
      <c r="Q197" s="432" t="s">
        <v>58</v>
      </c>
      <c r="R197" s="432" t="s">
        <v>37</v>
      </c>
      <c r="S197" s="432" t="s">
        <v>58</v>
      </c>
      <c r="T197" s="432" t="s">
        <v>37</v>
      </c>
      <c r="U197" s="432" t="s">
        <v>58</v>
      </c>
      <c r="V197" s="432" t="s">
        <v>37</v>
      </c>
      <c r="W197" s="432" t="s">
        <v>58</v>
      </c>
      <c r="X197" s="432" t="s">
        <v>37</v>
      </c>
      <c r="Y197" s="432" t="s">
        <v>58</v>
      </c>
      <c r="Z197" s="432" t="s">
        <v>37</v>
      </c>
      <c r="AA197" s="432" t="s">
        <v>58</v>
      </c>
      <c r="AB197" s="432" t="s">
        <v>37</v>
      </c>
      <c r="AC197" s="432" t="s">
        <v>58</v>
      </c>
      <c r="AD197" s="432" t="s">
        <v>37</v>
      </c>
      <c r="AE197" s="432" t="s">
        <v>58</v>
      </c>
      <c r="AF197" s="432" t="s">
        <v>37</v>
      </c>
      <c r="AG197" s="432" t="s">
        <v>58</v>
      </c>
      <c r="AH197" s="432" t="s">
        <v>37</v>
      </c>
      <c r="AI197" s="432" t="s">
        <v>58</v>
      </c>
      <c r="AJ197" s="432" t="s">
        <v>37</v>
      </c>
      <c r="AK197" s="432"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674" t="s">
        <v>134</v>
      </c>
      <c r="B198" s="67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77">
        <f>IF($C198&lt;&gt;SUM($F198:$AK198),1,0)</f>
        <v>0</v>
      </c>
      <c r="CQ198" s="77">
        <f>IF($D198&lt;&gt;$F198+$H198+$J198+$L198+$N198+$P198+R198+T198+V198+X198+Z198+AB198+AD198+AF198+AH198+AJ198,1,0)</f>
        <v>0</v>
      </c>
      <c r="CR198" s="7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528" t="s">
        <v>135</v>
      </c>
      <c r="B199" s="528"/>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77">
        <f>IF($C199&lt;&gt;SUM($F199:$AK199),1,0)</f>
        <v>0</v>
      </c>
      <c r="CQ199" s="77">
        <f>IF($D199&lt;&gt;$F199+$H199+$J199+$L199+$N199+$P199+R199+T199+V199+X199+Z199+AB199+AD199+AF199+AH199+AJ199,1,0)</f>
        <v>0</v>
      </c>
      <c r="CR199" s="7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675" t="s">
        <v>136</v>
      </c>
      <c r="B200" s="675"/>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77">
        <f>IF($C200&lt;&gt;SUM($F200:$AK200),1,0)</f>
        <v>0</v>
      </c>
      <c r="CQ200" s="77">
        <f>IF($D200&lt;&gt;$F200+$H200+$J200+$L200+$N200+$P200+R200+T200+V200+X200+Z200+AB200+AD200+AF200+AH200+AJ200,1,0)</f>
        <v>0</v>
      </c>
      <c r="CR200" s="7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7"/>
      <c r="CQ201" s="27"/>
      <c r="CR201" s="27"/>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533" t="s">
        <v>39</v>
      </c>
      <c r="B202" s="534"/>
      <c r="C202" s="676" t="s">
        <v>40</v>
      </c>
      <c r="D202" s="676"/>
      <c r="E202" s="676"/>
      <c r="F202" s="547" t="s">
        <v>248</v>
      </c>
      <c r="G202" s="548"/>
      <c r="H202" s="547" t="s">
        <v>94</v>
      </c>
      <c r="I202" s="548"/>
      <c r="J202" s="547" t="s">
        <v>95</v>
      </c>
      <c r="K202" s="548"/>
      <c r="L202" s="547" t="s">
        <v>96</v>
      </c>
      <c r="M202" s="548"/>
      <c r="N202" s="547" t="s">
        <v>249</v>
      </c>
      <c r="O202" s="548"/>
      <c r="P202" s="547" t="s">
        <v>250</v>
      </c>
      <c r="Q202" s="548"/>
      <c r="R202" s="547" t="s">
        <v>251</v>
      </c>
      <c r="S202" s="548"/>
      <c r="T202" s="547" t="s">
        <v>252</v>
      </c>
      <c r="U202" s="548"/>
      <c r="V202" s="547" t="s">
        <v>253</v>
      </c>
      <c r="W202" s="548"/>
      <c r="X202" s="547" t="s">
        <v>254</v>
      </c>
      <c r="Y202" s="548"/>
      <c r="Z202" s="547" t="s">
        <v>255</v>
      </c>
      <c r="AA202" s="548"/>
      <c r="AB202" s="547" t="s">
        <v>256</v>
      </c>
      <c r="AC202" s="548"/>
      <c r="AD202" s="547" t="s">
        <v>257</v>
      </c>
      <c r="AE202" s="548"/>
      <c r="AF202" s="547" t="s">
        <v>258</v>
      </c>
      <c r="AG202" s="548"/>
      <c r="AH202" s="547" t="s">
        <v>259</v>
      </c>
      <c r="AI202" s="548"/>
      <c r="AJ202" s="547" t="s">
        <v>260</v>
      </c>
      <c r="AK202" s="548"/>
      <c r="AL202" s="71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535"/>
      <c r="B203" s="536"/>
      <c r="C203" s="433" t="s">
        <v>133</v>
      </c>
      <c r="D203" s="433" t="s">
        <v>37</v>
      </c>
      <c r="E203" s="436"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714"/>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7"/>
      <c r="CQ203" s="27"/>
      <c r="CR203" s="27"/>
      <c r="CS203" s="27"/>
      <c r="CT203" s="27"/>
      <c r="CU203" s="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674" t="s">
        <v>134</v>
      </c>
      <c r="B204" s="67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77">
        <f>IF($C204&lt;$AL204,1,0)</f>
        <v>0</v>
      </c>
      <c r="CQ204" s="77">
        <f>IF($D204&lt;&gt;$F204+$H204+$J204+$L204+$N204+$P204+R204+T204+W204+Y204+AA204+AC204+AE204+AG204+AI204+AK204,1,0)</f>
        <v>0</v>
      </c>
      <c r="CR204" s="77">
        <f>IF($E204&lt;&gt;$G204+$I204+$K204+$M204+$O204+$Q204+S204+U204+W204+Y204+AA204+AC204+AE204+AG204+AI204+AK204,1,0)</f>
        <v>0</v>
      </c>
      <c r="CS204" s="27"/>
      <c r="CT204" s="27"/>
      <c r="CU204" s="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528" t="s">
        <v>135</v>
      </c>
      <c r="B205" s="528"/>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390" t="s">
        <v>292</v>
      </c>
      <c r="AY205" s="27"/>
      <c r="AZ205" s="27"/>
      <c r="BA205" s="80"/>
      <c r="BB205" s="158"/>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77">
        <f>IF($C205&lt;$AL205,1,0)</f>
        <v>0</v>
      </c>
      <c r="CQ205" s="77">
        <f>IF($D205&lt;&gt;$F205+$H205+$J205+$L205+$N205+$P205+R205+T205+V205+X205+Z205+AB205+AD205+AF205+AH205+AJ205,1,0)</f>
        <v>0</v>
      </c>
      <c r="CR205" s="77">
        <f>IF($E205&lt;&gt;$G205+$I205+$K205+$M205+$O205+$Q205+S205+U205+W205+Y205+AA205+AC205+AE205+AG205+AI205+AK205,1,0)</f>
        <v>0</v>
      </c>
      <c r="CS205" s="27"/>
      <c r="CT205" s="27"/>
      <c r="CU205" s="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675" t="s">
        <v>136</v>
      </c>
      <c r="B206" s="675"/>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390" t="s">
        <v>292</v>
      </c>
      <c r="AY206" s="27"/>
      <c r="AZ206" s="27"/>
      <c r="BA206" s="80"/>
      <c r="BB206" s="158"/>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77">
        <f>IF($C206&lt;$AL206,1,0)</f>
        <v>0</v>
      </c>
      <c r="CQ206" s="77">
        <f>IF($D206&lt;&gt;$F206+$H206+$J206+$L206+$N206+$P206+R206+T206+V206+X206+Z206+AB206+AD206+AF206+AH206+AJ206,1,0)</f>
        <v>0</v>
      </c>
      <c r="CR206" s="77">
        <f>IF($E206&lt;&gt;$G206+$I206+$K206+$M206+$O206+$Q206+S206+U206+W206+Y206+AA206+AC206+AE206+AG206+AI206+AK206,1,0)</f>
        <v>0</v>
      </c>
      <c r="CS206" s="27"/>
      <c r="CT206" s="27"/>
      <c r="CU206" s="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27"/>
      <c r="CQ207" s="27"/>
      <c r="CR207" s="27"/>
      <c r="CS207" s="27"/>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715" t="s">
        <v>137</v>
      </c>
      <c r="B208" s="716" t="s">
        <v>138</v>
      </c>
      <c r="C208" s="509" t="s">
        <v>4</v>
      </c>
      <c r="D208" s="719" t="s">
        <v>139</v>
      </c>
      <c r="E208" s="720"/>
      <c r="F208" s="720"/>
      <c r="G208" s="720"/>
      <c r="H208" s="720"/>
      <c r="I208" s="720"/>
      <c r="J208" s="720"/>
      <c r="K208" s="720"/>
      <c r="L208" s="720"/>
      <c r="M208" s="720"/>
      <c r="N208" s="720"/>
      <c r="O208" s="720"/>
      <c r="P208" s="720"/>
      <c r="Q208" s="720"/>
      <c r="R208" s="720"/>
      <c r="S208" s="721"/>
      <c r="T208" s="719" t="s">
        <v>51</v>
      </c>
      <c r="U208" s="721"/>
      <c r="V208" s="555"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27"/>
      <c r="CQ208" s="27"/>
      <c r="CR208" s="27"/>
      <c r="CS208" s="27"/>
      <c r="CT208" s="27"/>
      <c r="CU208" s="27"/>
      <c r="CV208" s="27"/>
      <c r="CW208" s="11"/>
      <c r="CX208" s="11"/>
      <c r="CY208" s="11"/>
      <c r="CZ208" s="27"/>
      <c r="DA208" s="27"/>
      <c r="DG208" s="27"/>
      <c r="DH208" s="27"/>
      <c r="DI208" s="27"/>
      <c r="DJ208" s="27"/>
    </row>
    <row r="209" spans="1:118" s="76" customFormat="1" ht="24.75" customHeight="1" x14ac:dyDescent="0.15">
      <c r="A209" s="717"/>
      <c r="B209" s="718"/>
      <c r="C209" s="510"/>
      <c r="D209" s="279" t="s">
        <v>237</v>
      </c>
      <c r="E209" s="280" t="s">
        <v>140</v>
      </c>
      <c r="F209" s="280" t="s">
        <v>63</v>
      </c>
      <c r="G209" s="280" t="s">
        <v>8</v>
      </c>
      <c r="H209" s="432" t="s">
        <v>165</v>
      </c>
      <c r="I209" s="432" t="s">
        <v>166</v>
      </c>
      <c r="J209" s="432" t="s">
        <v>167</v>
      </c>
      <c r="K209" s="432" t="s">
        <v>168</v>
      </c>
      <c r="L209" s="432" t="s">
        <v>169</v>
      </c>
      <c r="M209" s="432" t="s">
        <v>170</v>
      </c>
      <c r="N209" s="432" t="s">
        <v>264</v>
      </c>
      <c r="O209" s="432" t="s">
        <v>265</v>
      </c>
      <c r="P209" s="432" t="s">
        <v>266</v>
      </c>
      <c r="Q209" s="432" t="s">
        <v>267</v>
      </c>
      <c r="R209" s="432" t="s">
        <v>268</v>
      </c>
      <c r="S209" s="432" t="s">
        <v>269</v>
      </c>
      <c r="T209" s="280" t="s">
        <v>141</v>
      </c>
      <c r="U209" s="280" t="s">
        <v>58</v>
      </c>
      <c r="V209" s="722"/>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27"/>
      <c r="CQ209" s="27"/>
      <c r="CR209" s="27"/>
      <c r="CS209" s="11"/>
      <c r="CT209" s="27"/>
      <c r="CU209" s="27"/>
      <c r="CV209" s="27"/>
      <c r="CW209" s="11"/>
      <c r="CX209" s="11"/>
      <c r="CY209" s="11"/>
      <c r="CZ209" s="27"/>
      <c r="DA209" s="27"/>
      <c r="DG209" s="27"/>
      <c r="DH209" s="27"/>
      <c r="DI209" s="27"/>
      <c r="DJ209" s="27"/>
    </row>
    <row r="210" spans="1:118" s="76" customFormat="1" ht="15.75" customHeight="1" x14ac:dyDescent="0.15">
      <c r="A210" s="671"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77" t="str">
        <f>IF($C210=0,"",IF($V210="",IF($C210=0,"",1),0))</f>
        <v/>
      </c>
      <c r="CR210" s="77">
        <f>IF($C210&lt;$V210,1,0)</f>
        <v>0</v>
      </c>
      <c r="CS210" s="27"/>
      <c r="CT210" s="391"/>
      <c r="CU210" s="391"/>
      <c r="CV210" s="391"/>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672"/>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77" t="str">
        <f>IF($C211=0,"",IF($V211="",IF($C211=0,"",1),0))</f>
        <v/>
      </c>
      <c r="CR211" s="77">
        <f>IF($C211&lt;$V211,1,0)</f>
        <v>0</v>
      </c>
      <c r="CS211" s="27"/>
      <c r="CT211" s="391"/>
      <c r="CU211" s="391"/>
      <c r="CV211" s="391"/>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673"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77" t="str">
        <f>IF($C212=0,"",IF($V212="",IF($C212=0,"",1),0))</f>
        <v/>
      </c>
      <c r="CR212" s="77">
        <f>IF($C212&lt;$V212,1,0)</f>
        <v>0</v>
      </c>
      <c r="CS212" s="27"/>
      <c r="CT212" s="391"/>
      <c r="CU212" s="391"/>
      <c r="CV212" s="391"/>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672"/>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77" t="str">
        <f>IF($C213=0,"",IF($V213="",IF($C213=0,"",1),0))</f>
        <v/>
      </c>
      <c r="CR213" s="77">
        <f>IF($C213&lt;$V213,1,0)</f>
        <v>0</v>
      </c>
      <c r="CS213" s="27"/>
      <c r="CT213" s="391"/>
      <c r="CU213" s="391"/>
      <c r="CV213" s="391"/>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533" t="s">
        <v>146</v>
      </c>
      <c r="B215" s="534"/>
      <c r="C215" s="543" t="s">
        <v>147</v>
      </c>
      <c r="D215" s="543"/>
      <c r="E215" s="543"/>
      <c r="F215" s="557" t="s">
        <v>148</v>
      </c>
      <c r="G215" s="558"/>
      <c r="H215" s="558"/>
      <c r="I215" s="558"/>
      <c r="J215" s="558"/>
      <c r="K215" s="558"/>
      <c r="L215" s="558"/>
      <c r="M215" s="558"/>
      <c r="N215" s="558"/>
      <c r="O215" s="558"/>
      <c r="P215" s="558"/>
      <c r="Q215" s="558"/>
      <c r="R215" s="558"/>
      <c r="S215" s="558"/>
      <c r="T215" s="558"/>
      <c r="U215" s="558"/>
      <c r="V215" s="558"/>
      <c r="W215" s="558"/>
      <c r="X215" s="558"/>
      <c r="Y215" s="558"/>
      <c r="Z215" s="558"/>
      <c r="AA215" s="558"/>
      <c r="AB215" s="558"/>
      <c r="AC215" s="558"/>
      <c r="AD215" s="558"/>
      <c r="AE215" s="558"/>
      <c r="AF215" s="558"/>
      <c r="AG215" s="558"/>
      <c r="AH215" s="558"/>
      <c r="AI215" s="558"/>
      <c r="AJ215" s="558"/>
      <c r="AK215" s="558"/>
      <c r="AL215" s="558"/>
      <c r="AM215" s="558"/>
      <c r="AN215" s="723" t="s">
        <v>149</v>
      </c>
      <c r="AO215" s="509" t="s">
        <v>84</v>
      </c>
      <c r="AP215" s="713" t="s">
        <v>150</v>
      </c>
      <c r="AQ215" s="509"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81"/>
      <c r="B216" s="582"/>
      <c r="C216" s="543"/>
      <c r="D216" s="543"/>
      <c r="E216" s="543"/>
      <c r="F216" s="560" t="s">
        <v>271</v>
      </c>
      <c r="G216" s="726"/>
      <c r="H216" s="727" t="s">
        <v>237</v>
      </c>
      <c r="I216" s="728"/>
      <c r="J216" s="560" t="s">
        <v>140</v>
      </c>
      <c r="K216" s="726"/>
      <c r="L216" s="560" t="s">
        <v>63</v>
      </c>
      <c r="M216" s="726"/>
      <c r="N216" s="560" t="s">
        <v>8</v>
      </c>
      <c r="O216" s="726"/>
      <c r="P216" s="579" t="s">
        <v>213</v>
      </c>
      <c r="Q216" s="580"/>
      <c r="R216" s="579" t="s">
        <v>214</v>
      </c>
      <c r="S216" s="580"/>
      <c r="T216" s="579" t="s">
        <v>215</v>
      </c>
      <c r="U216" s="580"/>
      <c r="V216" s="579" t="s">
        <v>216</v>
      </c>
      <c r="W216" s="580"/>
      <c r="X216" s="579" t="s">
        <v>217</v>
      </c>
      <c r="Y216" s="580"/>
      <c r="Z216" s="579" t="s">
        <v>218</v>
      </c>
      <c r="AA216" s="580"/>
      <c r="AB216" s="579" t="s">
        <v>219</v>
      </c>
      <c r="AC216" s="580"/>
      <c r="AD216" s="579" t="s">
        <v>220</v>
      </c>
      <c r="AE216" s="580"/>
      <c r="AF216" s="579" t="s">
        <v>221</v>
      </c>
      <c r="AG216" s="580"/>
      <c r="AH216" s="579" t="s">
        <v>222</v>
      </c>
      <c r="AI216" s="580"/>
      <c r="AJ216" s="579" t="s">
        <v>223</v>
      </c>
      <c r="AK216" s="580"/>
      <c r="AL216" s="579" t="s">
        <v>224</v>
      </c>
      <c r="AM216" s="612"/>
      <c r="AN216" s="724"/>
      <c r="AO216" s="684"/>
      <c r="AP216" s="584"/>
      <c r="AQ216" s="684"/>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535"/>
      <c r="B217" s="536"/>
      <c r="C217" s="433" t="s">
        <v>133</v>
      </c>
      <c r="D217" s="433" t="s">
        <v>37</v>
      </c>
      <c r="E217" s="427" t="s">
        <v>58</v>
      </c>
      <c r="F217" s="431" t="s">
        <v>141</v>
      </c>
      <c r="G217" s="431" t="s">
        <v>58</v>
      </c>
      <c r="H217" s="431" t="s">
        <v>141</v>
      </c>
      <c r="I217" s="431" t="s">
        <v>58</v>
      </c>
      <c r="J217" s="431" t="s">
        <v>141</v>
      </c>
      <c r="K217" s="431" t="s">
        <v>58</v>
      </c>
      <c r="L217" s="431" t="s">
        <v>141</v>
      </c>
      <c r="M217" s="431" t="s">
        <v>58</v>
      </c>
      <c r="N217" s="431" t="s">
        <v>141</v>
      </c>
      <c r="O217" s="431" t="s">
        <v>58</v>
      </c>
      <c r="P217" s="431" t="s">
        <v>141</v>
      </c>
      <c r="Q217" s="431" t="s">
        <v>58</v>
      </c>
      <c r="R217" s="431" t="s">
        <v>141</v>
      </c>
      <c r="S217" s="431" t="s">
        <v>58</v>
      </c>
      <c r="T217" s="431" t="s">
        <v>141</v>
      </c>
      <c r="U217" s="431" t="s">
        <v>58</v>
      </c>
      <c r="V217" s="431" t="s">
        <v>141</v>
      </c>
      <c r="W217" s="431" t="s">
        <v>58</v>
      </c>
      <c r="X217" s="431" t="s">
        <v>141</v>
      </c>
      <c r="Y217" s="431" t="s">
        <v>58</v>
      </c>
      <c r="Z217" s="431" t="s">
        <v>141</v>
      </c>
      <c r="AA217" s="431" t="s">
        <v>58</v>
      </c>
      <c r="AB217" s="431" t="s">
        <v>141</v>
      </c>
      <c r="AC217" s="431" t="s">
        <v>58</v>
      </c>
      <c r="AD217" s="431" t="s">
        <v>141</v>
      </c>
      <c r="AE217" s="431" t="s">
        <v>58</v>
      </c>
      <c r="AF217" s="431" t="s">
        <v>141</v>
      </c>
      <c r="AG217" s="431" t="s">
        <v>58</v>
      </c>
      <c r="AH217" s="431" t="s">
        <v>141</v>
      </c>
      <c r="AI217" s="431" t="s">
        <v>58</v>
      </c>
      <c r="AJ217" s="431" t="s">
        <v>141</v>
      </c>
      <c r="AK217" s="431" t="s">
        <v>58</v>
      </c>
      <c r="AL217" s="431" t="s">
        <v>141</v>
      </c>
      <c r="AM217" s="428" t="s">
        <v>58</v>
      </c>
      <c r="AN217" s="725"/>
      <c r="AO217" s="510"/>
      <c r="AP217" s="714"/>
      <c r="AQ217" s="510"/>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27"/>
      <c r="CQ217" s="27"/>
      <c r="CR217" s="27"/>
      <c r="CS217" s="11"/>
      <c r="CT217" s="27"/>
      <c r="CU217" s="27"/>
      <c r="CV217" s="27"/>
      <c r="CW217" s="11"/>
      <c r="CX217" s="11"/>
      <c r="CY217" s="11"/>
      <c r="CZ217" s="11"/>
      <c r="DA217" s="11"/>
      <c r="DB217" s="11"/>
      <c r="DC217" s="11"/>
      <c r="DD217" s="11"/>
      <c r="DE217" s="11"/>
    </row>
    <row r="218" spans="1:118" s="76" customFormat="1" ht="18" customHeight="1" x14ac:dyDescent="0.15">
      <c r="A218" s="752" t="s">
        <v>151</v>
      </c>
      <c r="B218" s="753"/>
      <c r="C218" s="287">
        <f>SUM(D218:E218)</f>
        <v>10</v>
      </c>
      <c r="D218" s="287">
        <f>+F218+H218+J218+L218+N218+P218+R218+T218+V218++X218+Z218+AB218+AD218+AF218+AH218+AJ218+AL218</f>
        <v>0</v>
      </c>
      <c r="E218" s="287">
        <f>+G218+I218+K218+M218+O218+Q218+S218+U218+W218++Y218+AA218+AC218+AE218+AG218+AI218+AK218+AM218</f>
        <v>10</v>
      </c>
      <c r="F218" s="287">
        <f>SUM(F220:F228)</f>
        <v>0</v>
      </c>
      <c r="G218" s="287">
        <f t="shared" ref="G218:AM218" si="52">SUM(G220:G228)</f>
        <v>0</v>
      </c>
      <c r="H218" s="287">
        <f t="shared" si="52"/>
        <v>0</v>
      </c>
      <c r="I218" s="287">
        <f t="shared" si="52"/>
        <v>0</v>
      </c>
      <c r="J218" s="287">
        <f t="shared" si="52"/>
        <v>0</v>
      </c>
      <c r="K218" s="287">
        <f>SUM(K219:K228)</f>
        <v>0</v>
      </c>
      <c r="L218" s="287">
        <f t="shared" si="52"/>
        <v>0</v>
      </c>
      <c r="M218" s="287">
        <f>SUM(M219:M228)</f>
        <v>2</v>
      </c>
      <c r="N218" s="287">
        <f t="shared" si="52"/>
        <v>0</v>
      </c>
      <c r="O218" s="287">
        <f>SUM(O219:O228)</f>
        <v>2</v>
      </c>
      <c r="P218" s="287">
        <f t="shared" si="52"/>
        <v>0</v>
      </c>
      <c r="Q218" s="287">
        <f>SUM(Q219:Q228)</f>
        <v>1</v>
      </c>
      <c r="R218" s="287">
        <f t="shared" si="52"/>
        <v>0</v>
      </c>
      <c r="S218" s="287">
        <f>SUM(S219:S228)</f>
        <v>3</v>
      </c>
      <c r="T218" s="287">
        <f t="shared" si="52"/>
        <v>0</v>
      </c>
      <c r="U218" s="287">
        <f>SUM(U219:U228)</f>
        <v>0</v>
      </c>
      <c r="V218" s="287">
        <f t="shared" si="52"/>
        <v>0</v>
      </c>
      <c r="W218" s="287">
        <f>SUM(W219:W228)</f>
        <v>0</v>
      </c>
      <c r="X218" s="287">
        <f t="shared" si="52"/>
        <v>0</v>
      </c>
      <c r="Y218" s="287">
        <f>SUM(Y219:Y228)</f>
        <v>1</v>
      </c>
      <c r="Z218" s="287">
        <f t="shared" si="52"/>
        <v>0</v>
      </c>
      <c r="AA218" s="287">
        <f>SUM(AA219:AA228)</f>
        <v>0</v>
      </c>
      <c r="AB218" s="287">
        <f t="shared" si="52"/>
        <v>0</v>
      </c>
      <c r="AC218" s="287">
        <f>SUM(AC219:AC228)</f>
        <v>1</v>
      </c>
      <c r="AD218" s="287">
        <f t="shared" si="52"/>
        <v>0</v>
      </c>
      <c r="AE218" s="287">
        <f t="shared" si="52"/>
        <v>0</v>
      </c>
      <c r="AF218" s="287">
        <f t="shared" si="52"/>
        <v>0</v>
      </c>
      <c r="AG218" s="287">
        <f t="shared" si="52"/>
        <v>0</v>
      </c>
      <c r="AH218" s="287">
        <f t="shared" si="52"/>
        <v>0</v>
      </c>
      <c r="AI218" s="287">
        <f t="shared" si="52"/>
        <v>0</v>
      </c>
      <c r="AJ218" s="287">
        <f t="shared" si="52"/>
        <v>0</v>
      </c>
      <c r="AK218" s="287">
        <f t="shared" si="52"/>
        <v>0</v>
      </c>
      <c r="AL218" s="288">
        <f t="shared" si="52"/>
        <v>0</v>
      </c>
      <c r="AM218" s="289">
        <f t="shared" si="52"/>
        <v>0</v>
      </c>
      <c r="AN218" s="152">
        <f>SUM(AN219:AN228)</f>
        <v>0</v>
      </c>
      <c r="AO218" s="153">
        <f>SUM(AO219:AO228)</f>
        <v>1</v>
      </c>
      <c r="AP218" s="290">
        <f>SUM(AP219:AP228)</f>
        <v>1</v>
      </c>
      <c r="AQ218" s="290">
        <f>SUM(AQ219:AQ228)</f>
        <v>0</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7">
        <f>IF($AO218&lt;$AP218+$AQ218,1,0)</f>
        <v>0</v>
      </c>
      <c r="CQ218" s="27"/>
      <c r="CR218" s="27"/>
      <c r="CS218" s="11"/>
      <c r="CT218" s="27"/>
      <c r="CU218" s="27"/>
      <c r="CV218" s="27"/>
      <c r="CW218" s="11"/>
      <c r="CX218" s="11"/>
      <c r="CY218" s="11"/>
      <c r="CZ218" s="11"/>
      <c r="DA218" s="11"/>
      <c r="DB218" s="11"/>
      <c r="DC218" s="11"/>
      <c r="DD218" s="11"/>
      <c r="DE218" s="11"/>
    </row>
    <row r="219" spans="1:118" s="76" customFormat="1" ht="18" customHeight="1" x14ac:dyDescent="0.15">
      <c r="A219" s="664" t="s">
        <v>152</v>
      </c>
      <c r="B219" s="275" t="s">
        <v>97</v>
      </c>
      <c r="C219" s="291">
        <f>+E219</f>
        <v>0</v>
      </c>
      <c r="D219" s="292"/>
      <c r="E219" s="291">
        <f>+K219+M219+O219+Q219+S219+U219+W219++Y219+AA219+AC219</f>
        <v>0</v>
      </c>
      <c r="F219" s="258"/>
      <c r="G219" s="258"/>
      <c r="H219" s="258"/>
      <c r="I219" s="258"/>
      <c r="J219" s="258"/>
      <c r="K219" s="84"/>
      <c r="L219" s="258"/>
      <c r="M219" s="84"/>
      <c r="N219" s="258"/>
      <c r="O219" s="84"/>
      <c r="P219" s="258"/>
      <c r="Q219" s="84"/>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7">
        <f t="shared" ref="CP219:CP228" si="55">IF($AO219&lt;$AP219+$AQ219,1,0)</f>
        <v>0</v>
      </c>
      <c r="CQ219" s="27"/>
      <c r="CR219" s="27"/>
      <c r="CS219" s="11"/>
      <c r="CT219" s="27"/>
      <c r="CU219" s="27"/>
      <c r="CV219" s="27"/>
      <c r="CW219" s="11"/>
      <c r="CX219" s="11"/>
      <c r="CY219" s="11"/>
      <c r="CZ219" s="11"/>
      <c r="DA219" s="11"/>
      <c r="DB219" s="11"/>
      <c r="DC219" s="11"/>
      <c r="DD219" s="11"/>
      <c r="DE219" s="11"/>
    </row>
    <row r="220" spans="1:118" s="13" customFormat="1" ht="18.75" customHeight="1" x14ac:dyDescent="0.2">
      <c r="A220" s="665"/>
      <c r="B220" s="439" t="s">
        <v>153</v>
      </c>
      <c r="C220" s="95">
        <f t="shared" ref="C220:C228" si="56">SUM(D220:E220)</f>
        <v>0</v>
      </c>
      <c r="D220" s="95">
        <f t="shared" ref="D220:E228" si="57">+F220+H220+J220+L220+N220+P220+R220+T220+V220++X220+Z220+AB220+AD220+AF220+AH220+AJ220+AL220</f>
        <v>0</v>
      </c>
      <c r="E220" s="123">
        <f>+G220+I220+K220+M220+O220+Q220+S220+U220+W220++Y220+AA220+AC220+AE220+AG220+AI220+AK220+AM220</f>
        <v>0</v>
      </c>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7">
        <f t="shared" si="55"/>
        <v>0</v>
      </c>
      <c r="CQ220" s="27"/>
      <c r="CR220" s="27"/>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754" t="s">
        <v>154</v>
      </c>
      <c r="B221" s="754"/>
      <c r="C221" s="125">
        <f t="shared" si="56"/>
        <v>0</v>
      </c>
      <c r="D221" s="125">
        <f t="shared" si="57"/>
        <v>0</v>
      </c>
      <c r="E221" s="145">
        <f t="shared" si="57"/>
        <v>0</v>
      </c>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7">
        <f t="shared" si="55"/>
        <v>0</v>
      </c>
      <c r="CQ221" s="27"/>
      <c r="CR221" s="27"/>
      <c r="CS221" s="11"/>
      <c r="CT221" s="27"/>
      <c r="CU221" s="27"/>
      <c r="CV221" s="27"/>
      <c r="CW221" s="11"/>
      <c r="CX221" s="11"/>
      <c r="CY221" s="11"/>
      <c r="CZ221" s="11"/>
      <c r="DA221" s="11"/>
      <c r="DB221" s="11"/>
      <c r="DC221" s="11"/>
      <c r="DD221" s="11"/>
      <c r="DE221" s="11"/>
    </row>
    <row r="222" spans="1:118" s="76" customFormat="1" ht="15" customHeight="1" x14ac:dyDescent="0.15">
      <c r="A222" s="755" t="s">
        <v>155</v>
      </c>
      <c r="B222" s="755"/>
      <c r="C222" s="94">
        <f t="shared" si="56"/>
        <v>0</v>
      </c>
      <c r="D222" s="94">
        <f t="shared" si="57"/>
        <v>0</v>
      </c>
      <c r="E222" s="122">
        <f t="shared" si="57"/>
        <v>0</v>
      </c>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129"/>
      <c r="AN222" s="135"/>
      <c r="AO222" s="97"/>
      <c r="AP222" s="85"/>
      <c r="AQ222" s="85"/>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7">
        <f t="shared" si="55"/>
        <v>0</v>
      </c>
      <c r="CQ222" s="27"/>
      <c r="CR222" s="27"/>
      <c r="CS222" s="11"/>
      <c r="CT222" s="27"/>
      <c r="CU222" s="27"/>
      <c r="CV222" s="27"/>
      <c r="CW222" s="11"/>
      <c r="CX222" s="11"/>
      <c r="CY222" s="11"/>
      <c r="CZ222" s="11"/>
      <c r="DA222" s="11"/>
      <c r="DB222" s="11"/>
      <c r="DC222" s="11"/>
      <c r="DD222" s="11"/>
      <c r="DE222" s="11"/>
    </row>
    <row r="223" spans="1:118" s="76" customFormat="1" ht="15" customHeight="1" x14ac:dyDescent="0.15">
      <c r="A223" s="755" t="s">
        <v>156</v>
      </c>
      <c r="B223" s="755"/>
      <c r="C223" s="94">
        <f t="shared" si="56"/>
        <v>0</v>
      </c>
      <c r="D223" s="94">
        <f t="shared" si="57"/>
        <v>0</v>
      </c>
      <c r="E223" s="122">
        <f t="shared" si="57"/>
        <v>0</v>
      </c>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7">
        <f t="shared" si="55"/>
        <v>0</v>
      </c>
      <c r="CQ223" s="27"/>
      <c r="CR223" s="27"/>
      <c r="CS223" s="11"/>
      <c r="CT223" s="27"/>
      <c r="CU223" s="27"/>
      <c r="CV223" s="27"/>
      <c r="CW223" s="11"/>
      <c r="CX223" s="11"/>
      <c r="CY223" s="11"/>
      <c r="CZ223" s="11"/>
      <c r="DA223" s="11"/>
      <c r="DB223" s="11"/>
      <c r="DC223" s="11"/>
      <c r="DD223" s="11"/>
      <c r="DE223" s="11"/>
    </row>
    <row r="224" spans="1:118" s="76" customFormat="1" ht="15" customHeight="1" x14ac:dyDescent="0.15">
      <c r="A224" s="755" t="s">
        <v>157</v>
      </c>
      <c r="B224" s="755"/>
      <c r="C224" s="94">
        <f t="shared" si="56"/>
        <v>0</v>
      </c>
      <c r="D224" s="94">
        <f t="shared" si="57"/>
        <v>0</v>
      </c>
      <c r="E224" s="122">
        <f t="shared" si="57"/>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7">
        <f t="shared" si="55"/>
        <v>0</v>
      </c>
      <c r="CQ224" s="27"/>
      <c r="CR224" s="27"/>
      <c r="CS224" s="11"/>
      <c r="CT224" s="27"/>
      <c r="CU224" s="27"/>
      <c r="CV224" s="27"/>
      <c r="CW224" s="11"/>
      <c r="CX224" s="11"/>
      <c r="CY224" s="11"/>
      <c r="CZ224" s="11"/>
      <c r="DA224" s="11"/>
      <c r="DB224" s="11"/>
      <c r="DC224" s="11"/>
      <c r="DD224" s="11"/>
      <c r="DE224" s="11"/>
    </row>
    <row r="225" spans="1:127" s="76" customFormat="1" ht="15" customHeight="1" x14ac:dyDescent="0.15">
      <c r="A225" s="755" t="s">
        <v>158</v>
      </c>
      <c r="B225" s="755"/>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7">
        <f t="shared" si="55"/>
        <v>0</v>
      </c>
      <c r="CQ225" s="27"/>
      <c r="CR225" s="27"/>
      <c r="CS225" s="11"/>
      <c r="CT225" s="27"/>
      <c r="CU225" s="27"/>
      <c r="CV225" s="27"/>
      <c r="CW225" s="11"/>
      <c r="CX225" s="11"/>
      <c r="CY225" s="11"/>
      <c r="CZ225" s="11"/>
      <c r="DA225" s="11"/>
      <c r="DB225" s="11"/>
      <c r="DC225" s="11"/>
      <c r="DD225" s="11"/>
      <c r="DE225" s="11"/>
    </row>
    <row r="226" spans="1:127" s="76" customFormat="1" ht="15" customHeight="1" x14ac:dyDescent="0.15">
      <c r="A226" s="755" t="s">
        <v>159</v>
      </c>
      <c r="B226" s="755"/>
      <c r="C226" s="94">
        <f t="shared" si="56"/>
        <v>0</v>
      </c>
      <c r="D226" s="94">
        <f t="shared" si="57"/>
        <v>0</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7">
        <f t="shared" si="55"/>
        <v>0</v>
      </c>
      <c r="CQ226" s="27"/>
      <c r="CR226" s="27"/>
      <c r="CS226" s="11"/>
      <c r="CT226" s="27"/>
      <c r="CU226" s="27"/>
      <c r="CV226" s="27"/>
      <c r="CW226" s="11"/>
      <c r="CX226" s="11"/>
      <c r="CY226" s="11"/>
      <c r="CZ226" s="11"/>
      <c r="DA226" s="11"/>
      <c r="DB226" s="11"/>
      <c r="DC226" s="11"/>
      <c r="DD226" s="11"/>
      <c r="DE226" s="11"/>
    </row>
    <row r="227" spans="1:127" s="76" customFormat="1" ht="15" customHeight="1" x14ac:dyDescent="0.15">
      <c r="A227" s="755" t="s">
        <v>160</v>
      </c>
      <c r="B227" s="755"/>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7">
        <f t="shared" si="55"/>
        <v>0</v>
      </c>
      <c r="CQ227" s="27"/>
      <c r="CR227" s="27"/>
      <c r="CS227" s="11"/>
      <c r="CT227" s="27"/>
      <c r="CU227" s="27"/>
      <c r="CV227" s="27"/>
      <c r="CW227" s="11"/>
      <c r="CX227" s="11"/>
      <c r="CY227" s="11"/>
      <c r="CZ227" s="11"/>
      <c r="DA227" s="11"/>
      <c r="DB227" s="11"/>
      <c r="DC227" s="11"/>
      <c r="DD227" s="11"/>
      <c r="DE227" s="11"/>
    </row>
    <row r="228" spans="1:127" s="76" customFormat="1" ht="15" customHeight="1" x14ac:dyDescent="0.15">
      <c r="A228" s="745" t="s">
        <v>161</v>
      </c>
      <c r="B228" s="745"/>
      <c r="C228" s="95">
        <f t="shared" si="56"/>
        <v>10</v>
      </c>
      <c r="D228" s="95">
        <f t="shared" si="57"/>
        <v>0</v>
      </c>
      <c r="E228" s="123">
        <f t="shared" si="57"/>
        <v>10</v>
      </c>
      <c r="F228" s="87"/>
      <c r="G228" s="87"/>
      <c r="H228" s="87"/>
      <c r="I228" s="87"/>
      <c r="J228" s="87"/>
      <c r="K228" s="87"/>
      <c r="L228" s="87"/>
      <c r="M228" s="87">
        <v>2</v>
      </c>
      <c r="N228" s="87"/>
      <c r="O228" s="87">
        <v>2</v>
      </c>
      <c r="P228" s="87"/>
      <c r="Q228" s="87">
        <v>1</v>
      </c>
      <c r="R228" s="87"/>
      <c r="S228" s="87">
        <v>3</v>
      </c>
      <c r="T228" s="87"/>
      <c r="U228" s="87"/>
      <c r="V228" s="87"/>
      <c r="W228" s="87"/>
      <c r="X228" s="87"/>
      <c r="Y228" s="87">
        <v>1</v>
      </c>
      <c r="Z228" s="87"/>
      <c r="AA228" s="87"/>
      <c r="AB228" s="87"/>
      <c r="AC228" s="87">
        <v>1</v>
      </c>
      <c r="AD228" s="87"/>
      <c r="AE228" s="87"/>
      <c r="AF228" s="87"/>
      <c r="AG228" s="87"/>
      <c r="AH228" s="87"/>
      <c r="AI228" s="87"/>
      <c r="AJ228" s="87"/>
      <c r="AK228" s="87"/>
      <c r="AL228" s="87"/>
      <c r="AM228" s="113"/>
      <c r="AN228" s="137"/>
      <c r="AO228" s="110">
        <v>1</v>
      </c>
      <c r="AP228" s="87">
        <v>1</v>
      </c>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7">
        <f t="shared" si="55"/>
        <v>0</v>
      </c>
      <c r="CQ228" s="27"/>
      <c r="CR228" s="27"/>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27"/>
      <c r="CQ229" s="27"/>
      <c r="CR229" s="27"/>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533" t="s">
        <v>39</v>
      </c>
      <c r="B230" s="534"/>
      <c r="C230" s="746" t="s">
        <v>147</v>
      </c>
      <c r="D230" s="747"/>
      <c r="E230" s="748"/>
      <c r="F230" s="543" t="s">
        <v>162</v>
      </c>
      <c r="G230" s="543"/>
      <c r="H230" s="543"/>
      <c r="I230" s="543"/>
      <c r="J230" s="543"/>
      <c r="K230" s="543"/>
      <c r="L230" s="543"/>
      <c r="M230" s="543"/>
      <c r="N230" s="543"/>
      <c r="O230" s="543"/>
      <c r="P230" s="543"/>
      <c r="Q230" s="543"/>
      <c r="R230" s="543"/>
      <c r="S230" s="543"/>
      <c r="T230" s="543"/>
      <c r="U230" s="543"/>
      <c r="V230" s="543"/>
      <c r="W230" s="543"/>
      <c r="X230" s="543"/>
      <c r="Y230" s="543"/>
      <c r="Z230" s="543"/>
      <c r="AA230" s="543"/>
      <c r="AB230" s="543"/>
      <c r="AC230" s="543"/>
      <c r="AD230" s="543"/>
      <c r="AE230" s="543"/>
      <c r="AF230" s="543"/>
      <c r="AG230" s="543"/>
      <c r="AH230" s="543"/>
      <c r="AI230" s="543"/>
      <c r="AJ230" s="543"/>
      <c r="AK230" s="543"/>
      <c r="AL230" s="543"/>
      <c r="AM230" s="543"/>
      <c r="AN230" s="543"/>
      <c r="AO230" s="557"/>
      <c r="AP230" s="729" t="s">
        <v>97</v>
      </c>
      <c r="AQ230" s="73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27"/>
      <c r="CQ230" s="27"/>
      <c r="CR230" s="27"/>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81"/>
      <c r="B231" s="582"/>
      <c r="C231" s="749"/>
      <c r="D231" s="750"/>
      <c r="E231" s="751"/>
      <c r="F231" s="560" t="s">
        <v>163</v>
      </c>
      <c r="G231" s="726"/>
      <c r="H231" s="560" t="s">
        <v>164</v>
      </c>
      <c r="I231" s="726"/>
      <c r="J231" s="727" t="s">
        <v>273</v>
      </c>
      <c r="K231" s="728"/>
      <c r="L231" s="560" t="s">
        <v>140</v>
      </c>
      <c r="M231" s="726"/>
      <c r="N231" s="560" t="s">
        <v>63</v>
      </c>
      <c r="O231" s="726"/>
      <c r="P231" s="560" t="s">
        <v>8</v>
      </c>
      <c r="Q231" s="726"/>
      <c r="R231" s="579" t="s">
        <v>213</v>
      </c>
      <c r="S231" s="580"/>
      <c r="T231" s="579" t="s">
        <v>214</v>
      </c>
      <c r="U231" s="580"/>
      <c r="V231" s="579" t="s">
        <v>215</v>
      </c>
      <c r="W231" s="580"/>
      <c r="X231" s="579" t="s">
        <v>216</v>
      </c>
      <c r="Y231" s="580"/>
      <c r="Z231" s="579" t="s">
        <v>217</v>
      </c>
      <c r="AA231" s="580"/>
      <c r="AB231" s="579" t="s">
        <v>218</v>
      </c>
      <c r="AC231" s="580"/>
      <c r="AD231" s="579" t="s">
        <v>219</v>
      </c>
      <c r="AE231" s="580"/>
      <c r="AF231" s="579" t="s">
        <v>220</v>
      </c>
      <c r="AG231" s="580"/>
      <c r="AH231" s="579" t="s">
        <v>221</v>
      </c>
      <c r="AI231" s="580"/>
      <c r="AJ231" s="579" t="s">
        <v>222</v>
      </c>
      <c r="AK231" s="580"/>
      <c r="AL231" s="579" t="s">
        <v>223</v>
      </c>
      <c r="AM231" s="580"/>
      <c r="AN231" s="579" t="s">
        <v>224</v>
      </c>
      <c r="AO231" s="612"/>
      <c r="AP231" s="730"/>
      <c r="AQ231" s="73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27"/>
      <c r="CQ231" s="27"/>
      <c r="CR231" s="27"/>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535"/>
      <c r="B232" s="536"/>
      <c r="C232" s="433" t="s">
        <v>133</v>
      </c>
      <c r="D232" s="433" t="s">
        <v>37</v>
      </c>
      <c r="E232" s="427"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731"/>
      <c r="AQ232" s="73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27"/>
      <c r="CQ232" s="27"/>
      <c r="CR232" s="27"/>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674" t="s">
        <v>101</v>
      </c>
      <c r="B233" s="674"/>
      <c r="C233" s="93">
        <f t="shared" ref="C233:C239" si="58">SUM(D233:E233)</f>
        <v>1</v>
      </c>
      <c r="D233" s="93">
        <f t="shared" ref="D233:E239" si="59">+F233+H233+J233+L233+N233+P233+R233+T233+V233++X233+Z233+AB233+AD233+AF233+AH233+AJ233+AL233+AN233</f>
        <v>1</v>
      </c>
      <c r="E233" s="93">
        <f t="shared" si="59"/>
        <v>0</v>
      </c>
      <c r="F233" s="96"/>
      <c r="G233" s="96"/>
      <c r="H233" s="96"/>
      <c r="I233" s="96"/>
      <c r="J233" s="96"/>
      <c r="K233" s="96"/>
      <c r="L233" s="96"/>
      <c r="M233" s="96"/>
      <c r="N233" s="96"/>
      <c r="O233" s="96"/>
      <c r="P233" s="96"/>
      <c r="Q233" s="96"/>
      <c r="R233" s="96"/>
      <c r="S233" s="96"/>
      <c r="T233" s="96"/>
      <c r="U233" s="96"/>
      <c r="V233" s="96"/>
      <c r="W233" s="96"/>
      <c r="X233" s="96"/>
      <c r="Y233" s="96"/>
      <c r="Z233" s="96">
        <v>1</v>
      </c>
      <c r="AA233" s="96"/>
      <c r="AB233" s="96"/>
      <c r="AC233" s="96"/>
      <c r="AD233" s="96"/>
      <c r="AE233" s="96"/>
      <c r="AF233" s="96"/>
      <c r="AG233" s="96"/>
      <c r="AH233" s="96"/>
      <c r="AI233" s="96"/>
      <c r="AJ233" s="96"/>
      <c r="AK233" s="96"/>
      <c r="AL233" s="96"/>
      <c r="AM233" s="96"/>
      <c r="AN233" s="96"/>
      <c r="AO233" s="138"/>
      <c r="AP233" s="234"/>
      <c r="AQ233" s="84"/>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7">
        <f>IF($C233&lt;$AP233+$AQ233,1,0)</f>
        <v>0</v>
      </c>
      <c r="CQ233" s="77">
        <f>IF($E233&lt;$AP233,1,0)</f>
        <v>0</v>
      </c>
      <c r="CR233" s="27"/>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615" t="s">
        <v>84</v>
      </c>
      <c r="B234" s="615"/>
      <c r="C234" s="99">
        <f t="shared" si="58"/>
        <v>1</v>
      </c>
      <c r="D234" s="99">
        <f t="shared" si="59"/>
        <v>0</v>
      </c>
      <c r="E234" s="99">
        <f t="shared" si="59"/>
        <v>1</v>
      </c>
      <c r="F234" s="124"/>
      <c r="G234" s="124"/>
      <c r="H234" s="124"/>
      <c r="I234" s="124"/>
      <c r="J234" s="124"/>
      <c r="K234" s="124"/>
      <c r="L234" s="124"/>
      <c r="M234" s="124"/>
      <c r="N234" s="124"/>
      <c r="O234" s="124"/>
      <c r="P234" s="124"/>
      <c r="Q234" s="124"/>
      <c r="R234" s="124"/>
      <c r="S234" s="124"/>
      <c r="T234" s="124"/>
      <c r="U234" s="124"/>
      <c r="V234" s="124"/>
      <c r="W234" s="124">
        <v>1</v>
      </c>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7">
        <f t="shared" ref="CP234:CP239" si="63">IF($C234&lt;$AP234+$AQ234,1,0)</f>
        <v>0</v>
      </c>
      <c r="CQ234" s="77">
        <f t="shared" ref="CQ234:CQ239" si="64">IF($E234&lt;$AP234,1,0)</f>
        <v>0</v>
      </c>
      <c r="CR234" s="27"/>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739" t="s">
        <v>274</v>
      </c>
      <c r="B235" s="740"/>
      <c r="C235" s="147">
        <f t="shared" si="58"/>
        <v>1</v>
      </c>
      <c r="D235" s="147">
        <f t="shared" si="59"/>
        <v>0</v>
      </c>
      <c r="E235" s="147">
        <f t="shared" si="59"/>
        <v>1</v>
      </c>
      <c r="F235" s="140"/>
      <c r="G235" s="140"/>
      <c r="H235" s="140"/>
      <c r="I235" s="140"/>
      <c r="J235" s="140"/>
      <c r="K235" s="140"/>
      <c r="L235" s="140"/>
      <c r="M235" s="140"/>
      <c r="N235" s="140"/>
      <c r="O235" s="140"/>
      <c r="P235" s="140"/>
      <c r="Q235" s="140"/>
      <c r="R235" s="140"/>
      <c r="S235" s="140"/>
      <c r="T235" s="140"/>
      <c r="U235" s="140"/>
      <c r="V235" s="140"/>
      <c r="W235" s="140">
        <v>1</v>
      </c>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7">
        <f t="shared" si="63"/>
        <v>0</v>
      </c>
      <c r="CQ235" s="77">
        <f t="shared" si="64"/>
        <v>0</v>
      </c>
      <c r="CR235" s="27"/>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741" t="s">
        <v>275</v>
      </c>
      <c r="B236" s="742"/>
      <c r="C236" s="304">
        <f t="shared" si="58"/>
        <v>0</v>
      </c>
      <c r="D236" s="304">
        <f>+F236+H236</f>
        <v>0</v>
      </c>
      <c r="E236" s="304">
        <f>+G236+I236</f>
        <v>0</v>
      </c>
      <c r="F236" s="305"/>
      <c r="G236" s="305"/>
      <c r="H236" s="305"/>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7">
        <f t="shared" si="63"/>
        <v>0</v>
      </c>
      <c r="CQ236" s="77">
        <f t="shared" si="64"/>
        <v>0</v>
      </c>
      <c r="CR236" s="27"/>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743" t="s">
        <v>276</v>
      </c>
      <c r="B237" s="125" t="s">
        <v>277</v>
      </c>
      <c r="C237" s="125">
        <f t="shared" si="58"/>
        <v>0</v>
      </c>
      <c r="D237" s="125">
        <f t="shared" si="59"/>
        <v>0</v>
      </c>
      <c r="E237" s="125">
        <f t="shared" si="59"/>
        <v>0</v>
      </c>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7">
        <f t="shared" si="63"/>
        <v>0</v>
      </c>
      <c r="CQ237" s="77">
        <f t="shared" si="64"/>
        <v>0</v>
      </c>
      <c r="CW237" s="11"/>
      <c r="CX237" s="11"/>
      <c r="CY237" s="11"/>
      <c r="CZ237" s="11"/>
      <c r="DA237" s="11"/>
      <c r="DB237" s="11"/>
      <c r="DC237" s="11"/>
      <c r="DD237" s="11"/>
      <c r="DE237" s="11"/>
      <c r="DF237" s="11"/>
      <c r="DG237" s="11"/>
      <c r="DH237" s="11"/>
    </row>
    <row r="238" spans="1:127" s="27" customFormat="1" ht="15.75" customHeight="1" x14ac:dyDescent="0.15">
      <c r="A238" s="743"/>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7">
        <f t="shared" si="63"/>
        <v>0</v>
      </c>
      <c r="CQ238" s="77">
        <f t="shared" si="64"/>
        <v>0</v>
      </c>
      <c r="CW238" s="11"/>
      <c r="CX238" s="11"/>
      <c r="CY238" s="11"/>
      <c r="CZ238" s="11"/>
      <c r="DA238" s="11"/>
      <c r="DB238" s="11"/>
      <c r="DC238" s="11"/>
      <c r="DD238" s="11"/>
      <c r="DE238" s="11"/>
      <c r="DF238" s="11"/>
      <c r="DG238" s="11"/>
      <c r="DH238" s="11"/>
    </row>
    <row r="239" spans="1:127" s="27" customFormat="1" ht="15.75" customHeight="1" x14ac:dyDescent="0.15">
      <c r="A239" s="744"/>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7">
        <f t="shared" si="63"/>
        <v>0</v>
      </c>
      <c r="CQ239" s="77">
        <f t="shared" si="64"/>
        <v>0</v>
      </c>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533" t="s">
        <v>39</v>
      </c>
      <c r="B241" s="534"/>
      <c r="C241" s="543" t="s">
        <v>147</v>
      </c>
      <c r="D241" s="543"/>
      <c r="E241" s="543"/>
      <c r="F241" s="557" t="s">
        <v>162</v>
      </c>
      <c r="G241" s="558"/>
      <c r="H241" s="558"/>
      <c r="I241" s="558"/>
      <c r="J241" s="558"/>
      <c r="K241" s="558"/>
      <c r="L241" s="558"/>
      <c r="M241" s="558"/>
      <c r="N241" s="558"/>
      <c r="O241" s="558"/>
      <c r="P241" s="558"/>
      <c r="Q241" s="558"/>
      <c r="R241" s="558"/>
      <c r="S241" s="558"/>
      <c r="T241" s="558"/>
      <c r="U241" s="558"/>
      <c r="V241" s="558"/>
      <c r="W241" s="558"/>
      <c r="X241" s="558"/>
      <c r="Y241" s="558"/>
      <c r="Z241" s="558"/>
      <c r="AA241" s="558"/>
      <c r="AB241" s="558"/>
      <c r="AC241" s="558"/>
      <c r="AD241" s="558"/>
      <c r="AE241" s="558"/>
      <c r="AF241" s="558"/>
      <c r="AG241" s="558"/>
      <c r="AH241" s="729"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27"/>
      <c r="CQ241" s="27"/>
      <c r="CR241" s="27"/>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81"/>
      <c r="B242" s="582"/>
      <c r="C242" s="543"/>
      <c r="D242" s="543"/>
      <c r="E242" s="543"/>
      <c r="F242" s="560" t="s">
        <v>63</v>
      </c>
      <c r="G242" s="726"/>
      <c r="H242" s="560" t="s">
        <v>8</v>
      </c>
      <c r="I242" s="726"/>
      <c r="J242" s="579" t="s">
        <v>213</v>
      </c>
      <c r="K242" s="580"/>
      <c r="L242" s="579" t="s">
        <v>214</v>
      </c>
      <c r="M242" s="580"/>
      <c r="N242" s="579" t="s">
        <v>215</v>
      </c>
      <c r="O242" s="580"/>
      <c r="P242" s="579" t="s">
        <v>216</v>
      </c>
      <c r="Q242" s="580"/>
      <c r="R242" s="579" t="s">
        <v>217</v>
      </c>
      <c r="S242" s="580"/>
      <c r="T242" s="579" t="s">
        <v>218</v>
      </c>
      <c r="U242" s="580"/>
      <c r="V242" s="579" t="s">
        <v>219</v>
      </c>
      <c r="W242" s="580"/>
      <c r="X242" s="579" t="s">
        <v>220</v>
      </c>
      <c r="Y242" s="580"/>
      <c r="Z242" s="579" t="s">
        <v>221</v>
      </c>
      <c r="AA242" s="580"/>
      <c r="AB242" s="579" t="s">
        <v>222</v>
      </c>
      <c r="AC242" s="580"/>
      <c r="AD242" s="579" t="s">
        <v>223</v>
      </c>
      <c r="AE242" s="580"/>
      <c r="AF242" s="579" t="s">
        <v>224</v>
      </c>
      <c r="AG242" s="612"/>
      <c r="AH242" s="730"/>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27"/>
      <c r="CQ242" s="27"/>
      <c r="CR242" s="27"/>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535"/>
      <c r="B243" s="536"/>
      <c r="C243" s="433" t="s">
        <v>133</v>
      </c>
      <c r="D243" s="433" t="s">
        <v>37</v>
      </c>
      <c r="E243" s="427"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731"/>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27"/>
      <c r="CQ243" s="27"/>
      <c r="CR243" s="27"/>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735" t="s">
        <v>101</v>
      </c>
      <c r="B244" s="735"/>
      <c r="C244" s="107">
        <f>SUM(D244:E244)</f>
        <v>0</v>
      </c>
      <c r="D244" s="107">
        <f t="shared" ref="D244:E247" si="65">+F244+H244+J244+L244+N244+P244+R244+T244+V244++X244+Z244+AB244+AD244+AF244</f>
        <v>0</v>
      </c>
      <c r="E244" s="141">
        <f t="shared" si="65"/>
        <v>0</v>
      </c>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77">
        <f>IF($E244&lt;$AP244,1,0)</f>
        <v>0</v>
      </c>
      <c r="CR244" s="27"/>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736" t="s">
        <v>84</v>
      </c>
      <c r="B245" s="736"/>
      <c r="C245" s="311">
        <f>SUM(D245:E245)</f>
        <v>0</v>
      </c>
      <c r="D245" s="311">
        <f t="shared" si="65"/>
        <v>0</v>
      </c>
      <c r="E245" s="312">
        <f t="shared" si="65"/>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77">
        <f>IF($E245&lt;$AP245,1,0)</f>
        <v>0</v>
      </c>
      <c r="CR245" s="27"/>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737" t="s">
        <v>180</v>
      </c>
      <c r="B246" s="737"/>
      <c r="C246" s="224">
        <f>SUM(D246:E246)</f>
        <v>10</v>
      </c>
      <c r="D246" s="224">
        <f t="shared" si="65"/>
        <v>0</v>
      </c>
      <c r="E246" s="265">
        <f t="shared" si="65"/>
        <v>10</v>
      </c>
      <c r="F246" s="108"/>
      <c r="G246" s="108">
        <v>1</v>
      </c>
      <c r="H246" s="108"/>
      <c r="I246" s="108">
        <v>3</v>
      </c>
      <c r="J246" s="108"/>
      <c r="K246" s="108">
        <v>2</v>
      </c>
      <c r="L246" s="108"/>
      <c r="M246" s="108"/>
      <c r="N246" s="108"/>
      <c r="O246" s="108">
        <v>1</v>
      </c>
      <c r="P246" s="108"/>
      <c r="Q246" s="108"/>
      <c r="R246" s="108"/>
      <c r="S246" s="108">
        <v>2</v>
      </c>
      <c r="T246" s="108"/>
      <c r="U246" s="108">
        <v>1</v>
      </c>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77">
        <f>IF($E246&lt;$AP246,1,0)</f>
        <v>0</v>
      </c>
      <c r="CR246" s="27"/>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738" t="s">
        <v>281</v>
      </c>
      <c r="B247" s="738"/>
      <c r="C247" s="95">
        <f>SUM(D247:E247)</f>
        <v>51</v>
      </c>
      <c r="D247" s="95">
        <f t="shared" si="65"/>
        <v>2</v>
      </c>
      <c r="E247" s="112">
        <f t="shared" si="65"/>
        <v>49</v>
      </c>
      <c r="F247" s="116"/>
      <c r="G247" s="116">
        <v>2</v>
      </c>
      <c r="H247" s="116"/>
      <c r="I247" s="116">
        <v>18</v>
      </c>
      <c r="J247" s="116">
        <v>1</v>
      </c>
      <c r="K247" s="116">
        <v>8</v>
      </c>
      <c r="L247" s="116">
        <v>1</v>
      </c>
      <c r="M247" s="116">
        <v>9</v>
      </c>
      <c r="N247" s="116"/>
      <c r="O247" s="116">
        <v>4</v>
      </c>
      <c r="P247" s="116"/>
      <c r="Q247" s="116">
        <v>1</v>
      </c>
      <c r="R247" s="116"/>
      <c r="S247" s="116">
        <v>5</v>
      </c>
      <c r="T247" s="116"/>
      <c r="U247" s="116">
        <v>2</v>
      </c>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77">
        <f>IF($E247&lt;$AP247,1,0)</f>
        <v>0</v>
      </c>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1038</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1003</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25">
    <mergeCell ref="A244:B244"/>
    <mergeCell ref="A245:B245"/>
    <mergeCell ref="A246:B246"/>
    <mergeCell ref="A247:B247"/>
    <mergeCell ref="A233:B233"/>
    <mergeCell ref="A234:B234"/>
    <mergeCell ref="A235:B235"/>
    <mergeCell ref="A236:B236"/>
    <mergeCell ref="A237:A239"/>
    <mergeCell ref="A241:B243"/>
    <mergeCell ref="C241:E242"/>
    <mergeCell ref="F241:AG24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228:B228"/>
    <mergeCell ref="A230:B232"/>
    <mergeCell ref="C230:E231"/>
    <mergeCell ref="F230:AO230"/>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A218:B218"/>
    <mergeCell ref="A219:A220"/>
    <mergeCell ref="A221:B221"/>
    <mergeCell ref="A222:B222"/>
    <mergeCell ref="A223:B223"/>
    <mergeCell ref="A224:B224"/>
    <mergeCell ref="A225:B225"/>
    <mergeCell ref="A226:B226"/>
    <mergeCell ref="A227:B227"/>
    <mergeCell ref="AO215:AO217"/>
    <mergeCell ref="AP215:AP217"/>
    <mergeCell ref="A212:A213"/>
    <mergeCell ref="A215:B217"/>
    <mergeCell ref="C215:E216"/>
    <mergeCell ref="F215:AM215"/>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208:B209"/>
    <mergeCell ref="C208:C209"/>
    <mergeCell ref="D208:S208"/>
    <mergeCell ref="T208:U208"/>
    <mergeCell ref="V208:V209"/>
    <mergeCell ref="A210:A211"/>
    <mergeCell ref="AN215:AN217"/>
    <mergeCell ref="AL202:AL203"/>
    <mergeCell ref="A204:B204"/>
    <mergeCell ref="A205:B205"/>
    <mergeCell ref="N202:O202"/>
    <mergeCell ref="P202:Q202"/>
    <mergeCell ref="R202:S202"/>
    <mergeCell ref="T202:U202"/>
    <mergeCell ref="V202:W202"/>
    <mergeCell ref="X202:Y202"/>
    <mergeCell ref="Z202:AA202"/>
    <mergeCell ref="AB202:AC202"/>
    <mergeCell ref="AD202:AE202"/>
    <mergeCell ref="A202:B203"/>
    <mergeCell ref="C202:E202"/>
    <mergeCell ref="F202:G202"/>
    <mergeCell ref="H202:I202"/>
    <mergeCell ref="J202:K202"/>
    <mergeCell ref="A180:A182"/>
    <mergeCell ref="B180:C180"/>
    <mergeCell ref="B181:C181"/>
    <mergeCell ref="B182:C182"/>
    <mergeCell ref="A183:A186"/>
    <mergeCell ref="B183:C183"/>
    <mergeCell ref="B184:C184"/>
    <mergeCell ref="B185:C185"/>
    <mergeCell ref="B186:C186"/>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AK158:AL158"/>
    <mergeCell ref="AM158:AN158"/>
    <mergeCell ref="AO158:AO159"/>
    <mergeCell ref="AP158:AP159"/>
    <mergeCell ref="AQ158:AQ159"/>
    <mergeCell ref="AR158:AS158"/>
    <mergeCell ref="AZ158:BA158"/>
    <mergeCell ref="BB158:BC158"/>
    <mergeCell ref="BD158:BE158"/>
    <mergeCell ref="S158:T158"/>
    <mergeCell ref="U158:V158"/>
    <mergeCell ref="W158:X158"/>
    <mergeCell ref="Y158:Z158"/>
    <mergeCell ref="AA158:AB158"/>
    <mergeCell ref="AC158:AD158"/>
    <mergeCell ref="AE158:AF158"/>
    <mergeCell ref="AG158:AH158"/>
    <mergeCell ref="AI158:AJ158"/>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AE120:AF120"/>
    <mergeCell ref="AG120:AH120"/>
    <mergeCell ref="AI120:AJ120"/>
    <mergeCell ref="AK120:AL120"/>
    <mergeCell ref="AM120:AN120"/>
    <mergeCell ref="AO120:AO121"/>
    <mergeCell ref="AP120:AP121"/>
    <mergeCell ref="AQ120:AR120"/>
    <mergeCell ref="AZ120:BA120"/>
    <mergeCell ref="M120:N120"/>
    <mergeCell ref="O120:P120"/>
    <mergeCell ref="Q120:R120"/>
    <mergeCell ref="S120:T120"/>
    <mergeCell ref="U120:V120"/>
    <mergeCell ref="W120:X120"/>
    <mergeCell ref="Y120:Z120"/>
    <mergeCell ref="AA120:AB120"/>
    <mergeCell ref="AC120:AD120"/>
    <mergeCell ref="N107:N108"/>
    <mergeCell ref="A109:B109"/>
    <mergeCell ref="A110:B110"/>
    <mergeCell ref="A111:B111"/>
    <mergeCell ref="A112:B112"/>
    <mergeCell ref="A113:B113"/>
    <mergeCell ref="A114:B114"/>
    <mergeCell ref="A115:B115"/>
    <mergeCell ref="A116:B116"/>
    <mergeCell ref="F85:AG85"/>
    <mergeCell ref="AH85:AH87"/>
    <mergeCell ref="A90:A91"/>
    <mergeCell ref="A92:B92"/>
    <mergeCell ref="A94:B95"/>
    <mergeCell ref="C94:E94"/>
    <mergeCell ref="F94:G94"/>
    <mergeCell ref="A96:B96"/>
    <mergeCell ref="A97:B97"/>
    <mergeCell ref="A88:B88"/>
    <mergeCell ref="A89:B89"/>
    <mergeCell ref="F86:G86"/>
    <mergeCell ref="H86:I86"/>
    <mergeCell ref="J86:K86"/>
    <mergeCell ref="L86:M86"/>
    <mergeCell ref="N86:O86"/>
    <mergeCell ref="P86:Q86"/>
    <mergeCell ref="R86:S86"/>
    <mergeCell ref="T86:U86"/>
    <mergeCell ref="V86:W86"/>
    <mergeCell ref="X86:Y86"/>
    <mergeCell ref="Z86:AA86"/>
    <mergeCell ref="AB86:AC86"/>
    <mergeCell ref="AD86:AE86"/>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CX65:CY65"/>
    <mergeCell ref="CZ65:DA65"/>
    <mergeCell ref="DB65:DC65"/>
    <mergeCell ref="DD65:DE65"/>
    <mergeCell ref="DF65:DG65"/>
    <mergeCell ref="DH65:DI65"/>
    <mergeCell ref="DJ65:DK65"/>
    <mergeCell ref="DL65:DM65"/>
    <mergeCell ref="DN65:DO65"/>
    <mergeCell ref="BR65:BS65"/>
    <mergeCell ref="BT65:BU65"/>
    <mergeCell ref="BV65:BW65"/>
    <mergeCell ref="BX65:BY65"/>
    <mergeCell ref="BZ65:CA65"/>
    <mergeCell ref="CP65:CQ65"/>
    <mergeCell ref="CR65:CS65"/>
    <mergeCell ref="CT65:CU65"/>
    <mergeCell ref="CV65:CW65"/>
    <mergeCell ref="AZ65:BA65"/>
    <mergeCell ref="BB65:BC65"/>
    <mergeCell ref="BD65:BE65"/>
    <mergeCell ref="BF65:BG65"/>
    <mergeCell ref="BH65:BI65"/>
    <mergeCell ref="BJ65:BK65"/>
    <mergeCell ref="BL65:BM65"/>
    <mergeCell ref="BN65:BO65"/>
    <mergeCell ref="BP65:BQ65"/>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M42:S42"/>
    <mergeCell ref="A47:B47"/>
    <mergeCell ref="A48:B48"/>
    <mergeCell ref="A50:B51"/>
    <mergeCell ref="C50:C51"/>
    <mergeCell ref="D50:I50"/>
    <mergeCell ref="J50:K50"/>
    <mergeCell ref="A54:B54"/>
    <mergeCell ref="D57:F57"/>
    <mergeCell ref="G57:H57"/>
    <mergeCell ref="M34:S34"/>
    <mergeCell ref="A35:A39"/>
    <mergeCell ref="M35:S35"/>
    <mergeCell ref="M36:S36"/>
    <mergeCell ref="M37:S37"/>
    <mergeCell ref="M38:S38"/>
    <mergeCell ref="M39:S39"/>
    <mergeCell ref="A40:A41"/>
    <mergeCell ref="M40:S40"/>
    <mergeCell ref="M41:S41"/>
    <mergeCell ref="D20:J20"/>
    <mergeCell ref="D21:J21"/>
    <mergeCell ref="D22:J22"/>
    <mergeCell ref="D23:J23"/>
    <mergeCell ref="D24:J24"/>
    <mergeCell ref="D25:J25"/>
    <mergeCell ref="D26:J26"/>
    <mergeCell ref="D27:J27"/>
    <mergeCell ref="D28:J28"/>
    <mergeCell ref="A6:P6"/>
    <mergeCell ref="A8:B9"/>
    <mergeCell ref="C8:C9"/>
    <mergeCell ref="A10:B10"/>
    <mergeCell ref="A19:B19"/>
    <mergeCell ref="D8:L8"/>
    <mergeCell ref="A15:B15"/>
    <mergeCell ref="A17:B18"/>
    <mergeCell ref="C17:C18"/>
    <mergeCell ref="D19:J19"/>
    <mergeCell ref="A20:B20"/>
    <mergeCell ref="A21:B21"/>
    <mergeCell ref="A22:B22"/>
    <mergeCell ref="A23:B23"/>
    <mergeCell ref="A11:B11"/>
    <mergeCell ref="A12:B12"/>
    <mergeCell ref="A13:B13"/>
    <mergeCell ref="A14:B14"/>
    <mergeCell ref="A24:B24"/>
    <mergeCell ref="A25:B25"/>
    <mergeCell ref="A26:B26"/>
    <mergeCell ref="A27:B27"/>
    <mergeCell ref="A28:B28"/>
    <mergeCell ref="A29:B29"/>
    <mergeCell ref="D29:J29"/>
    <mergeCell ref="A31:B32"/>
    <mergeCell ref="C31:C32"/>
    <mergeCell ref="D31:L31"/>
    <mergeCell ref="A33:B33"/>
    <mergeCell ref="A52:B52"/>
    <mergeCell ref="A53:B53"/>
    <mergeCell ref="A55:B55"/>
    <mergeCell ref="A57:B58"/>
    <mergeCell ref="C57:C58"/>
    <mergeCell ref="A75:B75"/>
    <mergeCell ref="A76:A78"/>
    <mergeCell ref="A80:B82"/>
    <mergeCell ref="A42:B42"/>
    <mergeCell ref="A59:B59"/>
    <mergeCell ref="A60:B60"/>
    <mergeCell ref="A61:B61"/>
    <mergeCell ref="A62:B62"/>
    <mergeCell ref="A64:B66"/>
    <mergeCell ref="C64:E65"/>
    <mergeCell ref="A83:B83"/>
    <mergeCell ref="C80:D80"/>
    <mergeCell ref="E80:E82"/>
    <mergeCell ref="C81:C82"/>
    <mergeCell ref="D81:D82"/>
    <mergeCell ref="A85:B87"/>
    <mergeCell ref="C85:E86"/>
    <mergeCell ref="A98:B98"/>
    <mergeCell ref="A99:B99"/>
    <mergeCell ref="A100:B100"/>
    <mergeCell ref="A101:B101"/>
    <mergeCell ref="A102:B102"/>
    <mergeCell ref="A103:B103"/>
    <mergeCell ref="A104:B104"/>
    <mergeCell ref="A105:B105"/>
    <mergeCell ref="A107:B108"/>
    <mergeCell ref="C107:E107"/>
    <mergeCell ref="A117:B117"/>
    <mergeCell ref="A123:C123"/>
    <mergeCell ref="A118:B118"/>
    <mergeCell ref="A120:C121"/>
    <mergeCell ref="D120:F120"/>
    <mergeCell ref="G120:H120"/>
    <mergeCell ref="I120:J120"/>
    <mergeCell ref="K120:L120"/>
    <mergeCell ref="A126:C126"/>
    <mergeCell ref="A127:C127"/>
    <mergeCell ref="A132:C132"/>
    <mergeCell ref="A133:C133"/>
    <mergeCell ref="B135:C135"/>
    <mergeCell ref="B136:C136"/>
    <mergeCell ref="A128:C128"/>
    <mergeCell ref="B130:C130"/>
    <mergeCell ref="B131:C131"/>
    <mergeCell ref="A129:A130"/>
    <mergeCell ref="B129:C129"/>
    <mergeCell ref="A134:A141"/>
    <mergeCell ref="B134:C134"/>
    <mergeCell ref="B138:C138"/>
    <mergeCell ref="B139:C139"/>
    <mergeCell ref="B137:C137"/>
    <mergeCell ref="B140:C140"/>
    <mergeCell ref="B141:C141"/>
    <mergeCell ref="B142:C142"/>
    <mergeCell ref="B143:C143"/>
    <mergeCell ref="B144:C144"/>
    <mergeCell ref="A142:A144"/>
    <mergeCell ref="A151:C151"/>
    <mergeCell ref="A152:C152"/>
    <mergeCell ref="A153:C153"/>
    <mergeCell ref="A154:C154"/>
    <mergeCell ref="A155:C155"/>
    <mergeCell ref="A156:C156"/>
    <mergeCell ref="B146:C146"/>
    <mergeCell ref="B147:C147"/>
    <mergeCell ref="A149:C149"/>
    <mergeCell ref="A150:C150"/>
    <mergeCell ref="A145:A148"/>
    <mergeCell ref="B145:C145"/>
    <mergeCell ref="B148:C148"/>
    <mergeCell ref="A158:C159"/>
    <mergeCell ref="K158:L158"/>
    <mergeCell ref="M158:N158"/>
    <mergeCell ref="O158:P158"/>
    <mergeCell ref="Q158:R158"/>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B169:C169"/>
    <mergeCell ref="A170:C170"/>
    <mergeCell ref="A171:C171"/>
    <mergeCell ref="L202:M202"/>
    <mergeCell ref="AF202:AG202"/>
    <mergeCell ref="AH202:AI202"/>
    <mergeCell ref="AJ202:AK202"/>
    <mergeCell ref="P196:Q196"/>
    <mergeCell ref="R196:S196"/>
    <mergeCell ref="Z196:AA196"/>
    <mergeCell ref="AB196:AC196"/>
    <mergeCell ref="AD196:AE196"/>
    <mergeCell ref="AF196:AG196"/>
    <mergeCell ref="AH196:AI196"/>
    <mergeCell ref="AJ196:AK196"/>
    <mergeCell ref="A198:B198"/>
    <mergeCell ref="T196:U196"/>
    <mergeCell ref="F196:G196"/>
    <mergeCell ref="H196:I196"/>
    <mergeCell ref="J196:K196"/>
    <mergeCell ref="L196:M196"/>
    <mergeCell ref="N196:O196"/>
    <mergeCell ref="V196:W196"/>
    <mergeCell ref="X196:Y196"/>
    <mergeCell ref="AF86:AG86"/>
    <mergeCell ref="H94:I94"/>
    <mergeCell ref="J94:K94"/>
    <mergeCell ref="L94:M94"/>
    <mergeCell ref="F107:G107"/>
    <mergeCell ref="H107:I107"/>
    <mergeCell ref="J107:K107"/>
    <mergeCell ref="L107:M107"/>
    <mergeCell ref="A206:B206"/>
    <mergeCell ref="A187:C187"/>
    <mergeCell ref="A188:C188"/>
    <mergeCell ref="A189:C189"/>
    <mergeCell ref="A190:C190"/>
    <mergeCell ref="A191:C191"/>
    <mergeCell ref="A192:C192"/>
    <mergeCell ref="A193:C193"/>
    <mergeCell ref="A200:B200"/>
    <mergeCell ref="A194:C194"/>
    <mergeCell ref="A196:B197"/>
    <mergeCell ref="C196:E196"/>
    <mergeCell ref="A199:B199"/>
    <mergeCell ref="D158:F158"/>
    <mergeCell ref="G158:H158"/>
    <mergeCell ref="I158:J158"/>
  </mergeCells>
  <dataValidations count="2">
    <dataValidation allowBlank="1" showInputMessage="1" showErrorMessage="1" errorTitle="Error" error="Por favor ingrese números enteros" sqref="BB92 KX92 UT92 AEP92 AOL92 AYH92 BID92 BRZ92 CBV92 CLR92 CVN92 DFJ92 DPF92 DZB92 EIX92 EST92 FCP92 FML92 FWH92 GGD92 GPZ92 GZV92 HJR92 HTN92 IDJ92 INF92 IXB92 JGX92 JQT92 KAP92 KKL92 KUH92 LED92 LNZ92 LXV92 MHR92 MRN92 NBJ92 NLF92 NVB92 OEX92 OOT92 OYP92 PIL92 PSH92 QCD92 QLZ92 QVV92 RFR92 RPN92 RZJ92 SJF92 STB92 TCX92 TMT92 TWP92 UGL92 UQH92 VAD92 VJZ92 VTV92 WDR92 WNN92 WXJ92 BB65628 KX65628 UT65628 AEP65628 AOL65628 AYH65628 BID65628 BRZ65628 CBV65628 CLR65628 CVN65628 DFJ65628 DPF65628 DZB65628 EIX65628 EST65628 FCP65628 FML65628 FWH65628 GGD65628 GPZ65628 GZV65628 HJR65628 HTN65628 IDJ65628 INF65628 IXB65628 JGX65628 JQT65628 KAP65628 KKL65628 KUH65628 LED65628 LNZ65628 LXV65628 MHR65628 MRN65628 NBJ65628 NLF65628 NVB65628 OEX65628 OOT65628 OYP65628 PIL65628 PSH65628 QCD65628 QLZ65628 QVV65628 RFR65628 RPN65628 RZJ65628 SJF65628 STB65628 TCX65628 TMT65628 TWP65628 UGL65628 UQH65628 VAD65628 VJZ65628 VTV65628 WDR65628 WNN65628 WXJ65628 BB131164 KX131164 UT131164 AEP131164 AOL131164 AYH131164 BID131164 BRZ131164 CBV131164 CLR131164 CVN131164 DFJ131164 DPF131164 DZB131164 EIX131164 EST131164 FCP131164 FML131164 FWH131164 GGD131164 GPZ131164 GZV131164 HJR131164 HTN131164 IDJ131164 INF131164 IXB131164 JGX131164 JQT131164 KAP131164 KKL131164 KUH131164 LED131164 LNZ131164 LXV131164 MHR131164 MRN131164 NBJ131164 NLF131164 NVB131164 OEX131164 OOT131164 OYP131164 PIL131164 PSH131164 QCD131164 QLZ131164 QVV131164 RFR131164 RPN131164 RZJ131164 SJF131164 STB131164 TCX131164 TMT131164 TWP131164 UGL131164 UQH131164 VAD131164 VJZ131164 VTV131164 WDR131164 WNN131164 WXJ131164 BB196700 KX196700 UT196700 AEP196700 AOL196700 AYH196700 BID196700 BRZ196700 CBV196700 CLR196700 CVN196700 DFJ196700 DPF196700 DZB196700 EIX196700 EST196700 FCP196700 FML196700 FWH196700 GGD196700 GPZ196700 GZV196700 HJR196700 HTN196700 IDJ196700 INF196700 IXB196700 JGX196700 JQT196700 KAP196700 KKL196700 KUH196700 LED196700 LNZ196700 LXV196700 MHR196700 MRN196700 NBJ196700 NLF196700 NVB196700 OEX196700 OOT196700 OYP196700 PIL196700 PSH196700 QCD196700 QLZ196700 QVV196700 RFR196700 RPN196700 RZJ196700 SJF196700 STB196700 TCX196700 TMT196700 TWP196700 UGL196700 UQH196700 VAD196700 VJZ196700 VTV196700 WDR196700 WNN196700 WXJ196700 BB262236 KX262236 UT262236 AEP262236 AOL262236 AYH262236 BID262236 BRZ262236 CBV262236 CLR262236 CVN262236 DFJ262236 DPF262236 DZB262236 EIX262236 EST262236 FCP262236 FML262236 FWH262236 GGD262236 GPZ262236 GZV262236 HJR262236 HTN262236 IDJ262236 INF262236 IXB262236 JGX262236 JQT262236 KAP262236 KKL262236 KUH262236 LED262236 LNZ262236 LXV262236 MHR262236 MRN262236 NBJ262236 NLF262236 NVB262236 OEX262236 OOT262236 OYP262236 PIL262236 PSH262236 QCD262236 QLZ262236 QVV262236 RFR262236 RPN262236 RZJ262236 SJF262236 STB262236 TCX262236 TMT262236 TWP262236 UGL262236 UQH262236 VAD262236 VJZ262236 VTV262236 WDR262236 WNN262236 WXJ262236 BB327772 KX327772 UT327772 AEP327772 AOL327772 AYH327772 BID327772 BRZ327772 CBV327772 CLR327772 CVN327772 DFJ327772 DPF327772 DZB327772 EIX327772 EST327772 FCP327772 FML327772 FWH327772 GGD327772 GPZ327772 GZV327772 HJR327772 HTN327772 IDJ327772 INF327772 IXB327772 JGX327772 JQT327772 KAP327772 KKL327772 KUH327772 LED327772 LNZ327772 LXV327772 MHR327772 MRN327772 NBJ327772 NLF327772 NVB327772 OEX327772 OOT327772 OYP327772 PIL327772 PSH327772 QCD327772 QLZ327772 QVV327772 RFR327772 RPN327772 RZJ327772 SJF327772 STB327772 TCX327772 TMT327772 TWP327772 UGL327772 UQH327772 VAD327772 VJZ327772 VTV327772 WDR327772 WNN327772 WXJ327772 BB393308 KX393308 UT393308 AEP393308 AOL393308 AYH393308 BID393308 BRZ393308 CBV393308 CLR393308 CVN393308 DFJ393308 DPF393308 DZB393308 EIX393308 EST393308 FCP393308 FML393308 FWH393308 GGD393308 GPZ393308 GZV393308 HJR393308 HTN393308 IDJ393308 INF393308 IXB393308 JGX393308 JQT393308 KAP393308 KKL393308 KUH393308 LED393308 LNZ393308 LXV393308 MHR393308 MRN393308 NBJ393308 NLF393308 NVB393308 OEX393308 OOT393308 OYP393308 PIL393308 PSH393308 QCD393308 QLZ393308 QVV393308 RFR393308 RPN393308 RZJ393308 SJF393308 STB393308 TCX393308 TMT393308 TWP393308 UGL393308 UQH393308 VAD393308 VJZ393308 VTV393308 WDR393308 WNN393308 WXJ393308 BB458844 KX458844 UT458844 AEP458844 AOL458844 AYH458844 BID458844 BRZ458844 CBV458844 CLR458844 CVN458844 DFJ458844 DPF458844 DZB458844 EIX458844 EST458844 FCP458844 FML458844 FWH458844 GGD458844 GPZ458844 GZV458844 HJR458844 HTN458844 IDJ458844 INF458844 IXB458844 JGX458844 JQT458844 KAP458844 KKL458844 KUH458844 LED458844 LNZ458844 LXV458844 MHR458844 MRN458844 NBJ458844 NLF458844 NVB458844 OEX458844 OOT458844 OYP458844 PIL458844 PSH458844 QCD458844 QLZ458844 QVV458844 RFR458844 RPN458844 RZJ458844 SJF458844 STB458844 TCX458844 TMT458844 TWP458844 UGL458844 UQH458844 VAD458844 VJZ458844 VTV458844 WDR458844 WNN458844 WXJ458844 BB524380 KX524380 UT524380 AEP524380 AOL524380 AYH524380 BID524380 BRZ524380 CBV524380 CLR524380 CVN524380 DFJ524380 DPF524380 DZB524380 EIX524380 EST524380 FCP524380 FML524380 FWH524380 GGD524380 GPZ524380 GZV524380 HJR524380 HTN524380 IDJ524380 INF524380 IXB524380 JGX524380 JQT524380 KAP524380 KKL524380 KUH524380 LED524380 LNZ524380 LXV524380 MHR524380 MRN524380 NBJ524380 NLF524380 NVB524380 OEX524380 OOT524380 OYP524380 PIL524380 PSH524380 QCD524380 QLZ524380 QVV524380 RFR524380 RPN524380 RZJ524380 SJF524380 STB524380 TCX524380 TMT524380 TWP524380 UGL524380 UQH524380 VAD524380 VJZ524380 VTV524380 WDR524380 WNN524380 WXJ524380 BB589916 KX589916 UT589916 AEP589916 AOL589916 AYH589916 BID589916 BRZ589916 CBV589916 CLR589916 CVN589916 DFJ589916 DPF589916 DZB589916 EIX589916 EST589916 FCP589916 FML589916 FWH589916 GGD589916 GPZ589916 GZV589916 HJR589916 HTN589916 IDJ589916 INF589916 IXB589916 JGX589916 JQT589916 KAP589916 KKL589916 KUH589916 LED589916 LNZ589916 LXV589916 MHR589916 MRN589916 NBJ589916 NLF589916 NVB589916 OEX589916 OOT589916 OYP589916 PIL589916 PSH589916 QCD589916 QLZ589916 QVV589916 RFR589916 RPN589916 RZJ589916 SJF589916 STB589916 TCX589916 TMT589916 TWP589916 UGL589916 UQH589916 VAD589916 VJZ589916 VTV589916 WDR589916 WNN589916 WXJ589916 BB655452 KX655452 UT655452 AEP655452 AOL655452 AYH655452 BID655452 BRZ655452 CBV655452 CLR655452 CVN655452 DFJ655452 DPF655452 DZB655452 EIX655452 EST655452 FCP655452 FML655452 FWH655452 GGD655452 GPZ655452 GZV655452 HJR655452 HTN655452 IDJ655452 INF655452 IXB655452 JGX655452 JQT655452 KAP655452 KKL655452 KUH655452 LED655452 LNZ655452 LXV655452 MHR655452 MRN655452 NBJ655452 NLF655452 NVB655452 OEX655452 OOT655452 OYP655452 PIL655452 PSH655452 QCD655452 QLZ655452 QVV655452 RFR655452 RPN655452 RZJ655452 SJF655452 STB655452 TCX655452 TMT655452 TWP655452 UGL655452 UQH655452 VAD655452 VJZ655452 VTV655452 WDR655452 WNN655452 WXJ655452 BB720988 KX720988 UT720988 AEP720988 AOL720988 AYH720988 BID720988 BRZ720988 CBV720988 CLR720988 CVN720988 DFJ720988 DPF720988 DZB720988 EIX720988 EST720988 FCP720988 FML720988 FWH720988 GGD720988 GPZ720988 GZV720988 HJR720988 HTN720988 IDJ720988 INF720988 IXB720988 JGX720988 JQT720988 KAP720988 KKL720988 KUH720988 LED720988 LNZ720988 LXV720988 MHR720988 MRN720988 NBJ720988 NLF720988 NVB720988 OEX720988 OOT720988 OYP720988 PIL720988 PSH720988 QCD720988 QLZ720988 QVV720988 RFR720988 RPN720988 RZJ720988 SJF720988 STB720988 TCX720988 TMT720988 TWP720988 UGL720988 UQH720988 VAD720988 VJZ720988 VTV720988 WDR720988 WNN720988 WXJ720988 BB786524 KX786524 UT786524 AEP786524 AOL786524 AYH786524 BID786524 BRZ786524 CBV786524 CLR786524 CVN786524 DFJ786524 DPF786524 DZB786524 EIX786524 EST786524 FCP786524 FML786524 FWH786524 GGD786524 GPZ786524 GZV786524 HJR786524 HTN786524 IDJ786524 INF786524 IXB786524 JGX786524 JQT786524 KAP786524 KKL786524 KUH786524 LED786524 LNZ786524 LXV786524 MHR786524 MRN786524 NBJ786524 NLF786524 NVB786524 OEX786524 OOT786524 OYP786524 PIL786524 PSH786524 QCD786524 QLZ786524 QVV786524 RFR786524 RPN786524 RZJ786524 SJF786524 STB786524 TCX786524 TMT786524 TWP786524 UGL786524 UQH786524 VAD786524 VJZ786524 VTV786524 WDR786524 WNN786524 WXJ786524 BB852060 KX852060 UT852060 AEP852060 AOL852060 AYH852060 BID852060 BRZ852060 CBV852060 CLR852060 CVN852060 DFJ852060 DPF852060 DZB852060 EIX852060 EST852060 FCP852060 FML852060 FWH852060 GGD852060 GPZ852060 GZV852060 HJR852060 HTN852060 IDJ852060 INF852060 IXB852060 JGX852060 JQT852060 KAP852060 KKL852060 KUH852060 LED852060 LNZ852060 LXV852060 MHR852060 MRN852060 NBJ852060 NLF852060 NVB852060 OEX852060 OOT852060 OYP852060 PIL852060 PSH852060 QCD852060 QLZ852060 QVV852060 RFR852060 RPN852060 RZJ852060 SJF852060 STB852060 TCX852060 TMT852060 TWP852060 UGL852060 UQH852060 VAD852060 VJZ852060 VTV852060 WDR852060 WNN852060 WXJ852060 BB917596 KX917596 UT917596 AEP917596 AOL917596 AYH917596 BID917596 BRZ917596 CBV917596 CLR917596 CVN917596 DFJ917596 DPF917596 DZB917596 EIX917596 EST917596 FCP917596 FML917596 FWH917596 GGD917596 GPZ917596 GZV917596 HJR917596 HTN917596 IDJ917596 INF917596 IXB917596 JGX917596 JQT917596 KAP917596 KKL917596 KUH917596 LED917596 LNZ917596 LXV917596 MHR917596 MRN917596 NBJ917596 NLF917596 NVB917596 OEX917596 OOT917596 OYP917596 PIL917596 PSH917596 QCD917596 QLZ917596 QVV917596 RFR917596 RPN917596 RZJ917596 SJF917596 STB917596 TCX917596 TMT917596 TWP917596 UGL917596 UQH917596 VAD917596 VJZ917596 VTV917596 WDR917596 WNN917596 WXJ917596 BB983132 KX983132 UT983132 AEP983132 AOL983132 AYH983132 BID983132 BRZ983132 CBV983132 CLR983132 CVN983132 DFJ983132 DPF983132 DZB983132 EIX983132 EST983132 FCP983132 FML983132 FWH983132 GGD983132 GPZ983132 GZV983132 HJR983132 HTN983132 IDJ983132 INF983132 IXB983132 JGX983132 JQT983132 KAP983132 KKL983132 KUH983132 LED983132 LNZ983132 LXV983132 MHR983132 MRN983132 NBJ983132 NLF983132 NVB983132 OEX983132 OOT983132 OYP983132 PIL983132 PSH983132 QCD983132 QLZ983132 QVV983132 RFR983132 RPN983132 RZJ983132 SJF983132 STB983132 TCX983132 TMT983132 TWP983132 UGL983132 UQH983132 VAD983132 VJZ983132 VTV983132 WDR983132 WNN983132 WXJ983132"/>
    <dataValidation type="whole" allowBlank="1" showInputMessage="1" showErrorMessage="1" errorTitle="Error" error="Por favor ingrese números enteros" sqref="A1:BA1048576 BC1:KW1048576 KY1:US1048576 UU1:AEO1048576 AEQ1:AOK1048576 AOM1:AYG1048576 AYI1:BIC1048576 BIE1:BRY1048576 BSA1:CBU1048576 CBW1:CLQ1048576 CLS1:CVM1048576 CVO1:DFI1048576 DFK1:DPE1048576 DPG1:DZA1048576 DZC1:EIW1048576 EIY1:ESS1048576 ESU1:FCO1048576 FCQ1:FMK1048576 FMM1:FWG1048576 FWI1:GGC1048576 GGE1:GPY1048576 GQA1:GZU1048576 GZW1:HJQ1048576 HJS1:HTM1048576 HTO1:IDI1048576 IDK1:INE1048576 ING1:IXA1048576 IXC1:JGW1048576 JGY1:JQS1048576 JQU1:KAO1048576 KAQ1:KKK1048576 KKM1:KUG1048576 KUI1:LEC1048576 LEE1:LNY1048576 LOA1:LXU1048576 LXW1:MHQ1048576 MHS1:MRM1048576 MRO1:NBI1048576 NBK1:NLE1048576 NLG1:NVA1048576 NVC1:OEW1048576 OEY1:OOS1048576 OOU1:OYO1048576 OYQ1:PIK1048576 PIM1:PSG1048576 PSI1:QCC1048576 QCE1:QLY1048576 QMA1:QVU1048576 QVW1:RFQ1048576 RFS1:RPM1048576 RPO1:RZI1048576 RZK1:SJE1048576 SJG1:STA1048576 STC1:TCW1048576 TCY1:TMS1048576 TMU1:TWO1048576 TWQ1:UGK1048576 UGM1:UQG1048576 UQI1:VAC1048576 VAE1:VJY1048576 VKA1:VTU1048576 VTW1:WDQ1048576 WDS1:WNM1048576 WNO1:WXI1048576 WXK1:XFD1048576 BB1:BB91 KX1:KX91 UT1:UT91 AEP1:AEP91 AOL1:AOL91 AYH1:AYH91 BID1:BID91 BRZ1:BRZ91 CBV1:CBV91 CLR1:CLR91 CVN1:CVN91 DFJ1:DFJ91 DPF1:DPF91 DZB1:DZB91 EIX1:EIX91 EST1:EST91 FCP1:FCP91 FML1:FML91 FWH1:FWH91 GGD1:GGD91 GPZ1:GPZ91 GZV1:GZV91 HJR1:HJR91 HTN1:HTN91 IDJ1:IDJ91 INF1:INF91 IXB1:IXB91 JGX1:JGX91 JQT1:JQT91 KAP1:KAP91 KKL1:KKL91 KUH1:KUH91 LED1:LED91 LNZ1:LNZ91 LXV1:LXV91 MHR1:MHR91 MRN1:MRN91 NBJ1:NBJ91 NLF1:NLF91 NVB1:NVB91 OEX1:OEX91 OOT1:OOT91 OYP1:OYP91 PIL1:PIL91 PSH1:PSH91 QCD1:QCD91 QLZ1:QLZ91 QVV1:QVV91 RFR1:RFR91 RPN1:RPN91 RZJ1:RZJ91 SJF1:SJF91 STB1:STB91 TCX1:TCX91 TMT1:TMT91 TWP1:TWP91 UGL1:UGL91 UQH1:UQH91 VAD1:VAD91 VJZ1:VJZ91 VTV1:VTV91 WDR1:WDR91 WNN1:WNN91 WXJ1:WXJ91 BB93:BB65627 KX93:KX65627 UT93:UT65627 AEP93:AEP65627 AOL93:AOL65627 AYH93:AYH65627 BID93:BID65627 BRZ93:BRZ65627 CBV93:CBV65627 CLR93:CLR65627 CVN93:CVN65627 DFJ93:DFJ65627 DPF93:DPF65627 DZB93:DZB65627 EIX93:EIX65627 EST93:EST65627 FCP93:FCP65627 FML93:FML65627 FWH93:FWH65627 GGD93:GGD65627 GPZ93:GPZ65627 GZV93:GZV65627 HJR93:HJR65627 HTN93:HTN65627 IDJ93:IDJ65627 INF93:INF65627 IXB93:IXB65627 JGX93:JGX65627 JQT93:JQT65627 KAP93:KAP65627 KKL93:KKL65627 KUH93:KUH65627 LED93:LED65627 LNZ93:LNZ65627 LXV93:LXV65627 MHR93:MHR65627 MRN93:MRN65627 NBJ93:NBJ65627 NLF93:NLF65627 NVB93:NVB65627 OEX93:OEX65627 OOT93:OOT65627 OYP93:OYP65627 PIL93:PIL65627 PSH93:PSH65627 QCD93:QCD65627 QLZ93:QLZ65627 QVV93:QVV65627 RFR93:RFR65627 RPN93:RPN65627 RZJ93:RZJ65627 SJF93:SJF65627 STB93:STB65627 TCX93:TCX65627 TMT93:TMT65627 TWP93:TWP65627 UGL93:UGL65627 UQH93:UQH65627 VAD93:VAD65627 VJZ93:VJZ65627 VTV93:VTV65627 WDR93:WDR65627 WNN93:WNN65627 WXJ93:WXJ65627 BB65629:BB131163 KX65629:KX131163 UT65629:UT131163 AEP65629:AEP131163 AOL65629:AOL131163 AYH65629:AYH131163 BID65629:BID131163 BRZ65629:BRZ131163 CBV65629:CBV131163 CLR65629:CLR131163 CVN65629:CVN131163 DFJ65629:DFJ131163 DPF65629:DPF131163 DZB65629:DZB131163 EIX65629:EIX131163 EST65629:EST131163 FCP65629:FCP131163 FML65629:FML131163 FWH65629:FWH131163 GGD65629:GGD131163 GPZ65629:GPZ131163 GZV65629:GZV131163 HJR65629:HJR131163 HTN65629:HTN131163 IDJ65629:IDJ131163 INF65629:INF131163 IXB65629:IXB131163 JGX65629:JGX131163 JQT65629:JQT131163 KAP65629:KAP131163 KKL65629:KKL131163 KUH65629:KUH131163 LED65629:LED131163 LNZ65629:LNZ131163 LXV65629:LXV131163 MHR65629:MHR131163 MRN65629:MRN131163 NBJ65629:NBJ131163 NLF65629:NLF131163 NVB65629:NVB131163 OEX65629:OEX131163 OOT65629:OOT131163 OYP65629:OYP131163 PIL65629:PIL131163 PSH65629:PSH131163 QCD65629:QCD131163 QLZ65629:QLZ131163 QVV65629:QVV131163 RFR65629:RFR131163 RPN65629:RPN131163 RZJ65629:RZJ131163 SJF65629:SJF131163 STB65629:STB131163 TCX65629:TCX131163 TMT65629:TMT131163 TWP65629:TWP131163 UGL65629:UGL131163 UQH65629:UQH131163 VAD65629:VAD131163 VJZ65629:VJZ131163 VTV65629:VTV131163 WDR65629:WDR131163 WNN65629:WNN131163 WXJ65629:WXJ131163 BB131165:BB196699 KX131165:KX196699 UT131165:UT196699 AEP131165:AEP196699 AOL131165:AOL196699 AYH131165:AYH196699 BID131165:BID196699 BRZ131165:BRZ196699 CBV131165:CBV196699 CLR131165:CLR196699 CVN131165:CVN196699 DFJ131165:DFJ196699 DPF131165:DPF196699 DZB131165:DZB196699 EIX131165:EIX196699 EST131165:EST196699 FCP131165:FCP196699 FML131165:FML196699 FWH131165:FWH196699 GGD131165:GGD196699 GPZ131165:GPZ196699 GZV131165:GZV196699 HJR131165:HJR196699 HTN131165:HTN196699 IDJ131165:IDJ196699 INF131165:INF196699 IXB131165:IXB196699 JGX131165:JGX196699 JQT131165:JQT196699 KAP131165:KAP196699 KKL131165:KKL196699 KUH131165:KUH196699 LED131165:LED196699 LNZ131165:LNZ196699 LXV131165:LXV196699 MHR131165:MHR196699 MRN131165:MRN196699 NBJ131165:NBJ196699 NLF131165:NLF196699 NVB131165:NVB196699 OEX131165:OEX196699 OOT131165:OOT196699 OYP131165:OYP196699 PIL131165:PIL196699 PSH131165:PSH196699 QCD131165:QCD196699 QLZ131165:QLZ196699 QVV131165:QVV196699 RFR131165:RFR196699 RPN131165:RPN196699 RZJ131165:RZJ196699 SJF131165:SJF196699 STB131165:STB196699 TCX131165:TCX196699 TMT131165:TMT196699 TWP131165:TWP196699 UGL131165:UGL196699 UQH131165:UQH196699 VAD131165:VAD196699 VJZ131165:VJZ196699 VTV131165:VTV196699 WDR131165:WDR196699 WNN131165:WNN196699 WXJ131165:WXJ196699 BB196701:BB262235 KX196701:KX262235 UT196701:UT262235 AEP196701:AEP262235 AOL196701:AOL262235 AYH196701:AYH262235 BID196701:BID262235 BRZ196701:BRZ262235 CBV196701:CBV262235 CLR196701:CLR262235 CVN196701:CVN262235 DFJ196701:DFJ262235 DPF196701:DPF262235 DZB196701:DZB262235 EIX196701:EIX262235 EST196701:EST262235 FCP196701:FCP262235 FML196701:FML262235 FWH196701:FWH262235 GGD196701:GGD262235 GPZ196701:GPZ262235 GZV196701:GZV262235 HJR196701:HJR262235 HTN196701:HTN262235 IDJ196701:IDJ262235 INF196701:INF262235 IXB196701:IXB262235 JGX196701:JGX262235 JQT196701:JQT262235 KAP196701:KAP262235 KKL196701:KKL262235 KUH196701:KUH262235 LED196701:LED262235 LNZ196701:LNZ262235 LXV196701:LXV262235 MHR196701:MHR262235 MRN196701:MRN262235 NBJ196701:NBJ262235 NLF196701:NLF262235 NVB196701:NVB262235 OEX196701:OEX262235 OOT196701:OOT262235 OYP196701:OYP262235 PIL196701:PIL262235 PSH196701:PSH262235 QCD196701:QCD262235 QLZ196701:QLZ262235 QVV196701:QVV262235 RFR196701:RFR262235 RPN196701:RPN262235 RZJ196701:RZJ262235 SJF196701:SJF262235 STB196701:STB262235 TCX196701:TCX262235 TMT196701:TMT262235 TWP196701:TWP262235 UGL196701:UGL262235 UQH196701:UQH262235 VAD196701:VAD262235 VJZ196701:VJZ262235 VTV196701:VTV262235 WDR196701:WDR262235 WNN196701:WNN262235 WXJ196701:WXJ262235 BB262237:BB327771 KX262237:KX327771 UT262237:UT327771 AEP262237:AEP327771 AOL262237:AOL327771 AYH262237:AYH327771 BID262237:BID327771 BRZ262237:BRZ327771 CBV262237:CBV327771 CLR262237:CLR327771 CVN262237:CVN327771 DFJ262237:DFJ327771 DPF262237:DPF327771 DZB262237:DZB327771 EIX262237:EIX327771 EST262237:EST327771 FCP262237:FCP327771 FML262237:FML327771 FWH262237:FWH327771 GGD262237:GGD327771 GPZ262237:GPZ327771 GZV262237:GZV327771 HJR262237:HJR327771 HTN262237:HTN327771 IDJ262237:IDJ327771 INF262237:INF327771 IXB262237:IXB327771 JGX262237:JGX327771 JQT262237:JQT327771 KAP262237:KAP327771 KKL262237:KKL327771 KUH262237:KUH327771 LED262237:LED327771 LNZ262237:LNZ327771 LXV262237:LXV327771 MHR262237:MHR327771 MRN262237:MRN327771 NBJ262237:NBJ327771 NLF262237:NLF327771 NVB262237:NVB327771 OEX262237:OEX327771 OOT262237:OOT327771 OYP262237:OYP327771 PIL262237:PIL327771 PSH262237:PSH327771 QCD262237:QCD327771 QLZ262237:QLZ327771 QVV262237:QVV327771 RFR262237:RFR327771 RPN262237:RPN327771 RZJ262237:RZJ327771 SJF262237:SJF327771 STB262237:STB327771 TCX262237:TCX327771 TMT262237:TMT327771 TWP262237:TWP327771 UGL262237:UGL327771 UQH262237:UQH327771 VAD262237:VAD327771 VJZ262237:VJZ327771 VTV262237:VTV327771 WDR262237:WDR327771 WNN262237:WNN327771 WXJ262237:WXJ327771 BB327773:BB393307 KX327773:KX393307 UT327773:UT393307 AEP327773:AEP393307 AOL327773:AOL393307 AYH327773:AYH393307 BID327773:BID393307 BRZ327773:BRZ393307 CBV327773:CBV393307 CLR327773:CLR393307 CVN327773:CVN393307 DFJ327773:DFJ393307 DPF327773:DPF393307 DZB327773:DZB393307 EIX327773:EIX393307 EST327773:EST393307 FCP327773:FCP393307 FML327773:FML393307 FWH327773:FWH393307 GGD327773:GGD393307 GPZ327773:GPZ393307 GZV327773:GZV393307 HJR327773:HJR393307 HTN327773:HTN393307 IDJ327773:IDJ393307 INF327773:INF393307 IXB327773:IXB393307 JGX327773:JGX393307 JQT327773:JQT393307 KAP327773:KAP393307 KKL327773:KKL393307 KUH327773:KUH393307 LED327773:LED393307 LNZ327773:LNZ393307 LXV327773:LXV393307 MHR327773:MHR393307 MRN327773:MRN393307 NBJ327773:NBJ393307 NLF327773:NLF393307 NVB327773:NVB393307 OEX327773:OEX393307 OOT327773:OOT393307 OYP327773:OYP393307 PIL327773:PIL393307 PSH327773:PSH393307 QCD327773:QCD393307 QLZ327773:QLZ393307 QVV327773:QVV393307 RFR327773:RFR393307 RPN327773:RPN393307 RZJ327773:RZJ393307 SJF327773:SJF393307 STB327773:STB393307 TCX327773:TCX393307 TMT327773:TMT393307 TWP327773:TWP393307 UGL327773:UGL393307 UQH327773:UQH393307 VAD327773:VAD393307 VJZ327773:VJZ393307 VTV327773:VTV393307 WDR327773:WDR393307 WNN327773:WNN393307 WXJ327773:WXJ393307 BB393309:BB458843 KX393309:KX458843 UT393309:UT458843 AEP393309:AEP458843 AOL393309:AOL458843 AYH393309:AYH458843 BID393309:BID458843 BRZ393309:BRZ458843 CBV393309:CBV458843 CLR393309:CLR458843 CVN393309:CVN458843 DFJ393309:DFJ458843 DPF393309:DPF458843 DZB393309:DZB458843 EIX393309:EIX458843 EST393309:EST458843 FCP393309:FCP458843 FML393309:FML458843 FWH393309:FWH458843 GGD393309:GGD458843 GPZ393309:GPZ458843 GZV393309:GZV458843 HJR393309:HJR458843 HTN393309:HTN458843 IDJ393309:IDJ458843 INF393309:INF458843 IXB393309:IXB458843 JGX393309:JGX458843 JQT393309:JQT458843 KAP393309:KAP458843 KKL393309:KKL458843 KUH393309:KUH458843 LED393309:LED458843 LNZ393309:LNZ458843 LXV393309:LXV458843 MHR393309:MHR458843 MRN393309:MRN458843 NBJ393309:NBJ458843 NLF393309:NLF458843 NVB393309:NVB458843 OEX393309:OEX458843 OOT393309:OOT458843 OYP393309:OYP458843 PIL393309:PIL458843 PSH393309:PSH458843 QCD393309:QCD458843 QLZ393309:QLZ458843 QVV393309:QVV458843 RFR393309:RFR458843 RPN393309:RPN458843 RZJ393309:RZJ458843 SJF393309:SJF458843 STB393309:STB458843 TCX393309:TCX458843 TMT393309:TMT458843 TWP393309:TWP458843 UGL393309:UGL458843 UQH393309:UQH458843 VAD393309:VAD458843 VJZ393309:VJZ458843 VTV393309:VTV458843 WDR393309:WDR458843 WNN393309:WNN458843 WXJ393309:WXJ458843 BB458845:BB524379 KX458845:KX524379 UT458845:UT524379 AEP458845:AEP524379 AOL458845:AOL524379 AYH458845:AYH524379 BID458845:BID524379 BRZ458845:BRZ524379 CBV458845:CBV524379 CLR458845:CLR524379 CVN458845:CVN524379 DFJ458845:DFJ524379 DPF458845:DPF524379 DZB458845:DZB524379 EIX458845:EIX524379 EST458845:EST524379 FCP458845:FCP524379 FML458845:FML524379 FWH458845:FWH524379 GGD458845:GGD524379 GPZ458845:GPZ524379 GZV458845:GZV524379 HJR458845:HJR524379 HTN458845:HTN524379 IDJ458845:IDJ524379 INF458845:INF524379 IXB458845:IXB524379 JGX458845:JGX524379 JQT458845:JQT524379 KAP458845:KAP524379 KKL458845:KKL524379 KUH458845:KUH524379 LED458845:LED524379 LNZ458845:LNZ524379 LXV458845:LXV524379 MHR458845:MHR524379 MRN458845:MRN524379 NBJ458845:NBJ524379 NLF458845:NLF524379 NVB458845:NVB524379 OEX458845:OEX524379 OOT458845:OOT524379 OYP458845:OYP524379 PIL458845:PIL524379 PSH458845:PSH524379 QCD458845:QCD524379 QLZ458845:QLZ524379 QVV458845:QVV524379 RFR458845:RFR524379 RPN458845:RPN524379 RZJ458845:RZJ524379 SJF458845:SJF524379 STB458845:STB524379 TCX458845:TCX524379 TMT458845:TMT524379 TWP458845:TWP524379 UGL458845:UGL524379 UQH458845:UQH524379 VAD458845:VAD524379 VJZ458845:VJZ524379 VTV458845:VTV524379 WDR458845:WDR524379 WNN458845:WNN524379 WXJ458845:WXJ524379 BB524381:BB589915 KX524381:KX589915 UT524381:UT589915 AEP524381:AEP589915 AOL524381:AOL589915 AYH524381:AYH589915 BID524381:BID589915 BRZ524381:BRZ589915 CBV524381:CBV589915 CLR524381:CLR589915 CVN524381:CVN589915 DFJ524381:DFJ589915 DPF524381:DPF589915 DZB524381:DZB589915 EIX524381:EIX589915 EST524381:EST589915 FCP524381:FCP589915 FML524381:FML589915 FWH524381:FWH589915 GGD524381:GGD589915 GPZ524381:GPZ589915 GZV524381:GZV589915 HJR524381:HJR589915 HTN524381:HTN589915 IDJ524381:IDJ589915 INF524381:INF589915 IXB524381:IXB589915 JGX524381:JGX589915 JQT524381:JQT589915 KAP524381:KAP589915 KKL524381:KKL589915 KUH524381:KUH589915 LED524381:LED589915 LNZ524381:LNZ589915 LXV524381:LXV589915 MHR524381:MHR589915 MRN524381:MRN589915 NBJ524381:NBJ589915 NLF524381:NLF589915 NVB524381:NVB589915 OEX524381:OEX589915 OOT524381:OOT589915 OYP524381:OYP589915 PIL524381:PIL589915 PSH524381:PSH589915 QCD524381:QCD589915 QLZ524381:QLZ589915 QVV524381:QVV589915 RFR524381:RFR589915 RPN524381:RPN589915 RZJ524381:RZJ589915 SJF524381:SJF589915 STB524381:STB589915 TCX524381:TCX589915 TMT524381:TMT589915 TWP524381:TWP589915 UGL524381:UGL589915 UQH524381:UQH589915 VAD524381:VAD589915 VJZ524381:VJZ589915 VTV524381:VTV589915 WDR524381:WDR589915 WNN524381:WNN589915 WXJ524381:WXJ589915 BB589917:BB655451 KX589917:KX655451 UT589917:UT655451 AEP589917:AEP655451 AOL589917:AOL655451 AYH589917:AYH655451 BID589917:BID655451 BRZ589917:BRZ655451 CBV589917:CBV655451 CLR589917:CLR655451 CVN589917:CVN655451 DFJ589917:DFJ655451 DPF589917:DPF655451 DZB589917:DZB655451 EIX589917:EIX655451 EST589917:EST655451 FCP589917:FCP655451 FML589917:FML655451 FWH589917:FWH655451 GGD589917:GGD655451 GPZ589917:GPZ655451 GZV589917:GZV655451 HJR589917:HJR655451 HTN589917:HTN655451 IDJ589917:IDJ655451 INF589917:INF655451 IXB589917:IXB655451 JGX589917:JGX655451 JQT589917:JQT655451 KAP589917:KAP655451 KKL589917:KKL655451 KUH589917:KUH655451 LED589917:LED655451 LNZ589917:LNZ655451 LXV589917:LXV655451 MHR589917:MHR655451 MRN589917:MRN655451 NBJ589917:NBJ655451 NLF589917:NLF655451 NVB589917:NVB655451 OEX589917:OEX655451 OOT589917:OOT655451 OYP589917:OYP655451 PIL589917:PIL655451 PSH589917:PSH655451 QCD589917:QCD655451 QLZ589917:QLZ655451 QVV589917:QVV655451 RFR589917:RFR655451 RPN589917:RPN655451 RZJ589917:RZJ655451 SJF589917:SJF655451 STB589917:STB655451 TCX589917:TCX655451 TMT589917:TMT655451 TWP589917:TWP655451 UGL589917:UGL655451 UQH589917:UQH655451 VAD589917:VAD655451 VJZ589917:VJZ655451 VTV589917:VTV655451 WDR589917:WDR655451 WNN589917:WNN655451 WXJ589917:WXJ655451 BB655453:BB720987 KX655453:KX720987 UT655453:UT720987 AEP655453:AEP720987 AOL655453:AOL720987 AYH655453:AYH720987 BID655453:BID720987 BRZ655453:BRZ720987 CBV655453:CBV720987 CLR655453:CLR720987 CVN655453:CVN720987 DFJ655453:DFJ720987 DPF655453:DPF720987 DZB655453:DZB720987 EIX655453:EIX720987 EST655453:EST720987 FCP655453:FCP720987 FML655453:FML720987 FWH655453:FWH720987 GGD655453:GGD720987 GPZ655453:GPZ720987 GZV655453:GZV720987 HJR655453:HJR720987 HTN655453:HTN720987 IDJ655453:IDJ720987 INF655453:INF720987 IXB655453:IXB720987 JGX655453:JGX720987 JQT655453:JQT720987 KAP655453:KAP720987 KKL655453:KKL720987 KUH655453:KUH720987 LED655453:LED720987 LNZ655453:LNZ720987 LXV655453:LXV720987 MHR655453:MHR720987 MRN655453:MRN720987 NBJ655453:NBJ720987 NLF655453:NLF720987 NVB655453:NVB720987 OEX655453:OEX720987 OOT655453:OOT720987 OYP655453:OYP720987 PIL655453:PIL720987 PSH655453:PSH720987 QCD655453:QCD720987 QLZ655453:QLZ720987 QVV655453:QVV720987 RFR655453:RFR720987 RPN655453:RPN720987 RZJ655453:RZJ720987 SJF655453:SJF720987 STB655453:STB720987 TCX655453:TCX720987 TMT655453:TMT720987 TWP655453:TWP720987 UGL655453:UGL720987 UQH655453:UQH720987 VAD655453:VAD720987 VJZ655453:VJZ720987 VTV655453:VTV720987 WDR655453:WDR720987 WNN655453:WNN720987 WXJ655453:WXJ720987 BB720989:BB786523 KX720989:KX786523 UT720989:UT786523 AEP720989:AEP786523 AOL720989:AOL786523 AYH720989:AYH786523 BID720989:BID786523 BRZ720989:BRZ786523 CBV720989:CBV786523 CLR720989:CLR786523 CVN720989:CVN786523 DFJ720989:DFJ786523 DPF720989:DPF786523 DZB720989:DZB786523 EIX720989:EIX786523 EST720989:EST786523 FCP720989:FCP786523 FML720989:FML786523 FWH720989:FWH786523 GGD720989:GGD786523 GPZ720989:GPZ786523 GZV720989:GZV786523 HJR720989:HJR786523 HTN720989:HTN786523 IDJ720989:IDJ786523 INF720989:INF786523 IXB720989:IXB786523 JGX720989:JGX786523 JQT720989:JQT786523 KAP720989:KAP786523 KKL720989:KKL786523 KUH720989:KUH786523 LED720989:LED786523 LNZ720989:LNZ786523 LXV720989:LXV786523 MHR720989:MHR786523 MRN720989:MRN786523 NBJ720989:NBJ786523 NLF720989:NLF786523 NVB720989:NVB786523 OEX720989:OEX786523 OOT720989:OOT786523 OYP720989:OYP786523 PIL720989:PIL786523 PSH720989:PSH786523 QCD720989:QCD786523 QLZ720989:QLZ786523 QVV720989:QVV786523 RFR720989:RFR786523 RPN720989:RPN786523 RZJ720989:RZJ786523 SJF720989:SJF786523 STB720989:STB786523 TCX720989:TCX786523 TMT720989:TMT786523 TWP720989:TWP786523 UGL720989:UGL786523 UQH720989:UQH786523 VAD720989:VAD786523 VJZ720989:VJZ786523 VTV720989:VTV786523 WDR720989:WDR786523 WNN720989:WNN786523 WXJ720989:WXJ786523 BB786525:BB852059 KX786525:KX852059 UT786525:UT852059 AEP786525:AEP852059 AOL786525:AOL852059 AYH786525:AYH852059 BID786525:BID852059 BRZ786525:BRZ852059 CBV786525:CBV852059 CLR786525:CLR852059 CVN786525:CVN852059 DFJ786525:DFJ852059 DPF786525:DPF852059 DZB786525:DZB852059 EIX786525:EIX852059 EST786525:EST852059 FCP786525:FCP852059 FML786525:FML852059 FWH786525:FWH852059 GGD786525:GGD852059 GPZ786525:GPZ852059 GZV786525:GZV852059 HJR786525:HJR852059 HTN786525:HTN852059 IDJ786525:IDJ852059 INF786525:INF852059 IXB786525:IXB852059 JGX786525:JGX852059 JQT786525:JQT852059 KAP786525:KAP852059 KKL786525:KKL852059 KUH786525:KUH852059 LED786525:LED852059 LNZ786525:LNZ852059 LXV786525:LXV852059 MHR786525:MHR852059 MRN786525:MRN852059 NBJ786525:NBJ852059 NLF786525:NLF852059 NVB786525:NVB852059 OEX786525:OEX852059 OOT786525:OOT852059 OYP786525:OYP852059 PIL786525:PIL852059 PSH786525:PSH852059 QCD786525:QCD852059 QLZ786525:QLZ852059 QVV786525:QVV852059 RFR786525:RFR852059 RPN786525:RPN852059 RZJ786525:RZJ852059 SJF786525:SJF852059 STB786525:STB852059 TCX786525:TCX852059 TMT786525:TMT852059 TWP786525:TWP852059 UGL786525:UGL852059 UQH786525:UQH852059 VAD786525:VAD852059 VJZ786525:VJZ852059 VTV786525:VTV852059 WDR786525:WDR852059 WNN786525:WNN852059 WXJ786525:WXJ852059 BB852061:BB917595 KX852061:KX917595 UT852061:UT917595 AEP852061:AEP917595 AOL852061:AOL917595 AYH852061:AYH917595 BID852061:BID917595 BRZ852061:BRZ917595 CBV852061:CBV917595 CLR852061:CLR917595 CVN852061:CVN917595 DFJ852061:DFJ917595 DPF852061:DPF917595 DZB852061:DZB917595 EIX852061:EIX917595 EST852061:EST917595 FCP852061:FCP917595 FML852061:FML917595 FWH852061:FWH917595 GGD852061:GGD917595 GPZ852061:GPZ917595 GZV852061:GZV917595 HJR852061:HJR917595 HTN852061:HTN917595 IDJ852061:IDJ917595 INF852061:INF917595 IXB852061:IXB917595 JGX852061:JGX917595 JQT852061:JQT917595 KAP852061:KAP917595 KKL852061:KKL917595 KUH852061:KUH917595 LED852061:LED917595 LNZ852061:LNZ917595 LXV852061:LXV917595 MHR852061:MHR917595 MRN852061:MRN917595 NBJ852061:NBJ917595 NLF852061:NLF917595 NVB852061:NVB917595 OEX852061:OEX917595 OOT852061:OOT917595 OYP852061:OYP917595 PIL852061:PIL917595 PSH852061:PSH917595 QCD852061:QCD917595 QLZ852061:QLZ917595 QVV852061:QVV917595 RFR852061:RFR917595 RPN852061:RPN917595 RZJ852061:RZJ917595 SJF852061:SJF917595 STB852061:STB917595 TCX852061:TCX917595 TMT852061:TMT917595 TWP852061:TWP917595 UGL852061:UGL917595 UQH852061:UQH917595 VAD852061:VAD917595 VJZ852061:VJZ917595 VTV852061:VTV917595 WDR852061:WDR917595 WNN852061:WNN917595 WXJ852061:WXJ917595 BB917597:BB983131 KX917597:KX983131 UT917597:UT983131 AEP917597:AEP983131 AOL917597:AOL983131 AYH917597:AYH983131 BID917597:BID983131 BRZ917597:BRZ983131 CBV917597:CBV983131 CLR917597:CLR983131 CVN917597:CVN983131 DFJ917597:DFJ983131 DPF917597:DPF983131 DZB917597:DZB983131 EIX917597:EIX983131 EST917597:EST983131 FCP917597:FCP983131 FML917597:FML983131 FWH917597:FWH983131 GGD917597:GGD983131 GPZ917597:GPZ983131 GZV917597:GZV983131 HJR917597:HJR983131 HTN917597:HTN983131 IDJ917597:IDJ983131 INF917597:INF983131 IXB917597:IXB983131 JGX917597:JGX983131 JQT917597:JQT983131 KAP917597:KAP983131 KKL917597:KKL983131 KUH917597:KUH983131 LED917597:LED983131 LNZ917597:LNZ983131 LXV917597:LXV983131 MHR917597:MHR983131 MRN917597:MRN983131 NBJ917597:NBJ983131 NLF917597:NLF983131 NVB917597:NVB983131 OEX917597:OEX983131 OOT917597:OOT983131 OYP917597:OYP983131 PIL917597:PIL983131 PSH917597:PSH983131 QCD917597:QCD983131 QLZ917597:QLZ983131 QVV917597:QVV983131 RFR917597:RFR983131 RPN917597:RPN983131 RZJ917597:RZJ983131 SJF917597:SJF983131 STB917597:STB983131 TCX917597:TCX983131 TMT917597:TMT983131 TWP917597:TWP983131 UGL917597:UGL983131 UQH917597:UQH983131 VAD917597:VAD983131 VJZ917597:VJZ983131 VTV917597:VTV983131 WDR917597:WDR983131 WNN917597:WNN983131 WXJ917597:WXJ983131 BB983133:BB1048576 KX983133:KX1048576 UT983133:UT1048576 AEP983133:AEP1048576 AOL983133:AOL1048576 AYH983133:AYH1048576 BID983133:BID1048576 BRZ983133:BRZ1048576 CBV983133:CBV1048576 CLR983133:CLR1048576 CVN983133:CVN1048576 DFJ983133:DFJ1048576 DPF983133:DPF1048576 DZB983133:DZB1048576 EIX983133:EIX1048576 EST983133:EST1048576 FCP983133:FCP1048576 FML983133:FML1048576 FWH983133:FWH1048576 GGD983133:GGD1048576 GPZ983133:GPZ1048576 GZV983133:GZV1048576 HJR983133:HJR1048576 HTN983133:HTN1048576 IDJ983133:IDJ1048576 INF983133:INF1048576 IXB983133:IXB1048576 JGX983133:JGX1048576 JQT983133:JQT1048576 KAP983133:KAP1048576 KKL983133:KKL1048576 KUH983133:KUH1048576 LED983133:LED1048576 LNZ983133:LNZ1048576 LXV983133:LXV1048576 MHR983133:MHR1048576 MRN983133:MRN1048576 NBJ983133:NBJ1048576 NLF983133:NLF1048576 NVB983133:NVB1048576 OEX983133:OEX1048576 OOT983133:OOT1048576 OYP983133:OYP1048576 PIL983133:PIL1048576 PSH983133:PSH1048576 QCD983133:QCD1048576 QLZ983133:QLZ1048576 QVV983133:QVV1048576 RFR983133:RFR1048576 RPN983133:RPN1048576 RZJ983133:RZJ1048576 SJF983133:SJF1048576 STB983133:STB1048576 TCX983133:TCX1048576 TMT983133:TMT1048576 TWP983133:TWP1048576 UGL983133:UGL1048576 UQH983133:UQH1048576 VAD983133:VAD1048576 VJZ983133:VJZ1048576 VTV983133:VTV1048576 WDR983133:WDR1048576 WNN983133:WNN1048576 WXJ983133:WXJ1048576">
      <formula1>0</formula1>
      <formula2>10000000000</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M338"/>
  <sheetViews>
    <sheetView workbookViewId="0">
      <selection activeCell="D20" sqref="D20:J20"/>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4.8554687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42" width="5.140625" style="2" customWidth="1"/>
    <col min="143"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4.85546875" style="2" customWidth="1"/>
    <col min="305" max="397" width="0" style="2" hidden="1" customWidth="1"/>
    <col min="398" max="398" width="5.140625" style="2" customWidth="1"/>
    <col min="399"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4.85546875" style="2" customWidth="1"/>
    <col min="561" max="653" width="0" style="2" hidden="1" customWidth="1"/>
    <col min="654" max="654" width="5.140625" style="2" customWidth="1"/>
    <col min="655"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4.85546875" style="2" customWidth="1"/>
    <col min="817" max="909" width="0" style="2" hidden="1" customWidth="1"/>
    <col min="910" max="910" width="5.140625" style="2" customWidth="1"/>
    <col min="911"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4.85546875" style="2" customWidth="1"/>
    <col min="1073" max="1165" width="0" style="2" hidden="1" customWidth="1"/>
    <col min="1166" max="1166" width="5.140625" style="2" customWidth="1"/>
    <col min="1167"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4.85546875" style="2" customWidth="1"/>
    <col min="1329" max="1421" width="0" style="2" hidden="1" customWidth="1"/>
    <col min="1422" max="1422" width="5.140625" style="2" customWidth="1"/>
    <col min="1423"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4.85546875" style="2" customWidth="1"/>
    <col min="1585" max="1677" width="0" style="2" hidden="1" customWidth="1"/>
    <col min="1678" max="1678" width="5.140625" style="2" customWidth="1"/>
    <col min="1679"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4.85546875" style="2" customWidth="1"/>
    <col min="1841" max="1933" width="0" style="2" hidden="1" customWidth="1"/>
    <col min="1934" max="1934" width="5.140625" style="2" customWidth="1"/>
    <col min="1935"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4.85546875" style="2" customWidth="1"/>
    <col min="2097" max="2189" width="0" style="2" hidden="1" customWidth="1"/>
    <col min="2190" max="2190" width="5.140625" style="2" customWidth="1"/>
    <col min="2191"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4.85546875" style="2" customWidth="1"/>
    <col min="2353" max="2445" width="0" style="2" hidden="1" customWidth="1"/>
    <col min="2446" max="2446" width="5.140625" style="2" customWidth="1"/>
    <col min="2447"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4.85546875" style="2" customWidth="1"/>
    <col min="2609" max="2701" width="0" style="2" hidden="1" customWidth="1"/>
    <col min="2702" max="2702" width="5.140625" style="2" customWidth="1"/>
    <col min="2703"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4.85546875" style="2" customWidth="1"/>
    <col min="2865" max="2957" width="0" style="2" hidden="1" customWidth="1"/>
    <col min="2958" max="2958" width="5.140625" style="2" customWidth="1"/>
    <col min="2959"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4.85546875" style="2" customWidth="1"/>
    <col min="3121" max="3213" width="0" style="2" hidden="1" customWidth="1"/>
    <col min="3214" max="3214" width="5.140625" style="2" customWidth="1"/>
    <col min="3215"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4.85546875" style="2" customWidth="1"/>
    <col min="3377" max="3469" width="0" style="2" hidden="1" customWidth="1"/>
    <col min="3470" max="3470" width="5.140625" style="2" customWidth="1"/>
    <col min="3471"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4.85546875" style="2" customWidth="1"/>
    <col min="3633" max="3725" width="0" style="2" hidden="1" customWidth="1"/>
    <col min="3726" max="3726" width="5.140625" style="2" customWidth="1"/>
    <col min="3727"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4.85546875" style="2" customWidth="1"/>
    <col min="3889" max="3981" width="0" style="2" hidden="1" customWidth="1"/>
    <col min="3982" max="3982" width="5.140625" style="2" customWidth="1"/>
    <col min="3983"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4.85546875" style="2" customWidth="1"/>
    <col min="4145" max="4237" width="0" style="2" hidden="1" customWidth="1"/>
    <col min="4238" max="4238" width="5.140625" style="2" customWidth="1"/>
    <col min="4239"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4.85546875" style="2" customWidth="1"/>
    <col min="4401" max="4493" width="0" style="2" hidden="1" customWidth="1"/>
    <col min="4494" max="4494" width="5.140625" style="2" customWidth="1"/>
    <col min="4495"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4.85546875" style="2" customWidth="1"/>
    <col min="4657" max="4749" width="0" style="2" hidden="1" customWidth="1"/>
    <col min="4750" max="4750" width="5.140625" style="2" customWidth="1"/>
    <col min="4751"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4.85546875" style="2" customWidth="1"/>
    <col min="4913" max="5005" width="0" style="2" hidden="1" customWidth="1"/>
    <col min="5006" max="5006" width="5.140625" style="2" customWidth="1"/>
    <col min="5007"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4.85546875" style="2" customWidth="1"/>
    <col min="5169" max="5261" width="0" style="2" hidden="1" customWidth="1"/>
    <col min="5262" max="5262" width="5.140625" style="2" customWidth="1"/>
    <col min="5263"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4.85546875" style="2" customWidth="1"/>
    <col min="5425" max="5517" width="0" style="2" hidden="1" customWidth="1"/>
    <col min="5518" max="5518" width="5.140625" style="2" customWidth="1"/>
    <col min="5519"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4.85546875" style="2" customWidth="1"/>
    <col min="5681" max="5773" width="0" style="2" hidden="1" customWidth="1"/>
    <col min="5774" max="5774" width="5.140625" style="2" customWidth="1"/>
    <col min="5775"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4.85546875" style="2" customWidth="1"/>
    <col min="5937" max="6029" width="0" style="2" hidden="1" customWidth="1"/>
    <col min="6030" max="6030" width="5.140625" style="2" customWidth="1"/>
    <col min="6031"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4.85546875" style="2" customWidth="1"/>
    <col min="6193" max="6285" width="0" style="2" hidden="1" customWidth="1"/>
    <col min="6286" max="6286" width="5.140625" style="2" customWidth="1"/>
    <col min="6287"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4.85546875" style="2" customWidth="1"/>
    <col min="6449" max="6541" width="0" style="2" hidden="1" customWidth="1"/>
    <col min="6542" max="6542" width="5.140625" style="2" customWidth="1"/>
    <col min="6543"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4.85546875" style="2" customWidth="1"/>
    <col min="6705" max="6797" width="0" style="2" hidden="1" customWidth="1"/>
    <col min="6798" max="6798" width="5.140625" style="2" customWidth="1"/>
    <col min="6799"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4.85546875" style="2" customWidth="1"/>
    <col min="6961" max="7053" width="0" style="2" hidden="1" customWidth="1"/>
    <col min="7054" max="7054" width="5.140625" style="2" customWidth="1"/>
    <col min="7055"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4.85546875" style="2" customWidth="1"/>
    <col min="7217" max="7309" width="0" style="2" hidden="1" customWidth="1"/>
    <col min="7310" max="7310" width="5.140625" style="2" customWidth="1"/>
    <col min="7311"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4.85546875" style="2" customWidth="1"/>
    <col min="7473" max="7565" width="0" style="2" hidden="1" customWidth="1"/>
    <col min="7566" max="7566" width="5.140625" style="2" customWidth="1"/>
    <col min="7567"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4.85546875" style="2" customWidth="1"/>
    <col min="7729" max="7821" width="0" style="2" hidden="1" customWidth="1"/>
    <col min="7822" max="7822" width="5.140625" style="2" customWidth="1"/>
    <col min="7823"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4.85546875" style="2" customWidth="1"/>
    <col min="7985" max="8077" width="0" style="2" hidden="1" customWidth="1"/>
    <col min="8078" max="8078" width="5.140625" style="2" customWidth="1"/>
    <col min="8079"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4.85546875" style="2" customWidth="1"/>
    <col min="8241" max="8333" width="0" style="2" hidden="1" customWidth="1"/>
    <col min="8334" max="8334" width="5.140625" style="2" customWidth="1"/>
    <col min="8335"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4.85546875" style="2" customWidth="1"/>
    <col min="8497" max="8589" width="0" style="2" hidden="1" customWidth="1"/>
    <col min="8590" max="8590" width="5.140625" style="2" customWidth="1"/>
    <col min="8591"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4.85546875" style="2" customWidth="1"/>
    <col min="8753" max="8845" width="0" style="2" hidden="1" customWidth="1"/>
    <col min="8846" max="8846" width="5.140625" style="2" customWidth="1"/>
    <col min="8847"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4.85546875" style="2" customWidth="1"/>
    <col min="9009" max="9101" width="0" style="2" hidden="1" customWidth="1"/>
    <col min="9102" max="9102" width="5.140625" style="2" customWidth="1"/>
    <col min="9103"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4.85546875" style="2" customWidth="1"/>
    <col min="9265" max="9357" width="0" style="2" hidden="1" customWidth="1"/>
    <col min="9358" max="9358" width="5.140625" style="2" customWidth="1"/>
    <col min="9359"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4.85546875" style="2" customWidth="1"/>
    <col min="9521" max="9613" width="0" style="2" hidden="1" customWidth="1"/>
    <col min="9614" max="9614" width="5.140625" style="2" customWidth="1"/>
    <col min="9615"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4.85546875" style="2" customWidth="1"/>
    <col min="9777" max="9869" width="0" style="2" hidden="1" customWidth="1"/>
    <col min="9870" max="9870" width="5.140625" style="2" customWidth="1"/>
    <col min="9871"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4.85546875" style="2" customWidth="1"/>
    <col min="10033" max="10125" width="0" style="2" hidden="1" customWidth="1"/>
    <col min="10126" max="10126" width="5.140625" style="2" customWidth="1"/>
    <col min="10127"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4.85546875" style="2" customWidth="1"/>
    <col min="10289" max="10381" width="0" style="2" hidden="1" customWidth="1"/>
    <col min="10382" max="10382" width="5.140625" style="2" customWidth="1"/>
    <col min="10383"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4.85546875" style="2" customWidth="1"/>
    <col min="10545" max="10637" width="0" style="2" hidden="1" customWidth="1"/>
    <col min="10638" max="10638" width="5.140625" style="2" customWidth="1"/>
    <col min="10639"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4.85546875" style="2" customWidth="1"/>
    <col min="10801" max="10893" width="0" style="2" hidden="1" customWidth="1"/>
    <col min="10894" max="10894" width="5.140625" style="2" customWidth="1"/>
    <col min="10895"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4.85546875" style="2" customWidth="1"/>
    <col min="11057" max="11149" width="0" style="2" hidden="1" customWidth="1"/>
    <col min="11150" max="11150" width="5.140625" style="2" customWidth="1"/>
    <col min="11151"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4.85546875" style="2" customWidth="1"/>
    <col min="11313" max="11405" width="0" style="2" hidden="1" customWidth="1"/>
    <col min="11406" max="11406" width="5.140625" style="2" customWidth="1"/>
    <col min="11407"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4.85546875" style="2" customWidth="1"/>
    <col min="11569" max="11661" width="0" style="2" hidden="1" customWidth="1"/>
    <col min="11662" max="11662" width="5.140625" style="2" customWidth="1"/>
    <col min="11663"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4.85546875" style="2" customWidth="1"/>
    <col min="11825" max="11917" width="0" style="2" hidden="1" customWidth="1"/>
    <col min="11918" max="11918" width="5.140625" style="2" customWidth="1"/>
    <col min="11919"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4.85546875" style="2" customWidth="1"/>
    <col min="12081" max="12173" width="0" style="2" hidden="1" customWidth="1"/>
    <col min="12174" max="12174" width="5.140625" style="2" customWidth="1"/>
    <col min="12175"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4.85546875" style="2" customWidth="1"/>
    <col min="12337" max="12429" width="0" style="2" hidden="1" customWidth="1"/>
    <col min="12430" max="12430" width="5.140625" style="2" customWidth="1"/>
    <col min="12431"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4.85546875" style="2" customWidth="1"/>
    <col min="12593" max="12685" width="0" style="2" hidden="1" customWidth="1"/>
    <col min="12686" max="12686" width="5.140625" style="2" customWidth="1"/>
    <col min="12687"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4.85546875" style="2" customWidth="1"/>
    <col min="12849" max="12941" width="0" style="2" hidden="1" customWidth="1"/>
    <col min="12942" max="12942" width="5.140625" style="2" customWidth="1"/>
    <col min="12943"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4.85546875" style="2" customWidth="1"/>
    <col min="13105" max="13197" width="0" style="2" hidden="1" customWidth="1"/>
    <col min="13198" max="13198" width="5.140625" style="2" customWidth="1"/>
    <col min="13199"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4.85546875" style="2" customWidth="1"/>
    <col min="13361" max="13453" width="0" style="2" hidden="1" customWidth="1"/>
    <col min="13454" max="13454" width="5.140625" style="2" customWidth="1"/>
    <col min="13455"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4.85546875" style="2" customWidth="1"/>
    <col min="13617" max="13709" width="0" style="2" hidden="1" customWidth="1"/>
    <col min="13710" max="13710" width="5.140625" style="2" customWidth="1"/>
    <col min="13711"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4.85546875" style="2" customWidth="1"/>
    <col min="13873" max="13965" width="0" style="2" hidden="1" customWidth="1"/>
    <col min="13966" max="13966" width="5.140625" style="2" customWidth="1"/>
    <col min="13967"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4.85546875" style="2" customWidth="1"/>
    <col min="14129" max="14221" width="0" style="2" hidden="1" customWidth="1"/>
    <col min="14222" max="14222" width="5.140625" style="2" customWidth="1"/>
    <col min="14223"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4.85546875" style="2" customWidth="1"/>
    <col min="14385" max="14477" width="0" style="2" hidden="1" customWidth="1"/>
    <col min="14478" max="14478" width="5.140625" style="2" customWidth="1"/>
    <col min="14479"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4.85546875" style="2" customWidth="1"/>
    <col min="14641" max="14733" width="0" style="2" hidden="1" customWidth="1"/>
    <col min="14734" max="14734" width="5.140625" style="2" customWidth="1"/>
    <col min="14735"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4.85546875" style="2" customWidth="1"/>
    <col min="14897" max="14989" width="0" style="2" hidden="1" customWidth="1"/>
    <col min="14990" max="14990" width="5.140625" style="2" customWidth="1"/>
    <col min="14991"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4.85546875" style="2" customWidth="1"/>
    <col min="15153" max="15245" width="0" style="2" hidden="1" customWidth="1"/>
    <col min="15246" max="15246" width="5.140625" style="2" customWidth="1"/>
    <col min="15247"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4.85546875" style="2" customWidth="1"/>
    <col min="15409" max="15501" width="0" style="2" hidden="1" customWidth="1"/>
    <col min="15502" max="15502" width="5.140625" style="2" customWidth="1"/>
    <col min="15503"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4.85546875" style="2" customWidth="1"/>
    <col min="15665" max="15757" width="0" style="2" hidden="1" customWidth="1"/>
    <col min="15758" max="15758" width="5.140625" style="2" customWidth="1"/>
    <col min="15759"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4.85546875" style="2" customWidth="1"/>
    <col min="15921" max="16013" width="0" style="2" hidden="1" customWidth="1"/>
    <col min="16014" max="16014" width="5.140625" style="2" customWidth="1"/>
    <col min="16015"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4.85546875" style="2" customWidth="1"/>
    <col min="16177" max="16269" width="0" style="2" hidden="1" customWidth="1"/>
    <col min="16270" max="16270" width="5.140625" style="2" customWidth="1"/>
    <col min="16271"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",[9]NOMBRE!B2," - ","( ",[9]NOMBRE!C2,[9]NOMBRE!D2,[9]NOMBRE!E2,[9]NOMBRE!F2,[9]NOMBRE!G2," )")</f>
        <v>COMUNA: LINARES - ( 07401 )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",[9]NOMBRE!B3," - ","( ",[9]NOMBRE!C3,[9]NOMBRE!D3,[9]NOMBRE!E3,[9]NOMBRE!F3,[9]NOMBRE!G3,[9]NOMBRE!H3," )")</f>
        <v>ESTABLECIMIENTO/ESTRATEGIA: HOSPITAL DE LINARES  - ( 116108 )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",[9]NOMBRE!B6," - ","( ",[9]NOMBRE!C6,[9]NOMBRE!D6," )")</f>
        <v>MES: AGOSTO - ( 08 )</v>
      </c>
      <c r="B4" s="10"/>
      <c r="C4" s="10"/>
      <c r="D4" s="10"/>
      <c r="E4" s="10"/>
      <c r="F4" s="10"/>
      <c r="G4" s="10"/>
      <c r="H4" s="10"/>
      <c r="I4" s="10"/>
      <c r="J4" s="10"/>
      <c r="K4" s="10"/>
      <c r="M4" s="15"/>
      <c r="AY4" s="27"/>
      <c r="AZ4" s="27"/>
      <c r="CM4" s="185"/>
      <c r="CN4" s="27"/>
      <c r="CO4" s="27"/>
    </row>
    <row r="5" spans="1:112" s="11" customFormat="1" ht="12.75" customHeight="1" x14ac:dyDescent="0.2">
      <c r="A5" s="9" t="str">
        <f>CONCATENATE("AÑO: ",[9]NOMBRE!B7)</f>
        <v>AÑO: 2014</v>
      </c>
      <c r="B5" s="10"/>
      <c r="C5" s="10"/>
      <c r="D5" s="10"/>
      <c r="E5" s="10"/>
      <c r="F5" s="10"/>
      <c r="G5" s="10"/>
      <c r="H5" s="10"/>
      <c r="I5" s="10"/>
      <c r="J5" s="10"/>
      <c r="K5" s="10"/>
      <c r="M5" s="15"/>
      <c r="AY5" s="27"/>
      <c r="AZ5" s="27"/>
      <c r="CM5" s="185"/>
      <c r="CN5" s="27"/>
      <c r="CO5" s="27"/>
    </row>
    <row r="6" spans="1:112" s="13" customFormat="1" ht="39.75" customHeight="1" x14ac:dyDescent="0.2">
      <c r="A6" s="504" t="s">
        <v>1</v>
      </c>
      <c r="B6" s="504"/>
      <c r="C6" s="504"/>
      <c r="D6" s="504"/>
      <c r="E6" s="504"/>
      <c r="F6" s="504"/>
      <c r="G6" s="504"/>
      <c r="H6" s="504"/>
      <c r="I6" s="504"/>
      <c r="J6" s="504"/>
      <c r="K6" s="504"/>
      <c r="L6" s="504"/>
      <c r="M6" s="504"/>
      <c r="N6" s="504"/>
      <c r="O6" s="504"/>
      <c r="P6" s="504"/>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505" t="s">
        <v>3</v>
      </c>
      <c r="B8" s="506"/>
      <c r="C8" s="509" t="s">
        <v>4</v>
      </c>
      <c r="D8" s="515" t="s">
        <v>5</v>
      </c>
      <c r="E8" s="516"/>
      <c r="F8" s="516"/>
      <c r="G8" s="516"/>
      <c r="H8" s="516"/>
      <c r="I8" s="516"/>
      <c r="J8" s="516"/>
      <c r="K8" s="516"/>
      <c r="L8" s="51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507"/>
      <c r="B9" s="508"/>
      <c r="C9" s="510"/>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511" t="s">
        <v>9</v>
      </c>
      <c r="B10" s="512"/>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IF($C10&gt;=[9]A03!$C79,"","Total Gestantes Ingresadas debe ser MAYOR o IGUAL que el Total de Aplicaciones a Gestantes REM A03 Sección B3")</f>
        <v/>
      </c>
      <c r="BB10" s="77" t="str">
        <f>IF($C10&gt;=[9]A03!$C76,"","Total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IF($C10&gt;=[9]A03!$C79,0,1)</f>
        <v>0</v>
      </c>
      <c r="CQ10" s="154">
        <f>IF($C10&gt;=[9]A03!$C76,0,1)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528" t="s">
        <v>10</v>
      </c>
      <c r="B11" s="528"/>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524" t="s">
        <v>11</v>
      </c>
      <c r="B12" s="525"/>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524" t="s">
        <v>12</v>
      </c>
      <c r="B13" s="525"/>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529" t="s">
        <v>13</v>
      </c>
      <c r="B14" s="530"/>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531" t="s">
        <v>171</v>
      </c>
      <c r="B15" s="532"/>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533" t="s">
        <v>15</v>
      </c>
      <c r="B17" s="534"/>
      <c r="C17" s="518"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535"/>
      <c r="B18" s="536"/>
      <c r="C18" s="519"/>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513" t="s">
        <v>17</v>
      </c>
      <c r="B19" s="514"/>
      <c r="C19" s="84">
        <v>175</v>
      </c>
      <c r="D19" s="520" t="str">
        <f t="shared" ref="D19:D29" si="1">+BA19</f>
        <v/>
      </c>
      <c r="E19" s="521"/>
      <c r="F19" s="521"/>
      <c r="G19" s="521"/>
      <c r="H19" s="521"/>
      <c r="I19" s="521"/>
      <c r="J19" s="521"/>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522" t="s">
        <v>18</v>
      </c>
      <c r="B20" s="523"/>
      <c r="C20" s="85">
        <v>7</v>
      </c>
      <c r="D20" s="520" t="str">
        <f t="shared" si="1"/>
        <v/>
      </c>
      <c r="E20" s="521"/>
      <c r="F20" s="521"/>
      <c r="G20" s="521"/>
      <c r="H20" s="521"/>
      <c r="I20" s="521"/>
      <c r="J20" s="521"/>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524" t="s">
        <v>172</v>
      </c>
      <c r="B21" s="525"/>
      <c r="C21" s="85"/>
      <c r="D21" s="520" t="str">
        <f t="shared" si="1"/>
        <v/>
      </c>
      <c r="E21" s="521"/>
      <c r="F21" s="521"/>
      <c r="G21" s="521"/>
      <c r="H21" s="521"/>
      <c r="I21" s="521"/>
      <c r="J21" s="521"/>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524" t="s">
        <v>173</v>
      </c>
      <c r="B22" s="525"/>
      <c r="C22" s="85">
        <v>35</v>
      </c>
      <c r="D22" s="520" t="str">
        <f t="shared" si="1"/>
        <v/>
      </c>
      <c r="E22" s="521"/>
      <c r="F22" s="521"/>
      <c r="G22" s="521"/>
      <c r="H22" s="521"/>
      <c r="I22" s="521"/>
      <c r="J22" s="521"/>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526" t="s">
        <v>19</v>
      </c>
      <c r="B23" s="527"/>
      <c r="C23" s="85"/>
      <c r="D23" s="520" t="str">
        <f t="shared" si="1"/>
        <v/>
      </c>
      <c r="E23" s="521"/>
      <c r="F23" s="521"/>
      <c r="G23" s="521"/>
      <c r="H23" s="521"/>
      <c r="I23" s="521"/>
      <c r="J23" s="521"/>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526" t="s">
        <v>20</v>
      </c>
      <c r="B24" s="527"/>
      <c r="C24" s="85">
        <v>1</v>
      </c>
      <c r="D24" s="520" t="str">
        <f t="shared" si="1"/>
        <v/>
      </c>
      <c r="E24" s="521"/>
      <c r="F24" s="521"/>
      <c r="G24" s="521"/>
      <c r="H24" s="521"/>
      <c r="I24" s="521"/>
      <c r="J24" s="521"/>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526" t="s">
        <v>21</v>
      </c>
      <c r="B25" s="527"/>
      <c r="C25" s="85"/>
      <c r="D25" s="520" t="str">
        <f t="shared" si="1"/>
        <v/>
      </c>
      <c r="E25" s="521"/>
      <c r="F25" s="521"/>
      <c r="G25" s="521"/>
      <c r="H25" s="521"/>
      <c r="I25" s="521"/>
      <c r="J25" s="521"/>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526" t="s">
        <v>22</v>
      </c>
      <c r="B26" s="527"/>
      <c r="C26" s="85">
        <v>16</v>
      </c>
      <c r="D26" s="520" t="str">
        <f t="shared" si="1"/>
        <v/>
      </c>
      <c r="E26" s="521"/>
      <c r="F26" s="521"/>
      <c r="G26" s="521"/>
      <c r="H26" s="521"/>
      <c r="I26" s="521"/>
      <c r="J26" s="521"/>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526" t="s">
        <v>23</v>
      </c>
      <c r="B27" s="527"/>
      <c r="C27" s="85">
        <v>16</v>
      </c>
      <c r="D27" s="520" t="str">
        <f t="shared" si="1"/>
        <v/>
      </c>
      <c r="E27" s="521"/>
      <c r="F27" s="521"/>
      <c r="G27" s="521"/>
      <c r="H27" s="521"/>
      <c r="I27" s="521"/>
      <c r="J27" s="521"/>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539" t="s">
        <v>24</v>
      </c>
      <c r="B28" s="540"/>
      <c r="C28" s="85">
        <v>5</v>
      </c>
      <c r="D28" s="520" t="str">
        <f t="shared" si="1"/>
        <v/>
      </c>
      <c r="E28" s="521"/>
      <c r="F28" s="521"/>
      <c r="G28" s="521"/>
      <c r="H28" s="521"/>
      <c r="I28" s="521"/>
      <c r="J28" s="521"/>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541" t="s">
        <v>174</v>
      </c>
      <c r="B29" s="542"/>
      <c r="C29" s="87">
        <v>95</v>
      </c>
      <c r="D29" s="520" t="str">
        <f t="shared" si="1"/>
        <v/>
      </c>
      <c r="E29" s="521"/>
      <c r="F29" s="521"/>
      <c r="G29" s="521"/>
      <c r="H29" s="521"/>
      <c r="I29" s="521"/>
      <c r="J29" s="521"/>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505" t="s">
        <v>26</v>
      </c>
      <c r="B31" s="506"/>
      <c r="C31" s="509" t="s">
        <v>4</v>
      </c>
      <c r="D31" s="515" t="s">
        <v>5</v>
      </c>
      <c r="E31" s="516"/>
      <c r="F31" s="516"/>
      <c r="G31" s="516"/>
      <c r="H31" s="516"/>
      <c r="I31" s="516"/>
      <c r="J31" s="516"/>
      <c r="K31" s="516"/>
      <c r="L31" s="51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507"/>
      <c r="B32" s="508"/>
      <c r="C32" s="510"/>
      <c r="D32" s="453" t="s">
        <v>6</v>
      </c>
      <c r="E32" s="451" t="s">
        <v>7</v>
      </c>
      <c r="F32" s="451" t="s">
        <v>8</v>
      </c>
      <c r="G32" s="451" t="s">
        <v>165</v>
      </c>
      <c r="H32" s="451" t="s">
        <v>166</v>
      </c>
      <c r="I32" s="451" t="s">
        <v>167</v>
      </c>
      <c r="J32" s="451" t="s">
        <v>168</v>
      </c>
      <c r="K32" s="451" t="s">
        <v>169</v>
      </c>
      <c r="L32" s="451"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543" t="s">
        <v>27</v>
      </c>
      <c r="B33" s="543"/>
      <c r="C33" s="105">
        <f t="shared" ref="C33:C42" si="3">SUM(D33:L33)</f>
        <v>0</v>
      </c>
      <c r="D33" s="105">
        <f t="shared" ref="D33:L33" si="4">SUM(D34:D41)</f>
        <v>0</v>
      </c>
      <c r="E33" s="105">
        <f t="shared" si="4"/>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677"/>
      <c r="N34" s="677"/>
      <c r="O34" s="677"/>
      <c r="P34" s="677"/>
      <c r="Q34" s="677"/>
      <c r="R34" s="677"/>
      <c r="S34" s="677"/>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544" t="s">
        <v>29</v>
      </c>
      <c r="B35" s="52" t="s">
        <v>30</v>
      </c>
      <c r="C35" s="93">
        <f t="shared" si="3"/>
        <v>0</v>
      </c>
      <c r="D35" s="84"/>
      <c r="E35" s="84"/>
      <c r="F35" s="84"/>
      <c r="G35" s="84"/>
      <c r="H35" s="84"/>
      <c r="I35" s="84"/>
      <c r="J35" s="84"/>
      <c r="K35" s="84"/>
      <c r="L35" s="84"/>
      <c r="M35" s="677"/>
      <c r="N35" s="677"/>
      <c r="O35" s="677"/>
      <c r="P35" s="677"/>
      <c r="Q35" s="677"/>
      <c r="R35" s="677"/>
      <c r="S35" s="677"/>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545"/>
      <c r="B36" s="51" t="s">
        <v>31</v>
      </c>
      <c r="C36" s="94">
        <f t="shared" si="3"/>
        <v>0</v>
      </c>
      <c r="D36" s="85"/>
      <c r="E36" s="85"/>
      <c r="F36" s="85"/>
      <c r="G36" s="85"/>
      <c r="H36" s="85"/>
      <c r="I36" s="85"/>
      <c r="J36" s="85"/>
      <c r="K36" s="85"/>
      <c r="L36" s="85"/>
      <c r="M36" s="677"/>
      <c r="N36" s="677"/>
      <c r="O36" s="677"/>
      <c r="P36" s="677"/>
      <c r="Q36" s="677"/>
      <c r="R36" s="677"/>
      <c r="S36" s="677"/>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545"/>
      <c r="B37" s="51" t="s">
        <v>32</v>
      </c>
      <c r="C37" s="94">
        <f t="shared" si="3"/>
        <v>0</v>
      </c>
      <c r="D37" s="85"/>
      <c r="E37" s="85"/>
      <c r="F37" s="85"/>
      <c r="G37" s="85"/>
      <c r="H37" s="85"/>
      <c r="I37" s="85"/>
      <c r="J37" s="85"/>
      <c r="K37" s="85"/>
      <c r="L37" s="85"/>
      <c r="M37" s="677"/>
      <c r="N37" s="677"/>
      <c r="O37" s="677"/>
      <c r="P37" s="677"/>
      <c r="Q37" s="677"/>
      <c r="R37" s="677"/>
      <c r="S37" s="677"/>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545"/>
      <c r="B38" s="51" t="s">
        <v>33</v>
      </c>
      <c r="C38" s="94">
        <f t="shared" si="3"/>
        <v>0</v>
      </c>
      <c r="D38" s="85"/>
      <c r="E38" s="85"/>
      <c r="F38" s="85"/>
      <c r="G38" s="85"/>
      <c r="H38" s="85"/>
      <c r="I38" s="85"/>
      <c r="J38" s="85"/>
      <c r="K38" s="85"/>
      <c r="L38" s="85"/>
      <c r="M38" s="677"/>
      <c r="N38" s="677"/>
      <c r="O38" s="677"/>
      <c r="P38" s="677"/>
      <c r="Q38" s="677"/>
      <c r="R38" s="677"/>
      <c r="S38" s="677"/>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546"/>
      <c r="B39" s="53" t="s">
        <v>34</v>
      </c>
      <c r="C39" s="95">
        <f t="shared" si="3"/>
        <v>0</v>
      </c>
      <c r="D39" s="87"/>
      <c r="E39" s="87"/>
      <c r="F39" s="87"/>
      <c r="G39" s="87"/>
      <c r="H39" s="87"/>
      <c r="I39" s="87"/>
      <c r="J39" s="87"/>
      <c r="K39" s="87"/>
      <c r="L39" s="87"/>
      <c r="M39" s="677"/>
      <c r="N39" s="677"/>
      <c r="O39" s="677"/>
      <c r="P39" s="677"/>
      <c r="Q39" s="677"/>
      <c r="R39" s="677"/>
      <c r="S39" s="677"/>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678" t="s">
        <v>35</v>
      </c>
      <c r="B40" s="50" t="s">
        <v>36</v>
      </c>
      <c r="C40" s="125">
        <f t="shared" si="3"/>
        <v>0</v>
      </c>
      <c r="D40" s="89"/>
      <c r="E40" s="89"/>
      <c r="F40" s="89"/>
      <c r="G40" s="89"/>
      <c r="H40" s="89"/>
      <c r="I40" s="89"/>
      <c r="J40" s="89"/>
      <c r="K40" s="89"/>
      <c r="L40" s="89"/>
      <c r="M40" s="677"/>
      <c r="N40" s="677"/>
      <c r="O40" s="677"/>
      <c r="P40" s="677"/>
      <c r="Q40" s="677"/>
      <c r="R40" s="677"/>
      <c r="S40" s="677"/>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thickBot="1" x14ac:dyDescent="0.25">
      <c r="A41" s="762"/>
      <c r="B41" s="386" t="s">
        <v>37</v>
      </c>
      <c r="C41" s="99">
        <f t="shared" si="3"/>
        <v>0</v>
      </c>
      <c r="D41" s="86"/>
      <c r="E41" s="86"/>
      <c r="F41" s="86"/>
      <c r="G41" s="86"/>
      <c r="H41" s="86"/>
      <c r="I41" s="86"/>
      <c r="J41" s="86"/>
      <c r="K41" s="86"/>
      <c r="L41" s="86"/>
      <c r="M41" s="677"/>
      <c r="N41" s="677"/>
      <c r="O41" s="677"/>
      <c r="P41" s="677"/>
      <c r="Q41" s="677"/>
      <c r="R41" s="677"/>
      <c r="S41" s="677"/>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thickTop="1" x14ac:dyDescent="0.2">
      <c r="A42" s="760" t="s">
        <v>175</v>
      </c>
      <c r="B42" s="761"/>
      <c r="C42" s="387">
        <f t="shared" si="3"/>
        <v>0</v>
      </c>
      <c r="D42" s="388"/>
      <c r="E42" s="388"/>
      <c r="F42" s="388"/>
      <c r="G42" s="388"/>
      <c r="H42" s="388"/>
      <c r="I42" s="388"/>
      <c r="J42" s="388"/>
      <c r="K42" s="388"/>
      <c r="L42" s="388"/>
      <c r="M42" s="677"/>
      <c r="N42" s="677"/>
      <c r="O42" s="677"/>
      <c r="P42" s="677"/>
      <c r="Q42" s="677"/>
      <c r="R42" s="677"/>
      <c r="S42" s="677"/>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444" t="s">
        <v>39</v>
      </c>
      <c r="B44" s="453"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547" t="s">
        <v>43</v>
      </c>
      <c r="B47" s="548"/>
      <c r="C47" s="453"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549" t="s">
        <v>46</v>
      </c>
      <c r="B48" s="550"/>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IF(AND(([9]A01!$C16+[9]A01!$C17+[9]A01!$C18+[9]A01!$C19+[9]A01!$D29+[9]A01!$D30+[9]A01!$D31)&lt;&gt;0,D48="",E48=""),"Observacion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IF(AND(([9]A01!$C16+[9]A01!$C17+[9]A01!$C18+[9]A01!$C19+[9]A01!$D29+[9]A01!$D30+[9]A01!$D31)&lt;&gt;0,D48="",E48=""),1,0)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551" t="s">
        <v>48</v>
      </c>
      <c r="B50" s="552"/>
      <c r="C50" s="555" t="s">
        <v>49</v>
      </c>
      <c r="D50" s="557" t="s">
        <v>50</v>
      </c>
      <c r="E50" s="558"/>
      <c r="F50" s="558"/>
      <c r="G50" s="558"/>
      <c r="H50" s="558"/>
      <c r="I50" s="559"/>
      <c r="J50" s="560" t="s">
        <v>51</v>
      </c>
      <c r="K50" s="561"/>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553"/>
      <c r="B51" s="554"/>
      <c r="C51" s="556"/>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564" t="s">
        <v>59</v>
      </c>
      <c r="B52" s="565"/>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562" t="s">
        <v>60</v>
      </c>
      <c r="B53" s="563"/>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562" t="s">
        <v>61</v>
      </c>
      <c r="B54" s="563"/>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537" t="s">
        <v>62</v>
      </c>
      <c r="B55" s="538"/>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551" t="s">
        <v>48</v>
      </c>
      <c r="B57" s="552"/>
      <c r="C57" s="555" t="s">
        <v>49</v>
      </c>
      <c r="D57" s="587" t="s">
        <v>177</v>
      </c>
      <c r="E57" s="587"/>
      <c r="F57" s="560"/>
      <c r="G57" s="560" t="s">
        <v>178</v>
      </c>
      <c r="H57" s="561"/>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553"/>
      <c r="B58" s="554"/>
      <c r="C58" s="556"/>
      <c r="D58" s="454" t="s">
        <v>179</v>
      </c>
      <c r="E58" s="454" t="s">
        <v>180</v>
      </c>
      <c r="F58" s="443" t="s">
        <v>181</v>
      </c>
      <c r="G58" s="443" t="s">
        <v>182</v>
      </c>
      <c r="H58" s="454"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570" t="s">
        <v>59</v>
      </c>
      <c r="B59" s="571"/>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572" t="s">
        <v>60</v>
      </c>
      <c r="B60" s="573"/>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572" t="s">
        <v>61</v>
      </c>
      <c r="B61" s="573"/>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574" t="s">
        <v>62</v>
      </c>
      <c r="B62" s="575"/>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533" t="s">
        <v>39</v>
      </c>
      <c r="B64" s="534"/>
      <c r="C64" s="533" t="s">
        <v>40</v>
      </c>
      <c r="D64" s="585"/>
      <c r="E64" s="534"/>
      <c r="F64" s="576" t="s">
        <v>41</v>
      </c>
      <c r="G64" s="577"/>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8"/>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81"/>
      <c r="B65" s="582"/>
      <c r="C65" s="581"/>
      <c r="D65" s="586"/>
      <c r="E65" s="582"/>
      <c r="F65" s="543" t="s">
        <v>63</v>
      </c>
      <c r="G65" s="543"/>
      <c r="H65" s="543" t="s">
        <v>64</v>
      </c>
      <c r="I65" s="543"/>
      <c r="J65" s="543" t="s">
        <v>213</v>
      </c>
      <c r="K65" s="543"/>
      <c r="L65" s="543" t="s">
        <v>214</v>
      </c>
      <c r="M65" s="543"/>
      <c r="N65" s="543" t="s">
        <v>215</v>
      </c>
      <c r="O65" s="543"/>
      <c r="P65" s="543" t="s">
        <v>216</v>
      </c>
      <c r="Q65" s="543"/>
      <c r="R65" s="543" t="s">
        <v>217</v>
      </c>
      <c r="S65" s="543"/>
      <c r="T65" s="543" t="s">
        <v>218</v>
      </c>
      <c r="U65" s="543"/>
      <c r="V65" s="543" t="s">
        <v>219</v>
      </c>
      <c r="W65" s="543"/>
      <c r="X65" s="543" t="s">
        <v>220</v>
      </c>
      <c r="Y65" s="543"/>
      <c r="Z65" s="579" t="s">
        <v>221</v>
      </c>
      <c r="AA65" s="580"/>
      <c r="AB65" s="579" t="s">
        <v>222</v>
      </c>
      <c r="AC65" s="580"/>
      <c r="AD65" s="579" t="s">
        <v>223</v>
      </c>
      <c r="AE65" s="580"/>
      <c r="AF65" s="579" t="s">
        <v>224</v>
      </c>
      <c r="AG65" s="580"/>
      <c r="AH65" s="62"/>
      <c r="AI65" s="11"/>
      <c r="AJ65" s="11"/>
      <c r="AK65" s="11"/>
      <c r="AL65" s="11"/>
      <c r="AM65" s="11"/>
      <c r="AN65" s="11"/>
      <c r="AO65" s="11"/>
      <c r="AP65" s="11"/>
      <c r="AQ65" s="11"/>
      <c r="AR65" s="11"/>
      <c r="AS65" s="11"/>
      <c r="AT65" s="11"/>
      <c r="AU65" s="11"/>
      <c r="AV65" s="11"/>
      <c r="AW65" s="11"/>
      <c r="AX65" s="11"/>
      <c r="AY65" s="11"/>
      <c r="AZ65" s="557" t="s">
        <v>63</v>
      </c>
      <c r="BA65" s="559"/>
      <c r="BB65" s="557" t="s">
        <v>64</v>
      </c>
      <c r="BC65" s="559"/>
      <c r="BD65" s="557" t="s">
        <v>213</v>
      </c>
      <c r="BE65" s="559"/>
      <c r="BF65" s="557" t="s">
        <v>214</v>
      </c>
      <c r="BG65" s="559"/>
      <c r="BH65" s="557" t="s">
        <v>215</v>
      </c>
      <c r="BI65" s="559"/>
      <c r="BJ65" s="557" t="s">
        <v>216</v>
      </c>
      <c r="BK65" s="559"/>
      <c r="BL65" s="557" t="s">
        <v>217</v>
      </c>
      <c r="BM65" s="559"/>
      <c r="BN65" s="557" t="s">
        <v>218</v>
      </c>
      <c r="BO65" s="559"/>
      <c r="BP65" s="557" t="s">
        <v>219</v>
      </c>
      <c r="BQ65" s="559"/>
      <c r="BR65" s="557" t="s">
        <v>220</v>
      </c>
      <c r="BS65" s="559"/>
      <c r="BT65" s="579" t="s">
        <v>221</v>
      </c>
      <c r="BU65" s="580"/>
      <c r="BV65" s="579" t="s">
        <v>222</v>
      </c>
      <c r="BW65" s="580"/>
      <c r="BX65" s="579" t="s">
        <v>223</v>
      </c>
      <c r="BY65" s="580"/>
      <c r="BZ65" s="579" t="s">
        <v>224</v>
      </c>
      <c r="CA65" s="580"/>
      <c r="CB65" s="11"/>
      <c r="CC65" s="11"/>
      <c r="CD65" s="11"/>
      <c r="CE65" s="11"/>
      <c r="CF65" s="11"/>
      <c r="CG65" s="11"/>
      <c r="CH65" s="11"/>
      <c r="CI65" s="11"/>
      <c r="CJ65" s="11"/>
      <c r="CK65" s="11"/>
      <c r="CL65" s="11"/>
      <c r="CM65" s="185"/>
      <c r="CN65" s="27"/>
      <c r="CO65" s="27"/>
      <c r="CP65" s="557"/>
      <c r="CQ65" s="559"/>
      <c r="CR65" s="557"/>
      <c r="CS65" s="559"/>
      <c r="CT65" s="557"/>
      <c r="CU65" s="559"/>
      <c r="CV65" s="557"/>
      <c r="CW65" s="559"/>
      <c r="CX65" s="557"/>
      <c r="CY65" s="559"/>
      <c r="CZ65" s="557"/>
      <c r="DA65" s="559"/>
      <c r="DB65" s="557"/>
      <c r="DC65" s="559"/>
      <c r="DD65" s="557"/>
      <c r="DE65" s="559"/>
      <c r="DF65" s="557"/>
      <c r="DG65" s="559"/>
      <c r="DH65" s="557"/>
      <c r="DI65" s="559"/>
      <c r="DJ65" s="579"/>
      <c r="DK65" s="580"/>
      <c r="DL65" s="579"/>
      <c r="DM65" s="580"/>
      <c r="DN65" s="579"/>
      <c r="DO65" s="580"/>
      <c r="DP65" s="579"/>
      <c r="DQ65" s="580"/>
    </row>
    <row r="66" spans="1:132" s="76" customFormat="1" ht="21" x14ac:dyDescent="0.15">
      <c r="A66" s="583"/>
      <c r="B66" s="584"/>
      <c r="C66" s="453" t="s">
        <v>65</v>
      </c>
      <c r="D66" s="453" t="s">
        <v>37</v>
      </c>
      <c r="E66" s="452"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549" t="s">
        <v>66</v>
      </c>
      <c r="B67" s="550"/>
      <c r="C67" s="105">
        <f>SUM(D67:E67)</f>
        <v>9</v>
      </c>
      <c r="D67" s="105">
        <f>+F67+H67+J67+L67+N67+P67+R67+T67+V67+X67+Z67+AB67+AD67+AF67</f>
        <v>3</v>
      </c>
      <c r="E67" s="106">
        <f t="shared" ref="D67:E70" si="6">+G67+I67+K67+M67+O67+Q67+S67+U67+W67+Y67+AA67+AC67+AE67+AG67</f>
        <v>6</v>
      </c>
      <c r="F67" s="96"/>
      <c r="G67" s="96"/>
      <c r="H67" s="96"/>
      <c r="I67" s="96">
        <v>1</v>
      </c>
      <c r="J67" s="96"/>
      <c r="K67" s="96"/>
      <c r="L67" s="96"/>
      <c r="M67" s="96"/>
      <c r="N67" s="96"/>
      <c r="O67" s="96"/>
      <c r="P67" s="96">
        <v>2</v>
      </c>
      <c r="Q67" s="96">
        <v>1</v>
      </c>
      <c r="R67" s="96"/>
      <c r="S67" s="96"/>
      <c r="T67" s="96">
        <v>1</v>
      </c>
      <c r="U67" s="96"/>
      <c r="V67" s="96"/>
      <c r="W67" s="96"/>
      <c r="X67" s="96"/>
      <c r="Y67" s="96">
        <v>1</v>
      </c>
      <c r="Z67" s="96"/>
      <c r="AA67" s="96">
        <v>2</v>
      </c>
      <c r="AB67" s="96"/>
      <c r="AC67" s="96"/>
      <c r="AD67" s="96"/>
      <c r="AE67" s="96">
        <v>1</v>
      </c>
      <c r="AF67" s="96"/>
      <c r="AG67" s="84"/>
      <c r="AH67" s="149"/>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679" t="s">
        <v>67</v>
      </c>
      <c r="B68" s="440"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589"/>
      <c r="B69" s="447" t="s">
        <v>69</v>
      </c>
      <c r="C69" s="94">
        <f>SUM(D69:E69)</f>
        <v>9</v>
      </c>
      <c r="D69" s="94">
        <f t="shared" si="6"/>
        <v>3</v>
      </c>
      <c r="E69" s="126">
        <f t="shared" si="6"/>
        <v>6</v>
      </c>
      <c r="F69" s="91"/>
      <c r="G69" s="91"/>
      <c r="H69" s="91"/>
      <c r="I69" s="91">
        <v>1</v>
      </c>
      <c r="J69" s="91"/>
      <c r="K69" s="91"/>
      <c r="L69" s="91"/>
      <c r="M69" s="91"/>
      <c r="N69" s="91"/>
      <c r="O69" s="91"/>
      <c r="P69" s="91">
        <v>2</v>
      </c>
      <c r="Q69" s="91">
        <v>1</v>
      </c>
      <c r="R69" s="91"/>
      <c r="S69" s="91"/>
      <c r="T69" s="91">
        <v>1</v>
      </c>
      <c r="U69" s="91"/>
      <c r="V69" s="91"/>
      <c r="W69" s="91"/>
      <c r="X69" s="91"/>
      <c r="Y69" s="91">
        <v>1</v>
      </c>
      <c r="Z69" s="91"/>
      <c r="AA69" s="91">
        <v>2</v>
      </c>
      <c r="AB69" s="91"/>
      <c r="AC69" s="91"/>
      <c r="AD69" s="91"/>
      <c r="AE69" s="91">
        <v>1</v>
      </c>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590"/>
      <c r="B70" s="449"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533" t="s">
        <v>39</v>
      </c>
      <c r="B72" s="534"/>
      <c r="C72" s="555" t="s">
        <v>40</v>
      </c>
      <c r="D72" s="555"/>
      <c r="E72" s="555"/>
      <c r="F72" s="676" t="s">
        <v>71</v>
      </c>
      <c r="G72" s="676"/>
      <c r="H72" s="676"/>
      <c r="I72" s="676"/>
      <c r="J72" s="676"/>
      <c r="K72" s="676"/>
      <c r="L72" s="676"/>
      <c r="M72" s="676"/>
      <c r="N72" s="676"/>
      <c r="O72" s="676"/>
      <c r="P72" s="676"/>
      <c r="Q72" s="676"/>
      <c r="R72" s="676"/>
      <c r="S72" s="676"/>
      <c r="T72" s="676"/>
      <c r="U72" s="676"/>
      <c r="V72" s="676"/>
      <c r="W72" s="676"/>
      <c r="X72" s="676"/>
      <c r="Y72" s="676"/>
      <c r="Z72" s="676"/>
      <c r="AA72" s="676"/>
      <c r="AB72" s="676"/>
      <c r="AC72" s="676"/>
      <c r="AD72" s="676"/>
      <c r="AE72" s="676"/>
      <c r="AF72" s="676"/>
      <c r="AG72" s="676"/>
      <c r="AH72" s="681" t="s">
        <v>72</v>
      </c>
      <c r="AI72" s="681"/>
      <c r="AJ72" s="681"/>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81"/>
      <c r="B73" s="582"/>
      <c r="C73" s="680"/>
      <c r="D73" s="680"/>
      <c r="E73" s="680"/>
      <c r="F73" s="543" t="s">
        <v>63</v>
      </c>
      <c r="G73" s="543"/>
      <c r="H73" s="543" t="s">
        <v>64</v>
      </c>
      <c r="I73" s="543"/>
      <c r="J73" s="651" t="s">
        <v>213</v>
      </c>
      <c r="K73" s="651"/>
      <c r="L73" s="651" t="s">
        <v>214</v>
      </c>
      <c r="M73" s="651"/>
      <c r="N73" s="651" t="s">
        <v>215</v>
      </c>
      <c r="O73" s="651"/>
      <c r="P73" s="651" t="s">
        <v>216</v>
      </c>
      <c r="Q73" s="651"/>
      <c r="R73" s="543" t="s">
        <v>217</v>
      </c>
      <c r="S73" s="543"/>
      <c r="T73" s="651" t="s">
        <v>218</v>
      </c>
      <c r="U73" s="651"/>
      <c r="V73" s="651" t="s">
        <v>219</v>
      </c>
      <c r="W73" s="651"/>
      <c r="X73" s="651" t="s">
        <v>220</v>
      </c>
      <c r="Y73" s="651"/>
      <c r="Z73" s="651" t="s">
        <v>221</v>
      </c>
      <c r="AA73" s="651"/>
      <c r="AB73" s="651" t="s">
        <v>222</v>
      </c>
      <c r="AC73" s="651"/>
      <c r="AD73" s="651" t="s">
        <v>223</v>
      </c>
      <c r="AE73" s="651"/>
      <c r="AF73" s="651" t="s">
        <v>224</v>
      </c>
      <c r="AG73" s="651"/>
      <c r="AH73" s="682" t="s">
        <v>73</v>
      </c>
      <c r="AI73" s="682" t="s">
        <v>74</v>
      </c>
      <c r="AJ73" s="682"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583"/>
      <c r="B74" s="584"/>
      <c r="C74" s="453" t="s">
        <v>65</v>
      </c>
      <c r="D74" s="453" t="s">
        <v>37</v>
      </c>
      <c r="E74" s="453" t="s">
        <v>58</v>
      </c>
      <c r="F74" s="446" t="s">
        <v>37</v>
      </c>
      <c r="G74" s="446" t="s">
        <v>58</v>
      </c>
      <c r="H74" s="446" t="s">
        <v>37</v>
      </c>
      <c r="I74" s="446" t="s">
        <v>58</v>
      </c>
      <c r="J74" s="446" t="s">
        <v>37</v>
      </c>
      <c r="K74" s="446" t="s">
        <v>58</v>
      </c>
      <c r="L74" s="446" t="s">
        <v>37</v>
      </c>
      <c r="M74" s="446" t="s">
        <v>58</v>
      </c>
      <c r="N74" s="446" t="s">
        <v>37</v>
      </c>
      <c r="O74" s="446" t="s">
        <v>58</v>
      </c>
      <c r="P74" s="446" t="s">
        <v>37</v>
      </c>
      <c r="Q74" s="446" t="s">
        <v>58</v>
      </c>
      <c r="R74" s="446" t="s">
        <v>37</v>
      </c>
      <c r="S74" s="446" t="s">
        <v>58</v>
      </c>
      <c r="T74" s="446" t="s">
        <v>37</v>
      </c>
      <c r="U74" s="446" t="s">
        <v>58</v>
      </c>
      <c r="V74" s="446" t="s">
        <v>37</v>
      </c>
      <c r="W74" s="446" t="s">
        <v>58</v>
      </c>
      <c r="X74" s="446" t="s">
        <v>37</v>
      </c>
      <c r="Y74" s="446" t="s">
        <v>58</v>
      </c>
      <c r="Z74" s="446" t="s">
        <v>37</v>
      </c>
      <c r="AA74" s="446" t="s">
        <v>58</v>
      </c>
      <c r="AB74" s="446" t="s">
        <v>37</v>
      </c>
      <c r="AC74" s="446" t="s">
        <v>58</v>
      </c>
      <c r="AD74" s="446" t="s">
        <v>37</v>
      </c>
      <c r="AE74" s="446" t="s">
        <v>58</v>
      </c>
      <c r="AF74" s="446" t="s">
        <v>37</v>
      </c>
      <c r="AG74" s="446" t="s">
        <v>58</v>
      </c>
      <c r="AH74" s="683"/>
      <c r="AI74" s="683"/>
      <c r="AJ74" s="683"/>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549" t="s">
        <v>76</v>
      </c>
      <c r="B75" s="550"/>
      <c r="C75" s="105">
        <f>SUM(D75:E75)</f>
        <v>0</v>
      </c>
      <c r="D75" s="105">
        <f t="shared" ref="D75:E78" si="7">+F75+H75+J75+L75+N75+P75+R75+T75+V75+X75+Z75+AB75+AD75+AF75</f>
        <v>0</v>
      </c>
      <c r="E75" s="105">
        <f t="shared" si="7"/>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588" t="s">
        <v>67</v>
      </c>
      <c r="B76" s="440"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589"/>
      <c r="B77" s="447" t="s">
        <v>69</v>
      </c>
      <c r="C77" s="94">
        <f>SUM(D77:E77)</f>
        <v>0</v>
      </c>
      <c r="D77" s="94">
        <f t="shared" si="7"/>
        <v>0</v>
      </c>
      <c r="E77" s="94">
        <f t="shared" si="7"/>
        <v>0</v>
      </c>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590"/>
      <c r="B78" s="449"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591" t="s">
        <v>39</v>
      </c>
      <c r="B80" s="592"/>
      <c r="C80" s="597" t="s">
        <v>227</v>
      </c>
      <c r="D80" s="598"/>
      <c r="E80" s="599"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593"/>
      <c r="B81" s="594"/>
      <c r="C81" s="602" t="s">
        <v>229</v>
      </c>
      <c r="D81" s="604" t="s">
        <v>71</v>
      </c>
      <c r="E81" s="600"/>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595"/>
      <c r="B82" s="596"/>
      <c r="C82" s="603"/>
      <c r="D82" s="605"/>
      <c r="E82" s="601"/>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568" t="s">
        <v>230</v>
      </c>
      <c r="B83" s="569"/>
      <c r="C83" s="255"/>
      <c r="D83" s="255"/>
      <c r="E83" s="255"/>
      <c r="F83" s="220"/>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585" t="s">
        <v>39</v>
      </c>
      <c r="B85" s="585"/>
      <c r="C85" s="533" t="s">
        <v>40</v>
      </c>
      <c r="D85" s="585"/>
      <c r="E85" s="534"/>
      <c r="F85" s="576" t="s">
        <v>41</v>
      </c>
      <c r="G85" s="577"/>
      <c r="H85" s="577"/>
      <c r="I85" s="577"/>
      <c r="J85" s="577"/>
      <c r="K85" s="577"/>
      <c r="L85" s="577"/>
      <c r="M85" s="577"/>
      <c r="N85" s="577"/>
      <c r="O85" s="577"/>
      <c r="P85" s="577"/>
      <c r="Q85" s="577"/>
      <c r="R85" s="577"/>
      <c r="S85" s="577"/>
      <c r="T85" s="577"/>
      <c r="U85" s="577"/>
      <c r="V85" s="577"/>
      <c r="W85" s="577"/>
      <c r="X85" s="577"/>
      <c r="Y85" s="577"/>
      <c r="Z85" s="577"/>
      <c r="AA85" s="577"/>
      <c r="AB85" s="577"/>
      <c r="AC85" s="577"/>
      <c r="AD85" s="577"/>
      <c r="AE85" s="577"/>
      <c r="AF85" s="577"/>
      <c r="AG85" s="578"/>
      <c r="AH85" s="509"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586"/>
      <c r="B86" s="586"/>
      <c r="C86" s="581"/>
      <c r="D86" s="586"/>
      <c r="E86" s="582"/>
      <c r="F86" s="557" t="s">
        <v>291</v>
      </c>
      <c r="G86" s="559"/>
      <c r="H86" s="557" t="s">
        <v>64</v>
      </c>
      <c r="I86" s="559"/>
      <c r="J86" s="557" t="s">
        <v>213</v>
      </c>
      <c r="K86" s="559"/>
      <c r="L86" s="557" t="s">
        <v>214</v>
      </c>
      <c r="M86" s="559"/>
      <c r="N86" s="557" t="s">
        <v>215</v>
      </c>
      <c r="O86" s="559"/>
      <c r="P86" s="557" t="s">
        <v>216</v>
      </c>
      <c r="Q86" s="559"/>
      <c r="R86" s="557" t="s">
        <v>217</v>
      </c>
      <c r="S86" s="559"/>
      <c r="T86" s="557" t="s">
        <v>218</v>
      </c>
      <c r="U86" s="559"/>
      <c r="V86" s="557" t="s">
        <v>219</v>
      </c>
      <c r="W86" s="559"/>
      <c r="X86" s="557" t="s">
        <v>220</v>
      </c>
      <c r="Y86" s="559"/>
      <c r="Z86" s="579" t="s">
        <v>221</v>
      </c>
      <c r="AA86" s="580"/>
      <c r="AB86" s="579" t="s">
        <v>222</v>
      </c>
      <c r="AC86" s="580"/>
      <c r="AD86" s="579" t="s">
        <v>223</v>
      </c>
      <c r="AE86" s="580"/>
      <c r="AF86" s="579" t="s">
        <v>224</v>
      </c>
      <c r="AG86" s="580"/>
      <c r="AH86" s="684"/>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95"/>
      <c r="B87" s="695"/>
      <c r="C87" s="453" t="s">
        <v>65</v>
      </c>
      <c r="D87" s="453" t="s">
        <v>37</v>
      </c>
      <c r="E87" s="453" t="s">
        <v>58</v>
      </c>
      <c r="F87" s="446" t="s">
        <v>37</v>
      </c>
      <c r="G87" s="446" t="s">
        <v>58</v>
      </c>
      <c r="H87" s="446" t="s">
        <v>37</v>
      </c>
      <c r="I87" s="446" t="s">
        <v>58</v>
      </c>
      <c r="J87" s="446" t="s">
        <v>37</v>
      </c>
      <c r="K87" s="446" t="s">
        <v>58</v>
      </c>
      <c r="L87" s="446" t="s">
        <v>37</v>
      </c>
      <c r="M87" s="446" t="s">
        <v>58</v>
      </c>
      <c r="N87" s="446" t="s">
        <v>37</v>
      </c>
      <c r="O87" s="446" t="s">
        <v>58</v>
      </c>
      <c r="P87" s="446" t="s">
        <v>37</v>
      </c>
      <c r="Q87" s="446" t="s">
        <v>58</v>
      </c>
      <c r="R87" s="446" t="s">
        <v>37</v>
      </c>
      <c r="S87" s="446" t="s">
        <v>58</v>
      </c>
      <c r="T87" s="446" t="s">
        <v>37</v>
      </c>
      <c r="U87" s="446" t="s">
        <v>58</v>
      </c>
      <c r="V87" s="446" t="s">
        <v>37</v>
      </c>
      <c r="W87" s="446" t="s">
        <v>58</v>
      </c>
      <c r="X87" s="446" t="s">
        <v>37</v>
      </c>
      <c r="Y87" s="446" t="s">
        <v>58</v>
      </c>
      <c r="Z87" s="446" t="s">
        <v>37</v>
      </c>
      <c r="AA87" s="446" t="s">
        <v>58</v>
      </c>
      <c r="AB87" s="446" t="s">
        <v>37</v>
      </c>
      <c r="AC87" s="446" t="s">
        <v>58</v>
      </c>
      <c r="AD87" s="446" t="s">
        <v>37</v>
      </c>
      <c r="AE87" s="446" t="s">
        <v>58</v>
      </c>
      <c r="AF87" s="446" t="s">
        <v>37</v>
      </c>
      <c r="AG87" s="446" t="s">
        <v>58</v>
      </c>
      <c r="AH87" s="510"/>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687" t="s">
        <v>78</v>
      </c>
      <c r="B88" s="68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689" t="s">
        <v>79</v>
      </c>
      <c r="B89" s="69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9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9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93" t="s">
        <v>83</v>
      </c>
      <c r="B92" s="69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389" t="str">
        <f>$BB92</f>
        <v/>
      </c>
      <c r="AJ92" s="11"/>
      <c r="AK92" s="11"/>
      <c r="AL92" s="11"/>
      <c r="AM92" s="11"/>
      <c r="AN92" s="11"/>
      <c r="AO92" s="11"/>
      <c r="AP92" s="27"/>
      <c r="AQ92" s="27"/>
      <c r="AR92" s="11"/>
      <c r="AS92" s="11"/>
      <c r="AT92" s="11"/>
      <c r="AU92" s="11"/>
      <c r="AV92" s="11"/>
      <c r="AW92" s="11"/>
      <c r="AX92" s="11"/>
      <c r="AY92" s="11"/>
      <c r="AZ92" s="11"/>
      <c r="BA92" s="11"/>
      <c r="BB92" s="221" t="str">
        <f>IF(C92&gt;C90+C91,"Los Ingresos de pacientes dependientes severos con escaras DEBEN estar incluidos en los Ingresos de pacientes dependientes severos oncológicos o No oncológicos","")</f>
        <v/>
      </c>
      <c r="BC92" s="11"/>
      <c r="BD92" s="11"/>
      <c r="BE92" s="11"/>
      <c r="BF92" s="11"/>
      <c r="BG92" s="11"/>
      <c r="BH92" s="11"/>
      <c r="BI92" s="11"/>
      <c r="CM92" s="77">
        <f>IF(C92&gt;C90+C91,1,0)</f>
        <v>0</v>
      </c>
      <c r="CN92" s="27"/>
      <c r="CO92" s="27"/>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551" t="s">
        <v>3</v>
      </c>
      <c r="B94" s="552"/>
      <c r="C94" s="579" t="s">
        <v>40</v>
      </c>
      <c r="D94" s="612"/>
      <c r="E94" s="580"/>
      <c r="F94" s="579" t="s">
        <v>221</v>
      </c>
      <c r="G94" s="580"/>
      <c r="H94" s="579" t="s">
        <v>222</v>
      </c>
      <c r="I94" s="580"/>
      <c r="J94" s="579" t="s">
        <v>223</v>
      </c>
      <c r="K94" s="580"/>
      <c r="L94" s="579" t="s">
        <v>224</v>
      </c>
      <c r="M94" s="580"/>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553"/>
      <c r="B95" s="554"/>
      <c r="C95" s="453" t="s">
        <v>65</v>
      </c>
      <c r="D95" s="453" t="s">
        <v>37</v>
      </c>
      <c r="E95" s="453" t="s">
        <v>58</v>
      </c>
      <c r="F95" s="453" t="s">
        <v>37</v>
      </c>
      <c r="G95" s="453" t="s">
        <v>58</v>
      </c>
      <c r="H95" s="453" t="s">
        <v>37</v>
      </c>
      <c r="I95" s="453" t="s">
        <v>58</v>
      </c>
      <c r="J95" s="453" t="s">
        <v>37</v>
      </c>
      <c r="K95" s="453" t="s">
        <v>58</v>
      </c>
      <c r="L95" s="453" t="s">
        <v>37</v>
      </c>
      <c r="M95" s="453"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674" t="s">
        <v>233</v>
      </c>
      <c r="B96" s="674"/>
      <c r="C96" s="93">
        <f>SUM(D96:E96)</f>
        <v>0</v>
      </c>
      <c r="D96" s="93">
        <f t="shared" ref="D96:E98" si="9">+F96+H96+J96+L96</f>
        <v>0</v>
      </c>
      <c r="E96" s="93">
        <f t="shared" si="9"/>
        <v>0</v>
      </c>
      <c r="F96" s="89"/>
      <c r="G96" s="89"/>
      <c r="H96" s="89"/>
      <c r="I96" s="89"/>
      <c r="J96" s="89"/>
      <c r="K96" s="89"/>
      <c r="L96" s="89"/>
      <c r="M96" s="89"/>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528" t="s">
        <v>85</v>
      </c>
      <c r="B97" s="528"/>
      <c r="C97" s="94">
        <f>SUM(D97:E97)</f>
        <v>0</v>
      </c>
      <c r="D97" s="94">
        <f t="shared" si="9"/>
        <v>0</v>
      </c>
      <c r="E97" s="94">
        <f t="shared" si="9"/>
        <v>0</v>
      </c>
      <c r="F97" s="89"/>
      <c r="G97" s="89"/>
      <c r="H97" s="89"/>
      <c r="I97" s="89"/>
      <c r="J97" s="89"/>
      <c r="K97" s="89"/>
      <c r="L97" s="89"/>
      <c r="M97" s="89"/>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616" t="s">
        <v>86</v>
      </c>
      <c r="B98" s="616"/>
      <c r="C98" s="99">
        <f>SUM(D98:E98)</f>
        <v>0</v>
      </c>
      <c r="D98" s="99">
        <f t="shared" si="9"/>
        <v>0</v>
      </c>
      <c r="E98" s="99">
        <f t="shared" si="9"/>
        <v>0</v>
      </c>
      <c r="F98" s="89"/>
      <c r="G98" s="89"/>
      <c r="H98" s="89"/>
      <c r="I98" s="89"/>
      <c r="J98" s="89"/>
      <c r="K98" s="89"/>
      <c r="L98" s="89"/>
      <c r="M98" s="89"/>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613" t="s">
        <v>87</v>
      </c>
      <c r="B99" s="613"/>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614" t="s">
        <v>88</v>
      </c>
      <c r="B100" s="614"/>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528" t="s">
        <v>89</v>
      </c>
      <c r="B101" s="528"/>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528" t="s">
        <v>90</v>
      </c>
      <c r="B102" s="528"/>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615" t="s">
        <v>91</v>
      </c>
      <c r="B103" s="61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613" t="s">
        <v>87</v>
      </c>
      <c r="B104" s="613"/>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609" t="s">
        <v>92</v>
      </c>
      <c r="B105" s="609"/>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551" t="s">
        <v>3</v>
      </c>
      <c r="B107" s="552"/>
      <c r="C107" s="579" t="s">
        <v>40</v>
      </c>
      <c r="D107" s="612"/>
      <c r="E107" s="580"/>
      <c r="F107" s="579" t="s">
        <v>221</v>
      </c>
      <c r="G107" s="580"/>
      <c r="H107" s="579" t="s">
        <v>222</v>
      </c>
      <c r="I107" s="580"/>
      <c r="J107" s="579" t="s">
        <v>223</v>
      </c>
      <c r="K107" s="580"/>
      <c r="L107" s="579" t="s">
        <v>224</v>
      </c>
      <c r="M107" s="763"/>
      <c r="N107" s="685"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553"/>
      <c r="B108" s="554"/>
      <c r="C108" s="453" t="s">
        <v>65</v>
      </c>
      <c r="D108" s="453" t="s">
        <v>37</v>
      </c>
      <c r="E108" s="453" t="s">
        <v>58</v>
      </c>
      <c r="F108" s="453" t="s">
        <v>37</v>
      </c>
      <c r="G108" s="453" t="s">
        <v>58</v>
      </c>
      <c r="H108" s="453" t="s">
        <v>37</v>
      </c>
      <c r="I108" s="453" t="s">
        <v>58</v>
      </c>
      <c r="J108" s="453" t="s">
        <v>37</v>
      </c>
      <c r="K108" s="453" t="s">
        <v>58</v>
      </c>
      <c r="L108" s="453" t="s">
        <v>37</v>
      </c>
      <c r="M108" s="231" t="s">
        <v>58</v>
      </c>
      <c r="N108" s="686"/>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674" t="s">
        <v>233</v>
      </c>
      <c r="B109" s="67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528" t="s">
        <v>85</v>
      </c>
      <c r="B110" s="528"/>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616" t="s">
        <v>86</v>
      </c>
      <c r="B111" s="616"/>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613" t="s">
        <v>87</v>
      </c>
      <c r="B112" s="613"/>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614" t="s">
        <v>88</v>
      </c>
      <c r="B113" s="614"/>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528" t="s">
        <v>89</v>
      </c>
      <c r="B114" s="528"/>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528" t="s">
        <v>90</v>
      </c>
      <c r="B115" s="528"/>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615" t="s">
        <v>91</v>
      </c>
      <c r="B116" s="61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613" t="s">
        <v>87</v>
      </c>
      <c r="B117" s="613"/>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609" t="s">
        <v>92</v>
      </c>
      <c r="B118" s="609"/>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543" t="s">
        <v>93</v>
      </c>
      <c r="B120" s="543"/>
      <c r="C120" s="543"/>
      <c r="D120" s="543" t="s">
        <v>40</v>
      </c>
      <c r="E120" s="543"/>
      <c r="F120" s="543"/>
      <c r="G120" s="610" t="s">
        <v>236</v>
      </c>
      <c r="H120" s="610"/>
      <c r="I120" s="611" t="s">
        <v>237</v>
      </c>
      <c r="J120" s="611"/>
      <c r="K120" s="611" t="s">
        <v>140</v>
      </c>
      <c r="L120" s="611"/>
      <c r="M120" s="610" t="s">
        <v>63</v>
      </c>
      <c r="N120" s="610"/>
      <c r="O120" s="610" t="s">
        <v>8</v>
      </c>
      <c r="P120" s="610"/>
      <c r="Q120" s="651" t="s">
        <v>213</v>
      </c>
      <c r="R120" s="651"/>
      <c r="S120" s="651" t="s">
        <v>214</v>
      </c>
      <c r="T120" s="651"/>
      <c r="U120" s="651" t="s">
        <v>215</v>
      </c>
      <c r="V120" s="651"/>
      <c r="W120" s="651" t="s">
        <v>216</v>
      </c>
      <c r="X120" s="651"/>
      <c r="Y120" s="651" t="s">
        <v>217</v>
      </c>
      <c r="Z120" s="651"/>
      <c r="AA120" s="651" t="s">
        <v>218</v>
      </c>
      <c r="AB120" s="651"/>
      <c r="AC120" s="651" t="s">
        <v>219</v>
      </c>
      <c r="AD120" s="651"/>
      <c r="AE120" s="651" t="s">
        <v>220</v>
      </c>
      <c r="AF120" s="651"/>
      <c r="AG120" s="651" t="s">
        <v>221</v>
      </c>
      <c r="AH120" s="651"/>
      <c r="AI120" s="651" t="s">
        <v>222</v>
      </c>
      <c r="AJ120" s="651"/>
      <c r="AK120" s="651" t="s">
        <v>223</v>
      </c>
      <c r="AL120" s="651"/>
      <c r="AM120" s="651" t="s">
        <v>224</v>
      </c>
      <c r="AN120" s="579"/>
      <c r="AO120" s="696" t="s">
        <v>97</v>
      </c>
      <c r="AP120" s="698" t="s">
        <v>98</v>
      </c>
      <c r="AQ120" s="700" t="s">
        <v>99</v>
      </c>
      <c r="AR120" s="700"/>
      <c r="AY120" s="27"/>
      <c r="AZ120" s="547" t="s">
        <v>236</v>
      </c>
      <c r="BA120" s="548"/>
      <c r="BB120" s="701" t="s">
        <v>237</v>
      </c>
      <c r="BC120" s="702"/>
      <c r="BD120" s="701" t="s">
        <v>140</v>
      </c>
      <c r="BE120" s="702"/>
      <c r="BF120" s="547" t="s">
        <v>63</v>
      </c>
      <c r="BG120" s="548"/>
      <c r="BH120" s="547" t="s">
        <v>8</v>
      </c>
      <c r="BI120" s="548"/>
      <c r="BJ120" s="579" t="s">
        <v>213</v>
      </c>
      <c r="BK120" s="580"/>
      <c r="BL120" s="579" t="s">
        <v>214</v>
      </c>
      <c r="BM120" s="580"/>
      <c r="BN120" s="579" t="s">
        <v>215</v>
      </c>
      <c r="BO120" s="580"/>
      <c r="BP120" s="579" t="s">
        <v>216</v>
      </c>
      <c r="BQ120" s="580"/>
      <c r="BR120" s="579" t="s">
        <v>217</v>
      </c>
      <c r="BS120" s="580"/>
      <c r="BT120" s="579" t="s">
        <v>218</v>
      </c>
      <c r="BU120" s="580"/>
      <c r="BV120" s="579" t="s">
        <v>219</v>
      </c>
      <c r="BW120" s="580"/>
      <c r="BX120" s="579" t="s">
        <v>220</v>
      </c>
      <c r="BY120" s="580"/>
      <c r="BZ120" s="579" t="s">
        <v>221</v>
      </c>
      <c r="CA120" s="580"/>
      <c r="CB120" s="579" t="s">
        <v>222</v>
      </c>
      <c r="CC120" s="580"/>
      <c r="CD120" s="579" t="s">
        <v>223</v>
      </c>
      <c r="CE120" s="580"/>
      <c r="CF120" s="579" t="s">
        <v>224</v>
      </c>
      <c r="CG120" s="580"/>
      <c r="CH120" s="227"/>
      <c r="CI120" s="227"/>
      <c r="CJ120" s="227"/>
      <c r="CK120" s="227"/>
      <c r="CL120" s="227"/>
      <c r="CM120" s="226"/>
      <c r="CN120" s="227"/>
      <c r="CO120" s="227"/>
      <c r="CP120" s="547" t="s">
        <v>236</v>
      </c>
      <c r="CQ120" s="548"/>
      <c r="CR120" s="701" t="s">
        <v>237</v>
      </c>
      <c r="CS120" s="702"/>
      <c r="CT120" s="701" t="s">
        <v>140</v>
      </c>
      <c r="CU120" s="702"/>
      <c r="CV120" s="547" t="s">
        <v>63</v>
      </c>
      <c r="CW120" s="548"/>
      <c r="CX120" s="547" t="s">
        <v>8</v>
      </c>
      <c r="CY120" s="548"/>
      <c r="CZ120" s="579" t="s">
        <v>213</v>
      </c>
      <c r="DA120" s="580"/>
      <c r="DB120" s="579" t="s">
        <v>214</v>
      </c>
      <c r="DC120" s="580"/>
      <c r="DD120" s="579" t="s">
        <v>215</v>
      </c>
      <c r="DE120" s="580"/>
      <c r="DF120" s="579" t="s">
        <v>216</v>
      </c>
      <c r="DG120" s="580"/>
      <c r="DH120" s="579" t="s">
        <v>217</v>
      </c>
      <c r="DI120" s="580"/>
      <c r="DJ120" s="579" t="s">
        <v>218</v>
      </c>
      <c r="DK120" s="580"/>
      <c r="DL120" s="579" t="s">
        <v>219</v>
      </c>
      <c r="DM120" s="580"/>
      <c r="DN120" s="579" t="s">
        <v>220</v>
      </c>
      <c r="DO120" s="580"/>
      <c r="DP120" s="579" t="s">
        <v>221</v>
      </c>
      <c r="DQ120" s="580"/>
      <c r="DR120" s="579" t="s">
        <v>222</v>
      </c>
      <c r="DS120" s="580"/>
      <c r="DT120" s="579" t="s">
        <v>223</v>
      </c>
      <c r="DU120" s="580"/>
      <c r="DV120" s="579" t="s">
        <v>224</v>
      </c>
      <c r="DW120" s="580"/>
      <c r="DX120" s="227"/>
      <c r="DY120" s="227"/>
      <c r="DZ120" s="227"/>
    </row>
    <row r="121" spans="1:130" s="76" customFormat="1" ht="21" x14ac:dyDescent="0.15">
      <c r="A121" s="543"/>
      <c r="B121" s="543"/>
      <c r="C121" s="543"/>
      <c r="D121" s="445" t="s">
        <v>100</v>
      </c>
      <c r="E121" s="246" t="s">
        <v>37</v>
      </c>
      <c r="F121" s="246" t="s">
        <v>58</v>
      </c>
      <c r="G121" s="448" t="s">
        <v>37</v>
      </c>
      <c r="H121" s="448" t="s">
        <v>58</v>
      </c>
      <c r="I121" s="448" t="s">
        <v>37</v>
      </c>
      <c r="J121" s="448" t="s">
        <v>58</v>
      </c>
      <c r="K121" s="448" t="s">
        <v>37</v>
      </c>
      <c r="L121" s="448" t="s">
        <v>58</v>
      </c>
      <c r="M121" s="448" t="s">
        <v>37</v>
      </c>
      <c r="N121" s="448" t="s">
        <v>58</v>
      </c>
      <c r="O121" s="448" t="s">
        <v>37</v>
      </c>
      <c r="P121" s="448" t="s">
        <v>58</v>
      </c>
      <c r="Q121" s="448" t="s">
        <v>37</v>
      </c>
      <c r="R121" s="448" t="s">
        <v>58</v>
      </c>
      <c r="S121" s="448" t="s">
        <v>37</v>
      </c>
      <c r="T121" s="448" t="s">
        <v>58</v>
      </c>
      <c r="U121" s="448" t="s">
        <v>37</v>
      </c>
      <c r="V121" s="448" t="s">
        <v>58</v>
      </c>
      <c r="W121" s="448" t="s">
        <v>37</v>
      </c>
      <c r="X121" s="448" t="s">
        <v>58</v>
      </c>
      <c r="Y121" s="448" t="s">
        <v>37</v>
      </c>
      <c r="Z121" s="448" t="s">
        <v>58</v>
      </c>
      <c r="AA121" s="448" t="s">
        <v>37</v>
      </c>
      <c r="AB121" s="448" t="s">
        <v>58</v>
      </c>
      <c r="AC121" s="448" t="s">
        <v>37</v>
      </c>
      <c r="AD121" s="448" t="s">
        <v>58</v>
      </c>
      <c r="AE121" s="448" t="s">
        <v>37</v>
      </c>
      <c r="AF121" s="448" t="s">
        <v>58</v>
      </c>
      <c r="AG121" s="448" t="s">
        <v>37</v>
      </c>
      <c r="AH121" s="448" t="s">
        <v>58</v>
      </c>
      <c r="AI121" s="448" t="s">
        <v>37</v>
      </c>
      <c r="AJ121" s="448" t="s">
        <v>58</v>
      </c>
      <c r="AK121" s="448" t="s">
        <v>37</v>
      </c>
      <c r="AL121" s="448" t="s">
        <v>58</v>
      </c>
      <c r="AM121" s="448" t="s">
        <v>37</v>
      </c>
      <c r="AN121" s="455" t="s">
        <v>58</v>
      </c>
      <c r="AO121" s="697"/>
      <c r="AP121" s="699"/>
      <c r="AQ121" s="248" t="s">
        <v>37</v>
      </c>
      <c r="AR121" s="248" t="s">
        <v>58</v>
      </c>
      <c r="AY121" s="27"/>
      <c r="AZ121" s="448" t="s">
        <v>37</v>
      </c>
      <c r="BA121" s="448" t="s">
        <v>58</v>
      </c>
      <c r="BB121" s="448" t="s">
        <v>37</v>
      </c>
      <c r="BC121" s="448" t="s">
        <v>58</v>
      </c>
      <c r="BD121" s="448" t="s">
        <v>37</v>
      </c>
      <c r="BE121" s="448" t="s">
        <v>58</v>
      </c>
      <c r="BF121" s="448" t="s">
        <v>37</v>
      </c>
      <c r="BG121" s="448" t="s">
        <v>58</v>
      </c>
      <c r="BH121" s="448" t="s">
        <v>37</v>
      </c>
      <c r="BI121" s="448" t="s">
        <v>58</v>
      </c>
      <c r="BJ121" s="448" t="s">
        <v>37</v>
      </c>
      <c r="BK121" s="448" t="s">
        <v>58</v>
      </c>
      <c r="BL121" s="448" t="s">
        <v>37</v>
      </c>
      <c r="BM121" s="448" t="s">
        <v>58</v>
      </c>
      <c r="BN121" s="448" t="s">
        <v>37</v>
      </c>
      <c r="BO121" s="448" t="s">
        <v>58</v>
      </c>
      <c r="BP121" s="448" t="s">
        <v>37</v>
      </c>
      <c r="BQ121" s="448" t="s">
        <v>58</v>
      </c>
      <c r="BR121" s="448" t="s">
        <v>37</v>
      </c>
      <c r="BS121" s="448" t="s">
        <v>58</v>
      </c>
      <c r="BT121" s="448" t="s">
        <v>37</v>
      </c>
      <c r="BU121" s="448" t="s">
        <v>58</v>
      </c>
      <c r="BV121" s="448" t="s">
        <v>37</v>
      </c>
      <c r="BW121" s="448" t="s">
        <v>58</v>
      </c>
      <c r="BX121" s="448" t="s">
        <v>37</v>
      </c>
      <c r="BY121" s="448" t="s">
        <v>58</v>
      </c>
      <c r="BZ121" s="448" t="s">
        <v>37</v>
      </c>
      <c r="CA121" s="448" t="s">
        <v>58</v>
      </c>
      <c r="CB121" s="448" t="s">
        <v>37</v>
      </c>
      <c r="CC121" s="448" t="s">
        <v>58</v>
      </c>
      <c r="CD121" s="448" t="s">
        <v>37</v>
      </c>
      <c r="CE121" s="448" t="s">
        <v>58</v>
      </c>
      <c r="CF121" s="448" t="s">
        <v>37</v>
      </c>
      <c r="CG121" s="455" t="s">
        <v>58</v>
      </c>
      <c r="CH121" s="227"/>
      <c r="CI121" s="227"/>
      <c r="CJ121" s="227"/>
      <c r="CK121" s="227"/>
      <c r="CL121" s="227"/>
      <c r="CM121" s="226"/>
      <c r="CN121" s="227"/>
      <c r="CO121" s="227"/>
      <c r="CP121" s="448" t="s">
        <v>37</v>
      </c>
      <c r="CQ121" s="448" t="s">
        <v>58</v>
      </c>
      <c r="CR121" s="448" t="s">
        <v>37</v>
      </c>
      <c r="CS121" s="448" t="s">
        <v>58</v>
      </c>
      <c r="CT121" s="448" t="s">
        <v>37</v>
      </c>
      <c r="CU121" s="448" t="s">
        <v>58</v>
      </c>
      <c r="CV121" s="448" t="s">
        <v>37</v>
      </c>
      <c r="CW121" s="448" t="s">
        <v>58</v>
      </c>
      <c r="CX121" s="448" t="s">
        <v>37</v>
      </c>
      <c r="CY121" s="448" t="s">
        <v>58</v>
      </c>
      <c r="CZ121" s="448" t="s">
        <v>37</v>
      </c>
      <c r="DA121" s="448" t="s">
        <v>58</v>
      </c>
      <c r="DB121" s="448" t="s">
        <v>37</v>
      </c>
      <c r="DC121" s="448" t="s">
        <v>58</v>
      </c>
      <c r="DD121" s="448" t="s">
        <v>37</v>
      </c>
      <c r="DE121" s="448" t="s">
        <v>58</v>
      </c>
      <c r="DF121" s="448" t="s">
        <v>37</v>
      </c>
      <c r="DG121" s="448" t="s">
        <v>58</v>
      </c>
      <c r="DH121" s="448" t="s">
        <v>37</v>
      </c>
      <c r="DI121" s="448" t="s">
        <v>58</v>
      </c>
      <c r="DJ121" s="448" t="s">
        <v>37</v>
      </c>
      <c r="DK121" s="448" t="s">
        <v>58</v>
      </c>
      <c r="DL121" s="448" t="s">
        <v>37</v>
      </c>
      <c r="DM121" s="448" t="s">
        <v>58</v>
      </c>
      <c r="DN121" s="448" t="s">
        <v>37</v>
      </c>
      <c r="DO121" s="448" t="s">
        <v>58</v>
      </c>
      <c r="DP121" s="448" t="s">
        <v>37</v>
      </c>
      <c r="DQ121" s="448" t="s">
        <v>58</v>
      </c>
      <c r="DR121" s="448" t="s">
        <v>37</v>
      </c>
      <c r="DS121" s="448" t="s">
        <v>58</v>
      </c>
      <c r="DT121" s="448" t="s">
        <v>37</v>
      </c>
      <c r="DU121" s="448" t="s">
        <v>58</v>
      </c>
      <c r="DV121" s="448" t="s">
        <v>37</v>
      </c>
      <c r="DW121" s="455" t="s">
        <v>58</v>
      </c>
      <c r="DX121" s="227"/>
      <c r="DY121" s="227"/>
      <c r="DZ121" s="227"/>
    </row>
    <row r="122" spans="1:130" s="76" customFormat="1" ht="15.75" customHeight="1" x14ac:dyDescent="0.15">
      <c r="A122" s="249" t="s">
        <v>101</v>
      </c>
      <c r="B122" s="250"/>
      <c r="C122" s="251"/>
      <c r="D122" s="252">
        <f>SUM(E122:F122)</f>
        <v>32</v>
      </c>
      <c r="E122" s="252">
        <f>+G122+I122+K122+M122+O122+Q122+S122+U122+W122+Y122+AA122+AC122+AE122+AG122+AI122+AK122+AM122</f>
        <v>22</v>
      </c>
      <c r="F122" s="252">
        <f>+H122+J122+L122+N122+P122+R122+T122+V122+X122+Z122+AB122+AD122+AF122+AH122+AJ122+AL122+AN122</f>
        <v>10</v>
      </c>
      <c r="G122" s="197"/>
      <c r="H122" s="197"/>
      <c r="I122" s="197">
        <v>8</v>
      </c>
      <c r="J122" s="197">
        <v>1</v>
      </c>
      <c r="K122" s="197">
        <v>7</v>
      </c>
      <c r="L122" s="197">
        <v>2</v>
      </c>
      <c r="M122" s="197">
        <v>2</v>
      </c>
      <c r="N122" s="197">
        <v>1</v>
      </c>
      <c r="O122" s="197">
        <v>1</v>
      </c>
      <c r="P122" s="197">
        <v>1</v>
      </c>
      <c r="Q122" s="197">
        <v>1</v>
      </c>
      <c r="R122" s="197"/>
      <c r="S122" s="197">
        <v>2</v>
      </c>
      <c r="T122" s="197"/>
      <c r="U122" s="197"/>
      <c r="V122" s="197">
        <v>1</v>
      </c>
      <c r="W122" s="197">
        <v>1</v>
      </c>
      <c r="X122" s="197">
        <v>1</v>
      </c>
      <c r="Y122" s="197"/>
      <c r="Z122" s="197"/>
      <c r="AA122" s="197"/>
      <c r="AB122" s="197">
        <v>2</v>
      </c>
      <c r="AC122" s="197"/>
      <c r="AD122" s="197">
        <v>1</v>
      </c>
      <c r="AE122" s="197"/>
      <c r="AF122" s="197"/>
      <c r="AG122" s="197"/>
      <c r="AH122" s="197"/>
      <c r="AI122" s="197"/>
      <c r="AJ122" s="197"/>
      <c r="AK122" s="197"/>
      <c r="AL122" s="197">
        <v>0</v>
      </c>
      <c r="AM122" s="197"/>
      <c r="AN122" s="253"/>
      <c r="AO122" s="254"/>
      <c r="AP122" s="197"/>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606" t="s">
        <v>102</v>
      </c>
      <c r="B123" s="607"/>
      <c r="C123" s="608"/>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703" t="s">
        <v>103</v>
      </c>
      <c r="B124" s="639" t="s">
        <v>104</v>
      </c>
      <c r="C124" s="637"/>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656"/>
      <c r="B125" s="647" t="s">
        <v>105</v>
      </c>
      <c r="C125" s="626"/>
      <c r="D125" s="112">
        <f t="shared" si="22"/>
        <v>0</v>
      </c>
      <c r="E125" s="112">
        <f t="shared" si="23"/>
        <v>0</v>
      </c>
      <c r="F125" s="112">
        <f t="shared" si="23"/>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629" t="s">
        <v>106</v>
      </c>
      <c r="B126" s="629"/>
      <c r="C126" s="630"/>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631" t="s">
        <v>282</v>
      </c>
      <c r="B127" s="631"/>
      <c r="C127" s="623"/>
      <c r="D127" s="111">
        <f t="shared" si="22"/>
        <v>0</v>
      </c>
      <c r="E127" s="111">
        <f>+G127+I127+K127+M127</f>
        <v>0</v>
      </c>
      <c r="F127" s="111">
        <f>+H127+J127+L127+N127</f>
        <v>0</v>
      </c>
      <c r="G127" s="85"/>
      <c r="H127" s="85"/>
      <c r="I127" s="85"/>
      <c r="J127" s="85"/>
      <c r="K127" s="85"/>
      <c r="L127" s="85"/>
      <c r="M127" s="129"/>
      <c r="N127" s="85"/>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624" t="s">
        <v>107</v>
      </c>
      <c r="B128" s="624"/>
      <c r="C128" s="625"/>
      <c r="D128" s="144">
        <f t="shared" si="22"/>
        <v>0</v>
      </c>
      <c r="E128" s="144">
        <f t="shared" si="23"/>
        <v>0</v>
      </c>
      <c r="F128" s="144">
        <f t="shared" si="23"/>
        <v>0</v>
      </c>
      <c r="G128" s="86"/>
      <c r="H128" s="86"/>
      <c r="I128" s="86"/>
      <c r="J128" s="86"/>
      <c r="K128" s="86"/>
      <c r="L128" s="86"/>
      <c r="M128" s="113"/>
      <c r="N128" s="87"/>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632" t="s">
        <v>108</v>
      </c>
      <c r="B129" s="634" t="s">
        <v>238</v>
      </c>
      <c r="C129" s="635"/>
      <c r="D129" s="143">
        <f t="shared" si="22"/>
        <v>0</v>
      </c>
      <c r="E129" s="143">
        <f t="shared" si="23"/>
        <v>0</v>
      </c>
      <c r="F129" s="143">
        <f t="shared" si="23"/>
        <v>0</v>
      </c>
      <c r="G129" s="84"/>
      <c r="H129" s="84"/>
      <c r="I129" s="84"/>
      <c r="J129" s="84"/>
      <c r="K129" s="84"/>
      <c r="L129" s="84"/>
      <c r="M129" s="138"/>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633"/>
      <c r="B130" s="538" t="s">
        <v>109</v>
      </c>
      <c r="C130" s="626"/>
      <c r="D130" s="112">
        <f t="shared" si="22"/>
        <v>0</v>
      </c>
      <c r="E130" s="112">
        <f t="shared" si="23"/>
        <v>0</v>
      </c>
      <c r="F130" s="112">
        <f t="shared" si="23"/>
        <v>0</v>
      </c>
      <c r="G130" s="87"/>
      <c r="H130" s="87"/>
      <c r="I130" s="87"/>
      <c r="J130" s="87"/>
      <c r="K130" s="87"/>
      <c r="L130" s="87"/>
      <c r="M130" s="113"/>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627" t="s">
        <v>111</v>
      </c>
      <c r="C131" s="628"/>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617" t="s">
        <v>112</v>
      </c>
      <c r="B132" s="617"/>
      <c r="C132" s="61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619" t="s">
        <v>113</v>
      </c>
      <c r="B133" s="620"/>
      <c r="C133" s="621"/>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638" t="s">
        <v>114</v>
      </c>
      <c r="B134" s="648" t="s">
        <v>115</v>
      </c>
      <c r="C134" s="630"/>
      <c r="D134" s="142">
        <f t="shared" ref="D134:D155" si="33">SUM(E134:F134)</f>
        <v>0</v>
      </c>
      <c r="E134" s="142">
        <f t="shared" ref="E134:F155" si="34">+G134+I134+K134+M134+O134+Q134+S134+U134+W134+Y134+AA134+AC134+AE134+AG134+AI134+AK134+AM134</f>
        <v>0</v>
      </c>
      <c r="F134" s="142">
        <f t="shared" si="34"/>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638"/>
      <c r="B135" s="622" t="s">
        <v>116</v>
      </c>
      <c r="C135" s="623"/>
      <c r="D135" s="111">
        <f t="shared" si="33"/>
        <v>0</v>
      </c>
      <c r="E135" s="111">
        <f t="shared" si="34"/>
        <v>0</v>
      </c>
      <c r="F135" s="111">
        <f t="shared" si="34"/>
        <v>0</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638"/>
      <c r="B136" s="622" t="s">
        <v>117</v>
      </c>
      <c r="C136" s="623"/>
      <c r="D136" s="111">
        <f t="shared" si="33"/>
        <v>5</v>
      </c>
      <c r="E136" s="111">
        <f t="shared" si="34"/>
        <v>2</v>
      </c>
      <c r="F136" s="111">
        <f t="shared" si="34"/>
        <v>3</v>
      </c>
      <c r="G136" s="85"/>
      <c r="H136" s="85"/>
      <c r="I136" s="85"/>
      <c r="J136" s="85"/>
      <c r="K136" s="85"/>
      <c r="L136" s="85"/>
      <c r="M136" s="85"/>
      <c r="N136" s="85"/>
      <c r="O136" s="85">
        <v>1</v>
      </c>
      <c r="P136" s="85">
        <v>1</v>
      </c>
      <c r="Q136" s="85"/>
      <c r="R136" s="85"/>
      <c r="S136" s="85">
        <v>1</v>
      </c>
      <c r="T136" s="85"/>
      <c r="U136" s="85"/>
      <c r="V136" s="85">
        <v>1</v>
      </c>
      <c r="W136" s="85"/>
      <c r="X136" s="85">
        <v>1</v>
      </c>
      <c r="Y136" s="85"/>
      <c r="Z136" s="85"/>
      <c r="AA136" s="85"/>
      <c r="AB136" s="85"/>
      <c r="AC136" s="85"/>
      <c r="AD136" s="85"/>
      <c r="AE136" s="85"/>
      <c r="AF136" s="85"/>
      <c r="AG136" s="85"/>
      <c r="AH136" s="85"/>
      <c r="AI136" s="85"/>
      <c r="AJ136" s="85"/>
      <c r="AK136" s="85"/>
      <c r="AL136" s="85"/>
      <c r="AM136" s="85"/>
      <c r="AN136" s="129"/>
      <c r="AO136" s="133"/>
      <c r="AP136" s="85"/>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638"/>
      <c r="B137" s="622" t="s">
        <v>118</v>
      </c>
      <c r="C137" s="623"/>
      <c r="D137" s="111">
        <f>SUM(F137:F137)</f>
        <v>0</v>
      </c>
      <c r="E137" s="268"/>
      <c r="F137" s="111">
        <f>+J137+L137+N137+P137+R137+T137+V137+X137+Z137+AB137+AD137+AF137+AH137+AJ137+AL137+AN137</f>
        <v>0</v>
      </c>
      <c r="G137" s="102"/>
      <c r="H137" s="102"/>
      <c r="I137" s="102"/>
      <c r="J137" s="85"/>
      <c r="K137" s="102"/>
      <c r="L137" s="85"/>
      <c r="M137" s="102"/>
      <c r="N137" s="85"/>
      <c r="O137" s="102"/>
      <c r="P137" s="85"/>
      <c r="Q137" s="102"/>
      <c r="R137" s="85"/>
      <c r="S137" s="102"/>
      <c r="T137" s="85"/>
      <c r="U137" s="102"/>
      <c r="V137" s="85"/>
      <c r="W137" s="102"/>
      <c r="X137" s="85"/>
      <c r="Y137" s="102"/>
      <c r="Z137" s="85"/>
      <c r="AA137" s="102"/>
      <c r="AB137" s="85"/>
      <c r="AC137" s="102"/>
      <c r="AD137" s="85"/>
      <c r="AE137" s="102"/>
      <c r="AF137" s="85"/>
      <c r="AG137" s="102"/>
      <c r="AH137" s="102"/>
      <c r="AI137" s="102"/>
      <c r="AJ137" s="102"/>
      <c r="AK137" s="102"/>
      <c r="AL137" s="102"/>
      <c r="AM137" s="102"/>
      <c r="AN137" s="102"/>
      <c r="AO137" s="262"/>
      <c r="AP137" s="85"/>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638"/>
      <c r="B138" s="622" t="s">
        <v>119</v>
      </c>
      <c r="C138" s="623"/>
      <c r="D138" s="111">
        <f t="shared" si="33"/>
        <v>0</v>
      </c>
      <c r="E138" s="111">
        <f t="shared" si="34"/>
        <v>0</v>
      </c>
      <c r="F138" s="111">
        <f t="shared" si="34"/>
        <v>0</v>
      </c>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638"/>
      <c r="B139" s="649" t="s">
        <v>239</v>
      </c>
      <c r="C139" s="650"/>
      <c r="D139" s="111">
        <f t="shared" si="33"/>
        <v>0</v>
      </c>
      <c r="E139" s="111">
        <f t="shared" si="34"/>
        <v>0</v>
      </c>
      <c r="F139" s="111">
        <f t="shared" si="34"/>
        <v>0</v>
      </c>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638"/>
      <c r="B140" s="641" t="s">
        <v>240</v>
      </c>
      <c r="C140" s="642"/>
      <c r="D140" s="111">
        <f t="shared" si="33"/>
        <v>0</v>
      </c>
      <c r="E140" s="111">
        <f t="shared" si="34"/>
        <v>0</v>
      </c>
      <c r="F140" s="111">
        <f t="shared" si="34"/>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638"/>
      <c r="B141" s="643" t="s">
        <v>241</v>
      </c>
      <c r="C141" s="644"/>
      <c r="D141" s="144">
        <f t="shared" si="33"/>
        <v>1</v>
      </c>
      <c r="E141" s="144">
        <f t="shared" si="34"/>
        <v>1</v>
      </c>
      <c r="F141" s="144">
        <f t="shared" si="34"/>
        <v>0</v>
      </c>
      <c r="G141" s="86"/>
      <c r="H141" s="86"/>
      <c r="I141" s="86"/>
      <c r="J141" s="86"/>
      <c r="K141" s="86"/>
      <c r="L141" s="86"/>
      <c r="M141" s="86">
        <v>1</v>
      </c>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632" t="s">
        <v>120</v>
      </c>
      <c r="B142" s="645" t="s">
        <v>283</v>
      </c>
      <c r="C142" s="646"/>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84"/>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638"/>
      <c r="B143" s="622" t="s">
        <v>284</v>
      </c>
      <c r="C143" s="623"/>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85"/>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633"/>
      <c r="B144" s="647" t="s">
        <v>121</v>
      </c>
      <c r="C144" s="626"/>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87"/>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632" t="s">
        <v>242</v>
      </c>
      <c r="B145" s="639" t="s">
        <v>243</v>
      </c>
      <c r="C145" s="637"/>
      <c r="D145" s="143">
        <f t="shared" si="33"/>
        <v>9</v>
      </c>
      <c r="E145" s="143">
        <f t="shared" ref="E145:F148" si="35">+G145+I145+K145+M145+O145</f>
        <v>7</v>
      </c>
      <c r="F145" s="143">
        <f t="shared" si="35"/>
        <v>2</v>
      </c>
      <c r="G145" s="84"/>
      <c r="H145" s="84"/>
      <c r="I145" s="84">
        <v>3</v>
      </c>
      <c r="J145" s="84"/>
      <c r="K145" s="84">
        <v>4</v>
      </c>
      <c r="L145" s="84">
        <v>2</v>
      </c>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638"/>
      <c r="B146" s="622" t="s">
        <v>244</v>
      </c>
      <c r="C146" s="623"/>
      <c r="D146" s="111">
        <f t="shared" si="33"/>
        <v>1</v>
      </c>
      <c r="E146" s="111">
        <f t="shared" si="35"/>
        <v>0</v>
      </c>
      <c r="F146" s="111">
        <f t="shared" si="35"/>
        <v>1</v>
      </c>
      <c r="G146" s="85"/>
      <c r="H146" s="85"/>
      <c r="I146" s="85"/>
      <c r="J146" s="85"/>
      <c r="K146" s="85"/>
      <c r="L146" s="85"/>
      <c r="M146" s="85"/>
      <c r="N146" s="85">
        <v>1</v>
      </c>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638"/>
      <c r="B147" s="622" t="s">
        <v>245</v>
      </c>
      <c r="C147" s="623"/>
      <c r="D147" s="111">
        <f t="shared" si="33"/>
        <v>0</v>
      </c>
      <c r="E147" s="111">
        <f t="shared" si="35"/>
        <v>0</v>
      </c>
      <c r="F147" s="111">
        <f t="shared" si="35"/>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638"/>
      <c r="B148" s="640" t="s">
        <v>246</v>
      </c>
      <c r="C148" s="625"/>
      <c r="D148" s="144">
        <f t="shared" si="33"/>
        <v>8</v>
      </c>
      <c r="E148" s="144">
        <f t="shared" si="35"/>
        <v>7</v>
      </c>
      <c r="F148" s="144">
        <f t="shared" si="35"/>
        <v>1</v>
      </c>
      <c r="G148" s="86"/>
      <c r="H148" s="86"/>
      <c r="I148" s="86">
        <v>4</v>
      </c>
      <c r="J148" s="86">
        <v>1</v>
      </c>
      <c r="K148" s="86">
        <v>2</v>
      </c>
      <c r="L148" s="86"/>
      <c r="M148" s="86">
        <v>1</v>
      </c>
      <c r="N148" s="86"/>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636" t="s">
        <v>122</v>
      </c>
      <c r="B149" s="636"/>
      <c r="C149" s="637"/>
      <c r="D149" s="143">
        <f t="shared" si="33"/>
        <v>4</v>
      </c>
      <c r="E149" s="143">
        <f t="shared" si="34"/>
        <v>2</v>
      </c>
      <c r="F149" s="143">
        <f t="shared" si="34"/>
        <v>2</v>
      </c>
      <c r="G149" s="84"/>
      <c r="H149" s="84"/>
      <c r="I149" s="84">
        <v>1</v>
      </c>
      <c r="J149" s="84"/>
      <c r="K149" s="84"/>
      <c r="L149" s="84"/>
      <c r="M149" s="84"/>
      <c r="N149" s="84"/>
      <c r="O149" s="84"/>
      <c r="P149" s="84"/>
      <c r="Q149" s="84">
        <v>1</v>
      </c>
      <c r="R149" s="84"/>
      <c r="S149" s="84"/>
      <c r="T149" s="84"/>
      <c r="U149" s="84"/>
      <c r="V149" s="84"/>
      <c r="W149" s="84"/>
      <c r="X149" s="84"/>
      <c r="Y149" s="84"/>
      <c r="Z149" s="84"/>
      <c r="AA149" s="84"/>
      <c r="AB149" s="84">
        <v>1</v>
      </c>
      <c r="AC149" s="84"/>
      <c r="AD149" s="84">
        <v>1</v>
      </c>
      <c r="AE149" s="84"/>
      <c r="AF149" s="84"/>
      <c r="AG149" s="84"/>
      <c r="AH149" s="84"/>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631" t="s">
        <v>123</v>
      </c>
      <c r="B150" s="631"/>
      <c r="C150" s="623"/>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652" t="s">
        <v>124</v>
      </c>
      <c r="B151" s="653"/>
      <c r="C151" s="654"/>
      <c r="D151" s="111">
        <f t="shared" si="33"/>
        <v>0</v>
      </c>
      <c r="E151" s="111">
        <f t="shared" si="34"/>
        <v>0</v>
      </c>
      <c r="F151" s="111">
        <f t="shared" si="34"/>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562" t="s">
        <v>125</v>
      </c>
      <c r="B152" s="655"/>
      <c r="C152" s="563"/>
      <c r="D152" s="111">
        <f t="shared" si="33"/>
        <v>1</v>
      </c>
      <c r="E152" s="111">
        <f t="shared" si="34"/>
        <v>1</v>
      </c>
      <c r="F152" s="111">
        <f t="shared" si="34"/>
        <v>0</v>
      </c>
      <c r="G152" s="85"/>
      <c r="H152" s="85"/>
      <c r="I152" s="85"/>
      <c r="J152" s="85"/>
      <c r="K152" s="85">
        <v>1</v>
      </c>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562" t="s">
        <v>126</v>
      </c>
      <c r="B153" s="655"/>
      <c r="C153" s="563"/>
      <c r="D153" s="111">
        <f t="shared" si="33"/>
        <v>0</v>
      </c>
      <c r="E153" s="111">
        <f t="shared" si="34"/>
        <v>0</v>
      </c>
      <c r="F153" s="111">
        <f t="shared" si="34"/>
        <v>0</v>
      </c>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562" t="s">
        <v>127</v>
      </c>
      <c r="B154" s="655"/>
      <c r="C154" s="563"/>
      <c r="D154" s="111">
        <f t="shared" si="33"/>
        <v>4</v>
      </c>
      <c r="E154" s="111">
        <f t="shared" si="34"/>
        <v>1</v>
      </c>
      <c r="F154" s="111">
        <f t="shared" si="34"/>
        <v>3</v>
      </c>
      <c r="G154" s="85"/>
      <c r="H154" s="85"/>
      <c r="I154" s="85"/>
      <c r="J154" s="85"/>
      <c r="K154" s="85"/>
      <c r="L154" s="85"/>
      <c r="M154" s="85"/>
      <c r="N154" s="85"/>
      <c r="O154" s="85"/>
      <c r="P154" s="85">
        <v>1</v>
      </c>
      <c r="Q154" s="85"/>
      <c r="R154" s="85"/>
      <c r="S154" s="85"/>
      <c r="T154" s="85"/>
      <c r="U154" s="85"/>
      <c r="V154" s="85"/>
      <c r="W154" s="85">
        <v>1</v>
      </c>
      <c r="X154" s="85">
        <v>1</v>
      </c>
      <c r="Y154" s="85"/>
      <c r="Z154" s="85"/>
      <c r="AA154" s="85"/>
      <c r="AB154" s="85">
        <v>1</v>
      </c>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562" t="s">
        <v>128</v>
      </c>
      <c r="B155" s="655"/>
      <c r="C155" s="563"/>
      <c r="D155" s="111">
        <f t="shared" si="33"/>
        <v>1</v>
      </c>
      <c r="E155" s="111">
        <f t="shared" si="34"/>
        <v>1</v>
      </c>
      <c r="F155" s="111">
        <f t="shared" si="34"/>
        <v>0</v>
      </c>
      <c r="G155" s="85"/>
      <c r="H155" s="85"/>
      <c r="I155" s="85"/>
      <c r="J155" s="85"/>
      <c r="K155" s="85"/>
      <c r="L155" s="85"/>
      <c r="M155" s="85"/>
      <c r="N155" s="85"/>
      <c r="O155" s="85"/>
      <c r="P155" s="85"/>
      <c r="Q155" s="85"/>
      <c r="R155" s="85"/>
      <c r="S155" s="85">
        <v>1</v>
      </c>
      <c r="T155" s="85"/>
      <c r="U155" s="85"/>
      <c r="V155" s="85"/>
      <c r="W155" s="85"/>
      <c r="X155" s="85"/>
      <c r="Y155" s="85"/>
      <c r="Z155" s="85"/>
      <c r="AA155" s="85"/>
      <c r="AB155" s="85"/>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656" t="s">
        <v>129</v>
      </c>
      <c r="B156" s="657"/>
      <c r="C156" s="658"/>
      <c r="D156" s="123">
        <f>SUM(E156:F156)</f>
        <v>0</v>
      </c>
      <c r="E156" s="123">
        <f>+G156+I156+K156+M156+O156+Q156+S156+U156+W156+Y156+AA156+AC156+AE156+AG156+AI156+AK156+AM156</f>
        <v>0</v>
      </c>
      <c r="F156" s="123">
        <f>+H156+J156+L156+N156+P156+R156+T156+V156+X156+Z156+AB156+AD156+AF156+AH156+AJ156+AL156+AN156</f>
        <v>0</v>
      </c>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664" t="s">
        <v>130</v>
      </c>
      <c r="B158" s="664"/>
      <c r="C158" s="664"/>
      <c r="D158" s="543" t="s">
        <v>40</v>
      </c>
      <c r="E158" s="543"/>
      <c r="F158" s="543"/>
      <c r="G158" s="610" t="s">
        <v>236</v>
      </c>
      <c r="H158" s="610"/>
      <c r="I158" s="611" t="s">
        <v>237</v>
      </c>
      <c r="J158" s="611"/>
      <c r="K158" s="611" t="s">
        <v>140</v>
      </c>
      <c r="L158" s="611"/>
      <c r="M158" s="610" t="s">
        <v>63</v>
      </c>
      <c r="N158" s="610"/>
      <c r="O158" s="610" t="s">
        <v>8</v>
      </c>
      <c r="P158" s="610"/>
      <c r="Q158" s="651" t="s">
        <v>213</v>
      </c>
      <c r="R158" s="651"/>
      <c r="S158" s="651" t="s">
        <v>214</v>
      </c>
      <c r="T158" s="651"/>
      <c r="U158" s="651" t="s">
        <v>215</v>
      </c>
      <c r="V158" s="651"/>
      <c r="W158" s="651" t="s">
        <v>216</v>
      </c>
      <c r="X158" s="651"/>
      <c r="Y158" s="651" t="s">
        <v>217</v>
      </c>
      <c r="Z158" s="651"/>
      <c r="AA158" s="651" t="s">
        <v>218</v>
      </c>
      <c r="AB158" s="651"/>
      <c r="AC158" s="651" t="s">
        <v>219</v>
      </c>
      <c r="AD158" s="651"/>
      <c r="AE158" s="651" t="s">
        <v>220</v>
      </c>
      <c r="AF158" s="651"/>
      <c r="AG158" s="651" t="s">
        <v>221</v>
      </c>
      <c r="AH158" s="651"/>
      <c r="AI158" s="651" t="s">
        <v>222</v>
      </c>
      <c r="AJ158" s="651"/>
      <c r="AK158" s="651" t="s">
        <v>223</v>
      </c>
      <c r="AL158" s="651"/>
      <c r="AM158" s="651" t="s">
        <v>224</v>
      </c>
      <c r="AN158" s="579"/>
      <c r="AO158" s="704" t="s">
        <v>131</v>
      </c>
      <c r="AP158" s="706" t="s">
        <v>97</v>
      </c>
      <c r="AQ158" s="698" t="s">
        <v>98</v>
      </c>
      <c r="AR158" s="708" t="s">
        <v>99</v>
      </c>
      <c r="AS158" s="708"/>
      <c r="AZ158" s="547" t="s">
        <v>236</v>
      </c>
      <c r="BA158" s="548"/>
      <c r="BB158" s="701" t="s">
        <v>237</v>
      </c>
      <c r="BC158" s="702"/>
      <c r="BD158" s="701" t="s">
        <v>140</v>
      </c>
      <c r="BE158" s="702"/>
      <c r="BF158" s="547" t="s">
        <v>63</v>
      </c>
      <c r="BG158" s="548"/>
      <c r="BH158" s="547" t="s">
        <v>8</v>
      </c>
      <c r="BI158" s="548"/>
      <c r="BJ158" s="579" t="s">
        <v>213</v>
      </c>
      <c r="BK158" s="580"/>
      <c r="BL158" s="579" t="s">
        <v>214</v>
      </c>
      <c r="BM158" s="580"/>
      <c r="BN158" s="579" t="s">
        <v>215</v>
      </c>
      <c r="BO158" s="580"/>
      <c r="BP158" s="579" t="s">
        <v>216</v>
      </c>
      <c r="BQ158" s="580"/>
      <c r="BR158" s="579" t="s">
        <v>217</v>
      </c>
      <c r="BS158" s="580"/>
      <c r="BT158" s="579" t="s">
        <v>218</v>
      </c>
      <c r="BU158" s="580"/>
      <c r="BV158" s="579" t="s">
        <v>219</v>
      </c>
      <c r="BW158" s="580"/>
      <c r="BX158" s="579" t="s">
        <v>220</v>
      </c>
      <c r="BY158" s="580"/>
      <c r="BZ158" s="579" t="s">
        <v>221</v>
      </c>
      <c r="CA158" s="580"/>
      <c r="CB158" s="579" t="s">
        <v>222</v>
      </c>
      <c r="CC158" s="580"/>
      <c r="CD158" s="579" t="s">
        <v>223</v>
      </c>
      <c r="CE158" s="580"/>
      <c r="CF158" s="579" t="s">
        <v>224</v>
      </c>
      <c r="CG158" s="580"/>
      <c r="CH158" s="5"/>
      <c r="CI158" s="5"/>
      <c r="CJ158" s="5"/>
      <c r="CK158" s="5"/>
      <c r="CL158" s="5"/>
      <c r="CM158" s="5"/>
      <c r="CN158" s="269"/>
      <c r="CO158" s="269"/>
      <c r="CP158" s="547" t="s">
        <v>236</v>
      </c>
      <c r="CQ158" s="548"/>
      <c r="CR158" s="701" t="s">
        <v>237</v>
      </c>
      <c r="CS158" s="702"/>
      <c r="CT158" s="701" t="s">
        <v>140</v>
      </c>
      <c r="CU158" s="702"/>
      <c r="CV158" s="547" t="s">
        <v>63</v>
      </c>
      <c r="CW158" s="548"/>
      <c r="CX158" s="547" t="s">
        <v>8</v>
      </c>
      <c r="CY158" s="548"/>
      <c r="CZ158" s="579" t="s">
        <v>213</v>
      </c>
      <c r="DA158" s="580"/>
      <c r="DB158" s="579" t="s">
        <v>214</v>
      </c>
      <c r="DC158" s="580"/>
      <c r="DD158" s="579" t="s">
        <v>215</v>
      </c>
      <c r="DE158" s="580"/>
      <c r="DF158" s="579" t="s">
        <v>216</v>
      </c>
      <c r="DG158" s="580"/>
      <c r="DH158" s="579" t="s">
        <v>217</v>
      </c>
      <c r="DI158" s="580"/>
      <c r="DJ158" s="579" t="s">
        <v>218</v>
      </c>
      <c r="DK158" s="580"/>
      <c r="DL158" s="579" t="s">
        <v>219</v>
      </c>
      <c r="DM158" s="580"/>
      <c r="DN158" s="579" t="s">
        <v>220</v>
      </c>
      <c r="DO158" s="580"/>
      <c r="DP158" s="579" t="s">
        <v>221</v>
      </c>
      <c r="DQ158" s="580"/>
      <c r="DR158" s="579" t="s">
        <v>222</v>
      </c>
      <c r="DS158" s="580"/>
      <c r="DT158" s="579" t="s">
        <v>223</v>
      </c>
      <c r="DU158" s="580"/>
      <c r="DV158" s="579" t="s">
        <v>224</v>
      </c>
      <c r="DW158" s="580"/>
      <c r="DX158" s="5"/>
      <c r="DY158" s="5"/>
      <c r="DZ158" s="5"/>
      <c r="EA158" s="5"/>
      <c r="EB158" s="5"/>
      <c r="EC158" s="5"/>
      <c r="ED158" s="5"/>
    </row>
    <row r="159" spans="1:143" s="76" customFormat="1" ht="26.25" customHeight="1" x14ac:dyDescent="0.25">
      <c r="A159" s="665"/>
      <c r="B159" s="665"/>
      <c r="C159" s="665"/>
      <c r="D159" s="445" t="s">
        <v>100</v>
      </c>
      <c r="E159" s="246" t="s">
        <v>37</v>
      </c>
      <c r="F159" s="246" t="s">
        <v>58</v>
      </c>
      <c r="G159" s="448" t="s">
        <v>37</v>
      </c>
      <c r="H159" s="448" t="s">
        <v>58</v>
      </c>
      <c r="I159" s="448" t="s">
        <v>37</v>
      </c>
      <c r="J159" s="448" t="s">
        <v>58</v>
      </c>
      <c r="K159" s="448" t="s">
        <v>37</v>
      </c>
      <c r="L159" s="448" t="s">
        <v>58</v>
      </c>
      <c r="M159" s="448" t="s">
        <v>37</v>
      </c>
      <c r="N159" s="448" t="s">
        <v>58</v>
      </c>
      <c r="O159" s="448" t="s">
        <v>37</v>
      </c>
      <c r="P159" s="448" t="s">
        <v>58</v>
      </c>
      <c r="Q159" s="448" t="s">
        <v>37</v>
      </c>
      <c r="R159" s="448" t="s">
        <v>58</v>
      </c>
      <c r="S159" s="448" t="s">
        <v>37</v>
      </c>
      <c r="T159" s="448" t="s">
        <v>58</v>
      </c>
      <c r="U159" s="448" t="s">
        <v>37</v>
      </c>
      <c r="V159" s="448" t="s">
        <v>58</v>
      </c>
      <c r="W159" s="448" t="s">
        <v>37</v>
      </c>
      <c r="X159" s="448" t="s">
        <v>58</v>
      </c>
      <c r="Y159" s="448" t="s">
        <v>37</v>
      </c>
      <c r="Z159" s="448" t="s">
        <v>58</v>
      </c>
      <c r="AA159" s="448" t="s">
        <v>37</v>
      </c>
      <c r="AB159" s="448" t="s">
        <v>58</v>
      </c>
      <c r="AC159" s="448" t="s">
        <v>37</v>
      </c>
      <c r="AD159" s="448" t="s">
        <v>58</v>
      </c>
      <c r="AE159" s="448" t="s">
        <v>37</v>
      </c>
      <c r="AF159" s="448" t="s">
        <v>58</v>
      </c>
      <c r="AG159" s="448" t="s">
        <v>37</v>
      </c>
      <c r="AH159" s="448" t="s">
        <v>58</v>
      </c>
      <c r="AI159" s="448" t="s">
        <v>37</v>
      </c>
      <c r="AJ159" s="448" t="s">
        <v>58</v>
      </c>
      <c r="AK159" s="448" t="s">
        <v>37</v>
      </c>
      <c r="AL159" s="448" t="s">
        <v>58</v>
      </c>
      <c r="AM159" s="448" t="s">
        <v>37</v>
      </c>
      <c r="AN159" s="455" t="s">
        <v>58</v>
      </c>
      <c r="AO159" s="705"/>
      <c r="AP159" s="707"/>
      <c r="AQ159" s="699"/>
      <c r="AR159" s="270" t="s">
        <v>37</v>
      </c>
      <c r="AS159" s="270" t="s">
        <v>58</v>
      </c>
      <c r="AZ159" s="448" t="s">
        <v>37</v>
      </c>
      <c r="BA159" s="448" t="s">
        <v>58</v>
      </c>
      <c r="BB159" s="448" t="s">
        <v>37</v>
      </c>
      <c r="BC159" s="448" t="s">
        <v>58</v>
      </c>
      <c r="BD159" s="448" t="s">
        <v>37</v>
      </c>
      <c r="BE159" s="448" t="s">
        <v>58</v>
      </c>
      <c r="BF159" s="448" t="s">
        <v>37</v>
      </c>
      <c r="BG159" s="448" t="s">
        <v>58</v>
      </c>
      <c r="BH159" s="448" t="s">
        <v>37</v>
      </c>
      <c r="BI159" s="448" t="s">
        <v>58</v>
      </c>
      <c r="BJ159" s="448" t="s">
        <v>37</v>
      </c>
      <c r="BK159" s="448" t="s">
        <v>58</v>
      </c>
      <c r="BL159" s="448" t="s">
        <v>37</v>
      </c>
      <c r="BM159" s="448" t="s">
        <v>58</v>
      </c>
      <c r="BN159" s="448" t="s">
        <v>37</v>
      </c>
      <c r="BO159" s="448" t="s">
        <v>58</v>
      </c>
      <c r="BP159" s="448" t="s">
        <v>37</v>
      </c>
      <c r="BQ159" s="448" t="s">
        <v>58</v>
      </c>
      <c r="BR159" s="448" t="s">
        <v>37</v>
      </c>
      <c r="BS159" s="448" t="s">
        <v>58</v>
      </c>
      <c r="BT159" s="448" t="s">
        <v>37</v>
      </c>
      <c r="BU159" s="448" t="s">
        <v>58</v>
      </c>
      <c r="BV159" s="448" t="s">
        <v>37</v>
      </c>
      <c r="BW159" s="448" t="s">
        <v>58</v>
      </c>
      <c r="BX159" s="448" t="s">
        <v>37</v>
      </c>
      <c r="BY159" s="448" t="s">
        <v>58</v>
      </c>
      <c r="BZ159" s="448" t="s">
        <v>37</v>
      </c>
      <c r="CA159" s="448" t="s">
        <v>58</v>
      </c>
      <c r="CB159" s="448" t="s">
        <v>37</v>
      </c>
      <c r="CC159" s="448" t="s">
        <v>58</v>
      </c>
      <c r="CD159" s="448" t="s">
        <v>37</v>
      </c>
      <c r="CE159" s="448" t="s">
        <v>58</v>
      </c>
      <c r="CF159" s="448" t="s">
        <v>37</v>
      </c>
      <c r="CG159" s="455" t="s">
        <v>58</v>
      </c>
      <c r="CH159" s="269"/>
      <c r="CI159" s="269"/>
      <c r="CJ159" s="269"/>
      <c r="CK159" s="269"/>
      <c r="CL159" s="269"/>
      <c r="CM159" s="269"/>
      <c r="CN159" s="269"/>
      <c r="CO159" s="269"/>
      <c r="CP159" s="448" t="s">
        <v>37</v>
      </c>
      <c r="CQ159" s="448" t="s">
        <v>58</v>
      </c>
      <c r="CR159" s="448" t="s">
        <v>37</v>
      </c>
      <c r="CS159" s="448" t="s">
        <v>58</v>
      </c>
      <c r="CT159" s="448" t="s">
        <v>37</v>
      </c>
      <c r="CU159" s="448" t="s">
        <v>58</v>
      </c>
      <c r="CV159" s="448" t="s">
        <v>37</v>
      </c>
      <c r="CW159" s="448" t="s">
        <v>58</v>
      </c>
      <c r="CX159" s="448" t="s">
        <v>37</v>
      </c>
      <c r="CY159" s="448" t="s">
        <v>58</v>
      </c>
      <c r="CZ159" s="448" t="s">
        <v>37</v>
      </c>
      <c r="DA159" s="448" t="s">
        <v>58</v>
      </c>
      <c r="DB159" s="448" t="s">
        <v>37</v>
      </c>
      <c r="DC159" s="448" t="s">
        <v>58</v>
      </c>
      <c r="DD159" s="448" t="s">
        <v>37</v>
      </c>
      <c r="DE159" s="448" t="s">
        <v>58</v>
      </c>
      <c r="DF159" s="448" t="s">
        <v>37</v>
      </c>
      <c r="DG159" s="448" t="s">
        <v>58</v>
      </c>
      <c r="DH159" s="448" t="s">
        <v>37</v>
      </c>
      <c r="DI159" s="448" t="s">
        <v>58</v>
      </c>
      <c r="DJ159" s="448" t="s">
        <v>37</v>
      </c>
      <c r="DK159" s="448" t="s">
        <v>58</v>
      </c>
      <c r="DL159" s="448" t="s">
        <v>37</v>
      </c>
      <c r="DM159" s="448" t="s">
        <v>58</v>
      </c>
      <c r="DN159" s="448" t="s">
        <v>37</v>
      </c>
      <c r="DO159" s="448" t="s">
        <v>58</v>
      </c>
      <c r="DP159" s="448" t="s">
        <v>37</v>
      </c>
      <c r="DQ159" s="448" t="s">
        <v>58</v>
      </c>
      <c r="DR159" s="448" t="s">
        <v>37</v>
      </c>
      <c r="DS159" s="448" t="s">
        <v>58</v>
      </c>
      <c r="DT159" s="448" t="s">
        <v>37</v>
      </c>
      <c r="DU159" s="448" t="s">
        <v>58</v>
      </c>
      <c r="DV159" s="448" t="s">
        <v>37</v>
      </c>
      <c r="DW159" s="455" t="s">
        <v>58</v>
      </c>
      <c r="DX159" s="5"/>
      <c r="DY159" s="5"/>
      <c r="DZ159" s="5"/>
      <c r="EA159" s="5"/>
      <c r="EB159" s="5"/>
      <c r="EC159" s="5"/>
      <c r="ED159" s="5"/>
    </row>
    <row r="160" spans="1:143" s="13" customFormat="1" ht="15.75" customHeight="1" x14ac:dyDescent="0.25">
      <c r="A160" s="709" t="s">
        <v>132</v>
      </c>
      <c r="B160" s="709"/>
      <c r="C160" s="709"/>
      <c r="D160" s="252">
        <f>SUM(E160:F160)</f>
        <v>28</v>
      </c>
      <c r="E160" s="252">
        <f>+G160+I160+K160+M160+O160+Q160+S160+U160+W160+Y160+AA160+AC160+AE160+AG160+AI160+AK160+AM160</f>
        <v>13</v>
      </c>
      <c r="F160" s="252">
        <f>+H160+J160+L160+N160+P160+R160+T160+V160+X160+Z160+AB160+AD160+AF160+AH160+AJ160+AL160+AN160</f>
        <v>15</v>
      </c>
      <c r="G160" s="117"/>
      <c r="H160" s="117"/>
      <c r="I160" s="117">
        <v>3</v>
      </c>
      <c r="J160" s="117"/>
      <c r="K160" s="117">
        <v>4</v>
      </c>
      <c r="L160" s="117">
        <v>1</v>
      </c>
      <c r="M160" s="117">
        <v>3</v>
      </c>
      <c r="N160" s="117">
        <v>3</v>
      </c>
      <c r="O160" s="117"/>
      <c r="P160" s="117">
        <v>1</v>
      </c>
      <c r="Q160" s="117">
        <v>1</v>
      </c>
      <c r="R160" s="117">
        <v>1</v>
      </c>
      <c r="S160" s="117"/>
      <c r="T160" s="117">
        <v>1</v>
      </c>
      <c r="U160" s="117">
        <v>1</v>
      </c>
      <c r="V160" s="117"/>
      <c r="W160" s="117"/>
      <c r="X160" s="117">
        <v>2</v>
      </c>
      <c r="Y160" s="117"/>
      <c r="Z160" s="117">
        <v>1</v>
      </c>
      <c r="AA160" s="117">
        <v>1</v>
      </c>
      <c r="AB160" s="117">
        <v>4</v>
      </c>
      <c r="AC160" s="117"/>
      <c r="AD160" s="117">
        <v>1</v>
      </c>
      <c r="AE160" s="117"/>
      <c r="AF160" s="117"/>
      <c r="AG160" s="117"/>
      <c r="AH160" s="117"/>
      <c r="AI160" s="117"/>
      <c r="AJ160" s="117"/>
      <c r="AK160" s="117"/>
      <c r="AL160" s="117"/>
      <c r="AM160" s="117"/>
      <c r="AN160" s="271"/>
      <c r="AO160" s="137"/>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710" t="s">
        <v>102</v>
      </c>
      <c r="B161" s="711"/>
      <c r="C161" s="711"/>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77">
        <f>IF($AP160&lt;=$F160,0,1)</f>
        <v>0</v>
      </c>
      <c r="CQ161" s="77">
        <f>IF($AQ160&lt;=$F160,0,1)</f>
        <v>0</v>
      </c>
      <c r="CR161" s="77">
        <f>IF(($AR160)&lt;=$E160,0,1)</f>
        <v>0</v>
      </c>
      <c r="CS161" s="7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659" t="s">
        <v>103</v>
      </c>
      <c r="B162" s="636" t="s">
        <v>104</v>
      </c>
      <c r="C162" s="637"/>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77">
        <f t="shared" ref="CP162:CP194" si="40">IF($AP162&lt;=$F162,0,1)</f>
        <v>0</v>
      </c>
      <c r="CQ162" s="77">
        <f t="shared" ref="CQ162:CQ194" si="41">IF($AQ162&lt;=$F162,0,1)</f>
        <v>0</v>
      </c>
      <c r="CR162" s="77">
        <f t="shared" ref="CR162:CR194" si="42">IF(($AR162)&lt;=$E162,0,1)</f>
        <v>0</v>
      </c>
      <c r="CS162" s="7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661"/>
      <c r="B163" s="662" t="s">
        <v>105</v>
      </c>
      <c r="C163" s="626"/>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77">
        <f t="shared" si="40"/>
        <v>0</v>
      </c>
      <c r="CQ163" s="77">
        <f t="shared" si="41"/>
        <v>0</v>
      </c>
      <c r="CR163" s="77">
        <f t="shared" si="42"/>
        <v>0</v>
      </c>
      <c r="CS163" s="7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629" t="s">
        <v>106</v>
      </c>
      <c r="B164" s="629"/>
      <c r="C164" s="630"/>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77">
        <f t="shared" si="40"/>
        <v>0</v>
      </c>
      <c r="CQ164" s="77">
        <f t="shared" si="41"/>
        <v>0</v>
      </c>
      <c r="CR164" s="77">
        <f t="shared" si="42"/>
        <v>0</v>
      </c>
      <c r="CS164" s="77">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631" t="s">
        <v>282</v>
      </c>
      <c r="B165" s="631"/>
      <c r="C165" s="623"/>
      <c r="D165" s="111">
        <f t="shared" si="36"/>
        <v>0</v>
      </c>
      <c r="E165" s="111">
        <f>+G165+I165+K165+M165</f>
        <v>0</v>
      </c>
      <c r="F165" s="111">
        <f>+H165+J165+L165+N165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77">
        <f t="shared" si="40"/>
        <v>0</v>
      </c>
      <c r="CQ165" s="77">
        <f t="shared" si="41"/>
        <v>0</v>
      </c>
      <c r="CR165" s="77">
        <f t="shared" si="42"/>
        <v>0</v>
      </c>
      <c r="CS165" s="7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624" t="s">
        <v>107</v>
      </c>
      <c r="B166" s="624"/>
      <c r="C166" s="625"/>
      <c r="D166" s="144">
        <f t="shared" si="36"/>
        <v>0</v>
      </c>
      <c r="E166" s="144">
        <f t="shared" ref="E166:F170" si="46">+G166+I166+K166+M166+O166+Q166+S166+U166+W166+Y166+AA166+AC166+AE166+AG166+AI166+AK166+AM166</f>
        <v>0</v>
      </c>
      <c r="F166" s="144">
        <f t="shared" si="46"/>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77">
        <f t="shared" si="40"/>
        <v>0</v>
      </c>
      <c r="CQ166" s="77">
        <f t="shared" si="41"/>
        <v>0</v>
      </c>
      <c r="CR166" s="77">
        <f t="shared" si="42"/>
        <v>0</v>
      </c>
      <c r="CS166" s="7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659" t="s">
        <v>108</v>
      </c>
      <c r="B167" s="636" t="s">
        <v>238</v>
      </c>
      <c r="C167" s="637"/>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77">
        <f t="shared" si="40"/>
        <v>0</v>
      </c>
      <c r="CQ167" s="77">
        <f t="shared" si="41"/>
        <v>0</v>
      </c>
      <c r="CR167" s="77">
        <f t="shared" si="42"/>
        <v>0</v>
      </c>
      <c r="CS167" s="7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661"/>
      <c r="B168" s="662" t="s">
        <v>109</v>
      </c>
      <c r="C168" s="626"/>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77">
        <f t="shared" si="40"/>
        <v>0</v>
      </c>
      <c r="CQ168" s="77">
        <f t="shared" si="41"/>
        <v>0</v>
      </c>
      <c r="CR168" s="77">
        <f t="shared" si="42"/>
        <v>0</v>
      </c>
      <c r="CS168" s="7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712" t="s">
        <v>111</v>
      </c>
      <c r="C169" s="712"/>
      <c r="D169" s="265">
        <f t="shared" si="36"/>
        <v>0</v>
      </c>
      <c r="E169" s="265">
        <f t="shared" si="46"/>
        <v>0</v>
      </c>
      <c r="F169" s="265">
        <f t="shared" si="46"/>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77">
        <f t="shared" si="40"/>
        <v>0</v>
      </c>
      <c r="CQ169" s="77">
        <f t="shared" si="41"/>
        <v>0</v>
      </c>
      <c r="CR169" s="77">
        <f t="shared" si="42"/>
        <v>0</v>
      </c>
      <c r="CS169" s="7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617" t="s">
        <v>112</v>
      </c>
      <c r="B170" s="617"/>
      <c r="C170" s="61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77">
        <f t="shared" si="40"/>
        <v>0</v>
      </c>
      <c r="CQ170" s="77">
        <f t="shared" si="41"/>
        <v>0</v>
      </c>
      <c r="CR170" s="77">
        <f t="shared" si="42"/>
        <v>0</v>
      </c>
      <c r="CS170" s="77">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709" t="s">
        <v>113</v>
      </c>
      <c r="B171" s="709"/>
      <c r="C171" s="70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77"/>
      <c r="CQ171" s="77"/>
      <c r="CR171" s="77"/>
      <c r="CS171" s="7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666" t="s">
        <v>114</v>
      </c>
      <c r="B172" s="666" t="s">
        <v>115</v>
      </c>
      <c r="C172" s="667"/>
      <c r="D172" s="142">
        <f t="shared" ref="D172:D194" si="47">SUM(E172:F172)</f>
        <v>0</v>
      </c>
      <c r="E172" s="142">
        <f t="shared" ref="E172:F174" si="48">+G172+I172+K172+M172+O172+Q172+S172+U172+W172+Y172+AA172+AC172+AE172+AG172+AI172+AK172+AM172</f>
        <v>0</v>
      </c>
      <c r="F172" s="142">
        <f t="shared" si="48"/>
        <v>0</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77">
        <f t="shared" si="40"/>
        <v>0</v>
      </c>
      <c r="CQ172" s="77">
        <f t="shared" si="41"/>
        <v>0</v>
      </c>
      <c r="CR172" s="77">
        <f t="shared" si="42"/>
        <v>0</v>
      </c>
      <c r="CS172" s="7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660"/>
      <c r="B173" s="660" t="s">
        <v>116</v>
      </c>
      <c r="C173" s="668"/>
      <c r="D173" s="111">
        <f t="shared" si="47"/>
        <v>0</v>
      </c>
      <c r="E173" s="111">
        <f t="shared" si="48"/>
        <v>0</v>
      </c>
      <c r="F173" s="111">
        <f t="shared" si="48"/>
        <v>0</v>
      </c>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77">
        <f t="shared" si="40"/>
        <v>0</v>
      </c>
      <c r="CQ173" s="77">
        <f t="shared" si="41"/>
        <v>0</v>
      </c>
      <c r="CR173" s="77">
        <f t="shared" si="42"/>
        <v>0</v>
      </c>
      <c r="CS173" s="7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660"/>
      <c r="B174" s="660" t="s">
        <v>117</v>
      </c>
      <c r="C174" s="660"/>
      <c r="D174" s="111">
        <f t="shared" si="47"/>
        <v>0</v>
      </c>
      <c r="E174" s="111">
        <f t="shared" si="48"/>
        <v>0</v>
      </c>
      <c r="F174" s="111">
        <f t="shared" si="48"/>
        <v>0</v>
      </c>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129"/>
      <c r="AO174" s="135"/>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77">
        <f t="shared" si="40"/>
        <v>0</v>
      </c>
      <c r="CQ174" s="77">
        <f t="shared" si="41"/>
        <v>0</v>
      </c>
      <c r="CR174" s="77">
        <f t="shared" si="42"/>
        <v>0</v>
      </c>
      <c r="CS174" s="7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660"/>
      <c r="B175" s="660" t="s">
        <v>118</v>
      </c>
      <c r="C175" s="660"/>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77">
        <f t="shared" si="40"/>
        <v>0</v>
      </c>
      <c r="CQ175" s="77">
        <f t="shared" si="41"/>
        <v>0</v>
      </c>
      <c r="CR175" s="77">
        <f t="shared" si="42"/>
        <v>0</v>
      </c>
      <c r="CS175" s="7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660"/>
      <c r="B176" s="660" t="s">
        <v>119</v>
      </c>
      <c r="C176" s="660"/>
      <c r="D176" s="111">
        <f t="shared" si="47"/>
        <v>0</v>
      </c>
      <c r="E176" s="111">
        <f t="shared" ref="E176:F194" si="50">+G176+I176+K176+M176+O176+Q176+S176+U176+W176+Y176+AA176+AC176+AE176+AG176+AI176+AK176+AM176</f>
        <v>0</v>
      </c>
      <c r="F176" s="111">
        <f t="shared" si="50"/>
        <v>0</v>
      </c>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77">
        <f t="shared" si="40"/>
        <v>0</v>
      </c>
      <c r="CQ176" s="77">
        <f t="shared" si="41"/>
        <v>0</v>
      </c>
      <c r="CR176" s="77">
        <f t="shared" si="42"/>
        <v>0</v>
      </c>
      <c r="CS176" s="7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660"/>
      <c r="B177" s="669" t="s">
        <v>239</v>
      </c>
      <c r="C177" s="669"/>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77">
        <f t="shared" si="40"/>
        <v>0</v>
      </c>
      <c r="CQ177" s="77">
        <f t="shared" si="41"/>
        <v>0</v>
      </c>
      <c r="CR177" s="77">
        <f t="shared" si="42"/>
        <v>0</v>
      </c>
      <c r="CS177" s="77">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660"/>
      <c r="B178" s="669" t="s">
        <v>240</v>
      </c>
      <c r="C178" s="669"/>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77">
        <f t="shared" si="40"/>
        <v>0</v>
      </c>
      <c r="CQ178" s="77">
        <f t="shared" si="41"/>
        <v>0</v>
      </c>
      <c r="CR178" s="77">
        <f t="shared" si="42"/>
        <v>0</v>
      </c>
      <c r="CS178" s="7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663"/>
      <c r="B179" s="670" t="s">
        <v>241</v>
      </c>
      <c r="C179" s="670"/>
      <c r="D179" s="144">
        <f t="shared" si="47"/>
        <v>0</v>
      </c>
      <c r="E179" s="144">
        <f t="shared" si="50"/>
        <v>0</v>
      </c>
      <c r="F179" s="144">
        <f t="shared" si="50"/>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77">
        <f t="shared" si="40"/>
        <v>0</v>
      </c>
      <c r="CQ179" s="77">
        <f t="shared" si="41"/>
        <v>0</v>
      </c>
      <c r="CR179" s="77">
        <f t="shared" si="42"/>
        <v>0</v>
      </c>
      <c r="CS179" s="7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659" t="s">
        <v>120</v>
      </c>
      <c r="B180" s="645" t="s">
        <v>283</v>
      </c>
      <c r="C180" s="646"/>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77">
        <f t="shared" si="40"/>
        <v>0</v>
      </c>
      <c r="CQ180" s="77">
        <f t="shared" si="41"/>
        <v>0</v>
      </c>
      <c r="CR180" s="77">
        <f t="shared" si="42"/>
        <v>0</v>
      </c>
      <c r="CS180" s="7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660"/>
      <c r="B181" s="622" t="s">
        <v>284</v>
      </c>
      <c r="C181" s="623"/>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77">
        <f t="shared" si="40"/>
        <v>0</v>
      </c>
      <c r="CQ181" s="77">
        <f t="shared" si="41"/>
        <v>0</v>
      </c>
      <c r="CR181" s="77">
        <f t="shared" si="42"/>
        <v>0</v>
      </c>
      <c r="CS181" s="7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661"/>
      <c r="B182" s="662" t="s">
        <v>121</v>
      </c>
      <c r="C182" s="626"/>
      <c r="D182" s="112">
        <f t="shared" si="47"/>
        <v>0</v>
      </c>
      <c r="E182" s="112">
        <f t="shared" si="50"/>
        <v>0</v>
      </c>
      <c r="F182" s="112">
        <f t="shared" si="50"/>
        <v>0</v>
      </c>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77">
        <f t="shared" si="40"/>
        <v>0</v>
      </c>
      <c r="CQ182" s="77">
        <f t="shared" si="41"/>
        <v>0</v>
      </c>
      <c r="CR182" s="77">
        <f t="shared" si="42"/>
        <v>0</v>
      </c>
      <c r="CS182" s="7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659" t="s">
        <v>242</v>
      </c>
      <c r="B183" s="636" t="s">
        <v>243</v>
      </c>
      <c r="C183" s="637"/>
      <c r="D183" s="143">
        <f t="shared" si="47"/>
        <v>6</v>
      </c>
      <c r="E183" s="143">
        <f t="shared" ref="E183:F186" si="51">+G183+I183+K183+M183+O183</f>
        <v>5</v>
      </c>
      <c r="F183" s="143">
        <f t="shared" si="51"/>
        <v>1</v>
      </c>
      <c r="G183" s="84"/>
      <c r="H183" s="84"/>
      <c r="I183" s="84">
        <v>2</v>
      </c>
      <c r="J183" s="84"/>
      <c r="K183" s="84">
        <v>3</v>
      </c>
      <c r="L183" s="84">
        <v>1</v>
      </c>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77">
        <f t="shared" si="40"/>
        <v>0</v>
      </c>
      <c r="CQ183" s="77">
        <f t="shared" si="41"/>
        <v>0</v>
      </c>
      <c r="CR183" s="77">
        <f t="shared" si="42"/>
        <v>0</v>
      </c>
      <c r="CS183" s="7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660"/>
      <c r="B184" s="631" t="s">
        <v>244</v>
      </c>
      <c r="C184" s="623"/>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77">
        <f t="shared" si="40"/>
        <v>0</v>
      </c>
      <c r="CQ184" s="77">
        <f t="shared" si="41"/>
        <v>0</v>
      </c>
      <c r="CR184" s="77">
        <f t="shared" si="42"/>
        <v>0</v>
      </c>
      <c r="CS184" s="7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660"/>
      <c r="B185" s="631" t="s">
        <v>245</v>
      </c>
      <c r="C185" s="623"/>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77">
        <f t="shared" si="40"/>
        <v>0</v>
      </c>
      <c r="CQ185" s="77">
        <f t="shared" si="41"/>
        <v>0</v>
      </c>
      <c r="CR185" s="77">
        <f t="shared" si="42"/>
        <v>0</v>
      </c>
      <c r="CS185" s="7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663"/>
      <c r="B186" s="624" t="s">
        <v>246</v>
      </c>
      <c r="C186" s="625"/>
      <c r="D186" s="144">
        <f t="shared" si="47"/>
        <v>2</v>
      </c>
      <c r="E186" s="144">
        <f t="shared" si="51"/>
        <v>2</v>
      </c>
      <c r="F186" s="144">
        <f t="shared" si="51"/>
        <v>0</v>
      </c>
      <c r="G186" s="86"/>
      <c r="H186" s="86"/>
      <c r="I186" s="86">
        <v>1</v>
      </c>
      <c r="J186" s="86"/>
      <c r="K186" s="86">
        <v>1</v>
      </c>
      <c r="L186" s="86"/>
      <c r="M186" s="86"/>
      <c r="N186" s="86"/>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77">
        <f t="shared" si="40"/>
        <v>0</v>
      </c>
      <c r="CQ186" s="77">
        <f t="shared" si="41"/>
        <v>0</v>
      </c>
      <c r="CR186" s="77">
        <f t="shared" si="42"/>
        <v>0</v>
      </c>
      <c r="CS186" s="7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636" t="s">
        <v>122</v>
      </c>
      <c r="B187" s="636"/>
      <c r="C187" s="637"/>
      <c r="D187" s="143">
        <f t="shared" si="47"/>
        <v>12</v>
      </c>
      <c r="E187" s="143">
        <f t="shared" si="50"/>
        <v>3</v>
      </c>
      <c r="F187" s="143">
        <f t="shared" si="50"/>
        <v>9</v>
      </c>
      <c r="G187" s="84"/>
      <c r="H187" s="84"/>
      <c r="I187" s="84"/>
      <c r="J187" s="84"/>
      <c r="K187" s="84"/>
      <c r="L187" s="84"/>
      <c r="M187" s="84">
        <v>1</v>
      </c>
      <c r="N187" s="84">
        <v>3</v>
      </c>
      <c r="O187" s="84"/>
      <c r="P187" s="84"/>
      <c r="Q187" s="84">
        <v>1</v>
      </c>
      <c r="R187" s="84">
        <v>1</v>
      </c>
      <c r="S187" s="84"/>
      <c r="T187" s="84">
        <v>1</v>
      </c>
      <c r="U187" s="84"/>
      <c r="V187" s="84"/>
      <c r="W187" s="84"/>
      <c r="X187" s="84">
        <v>1</v>
      </c>
      <c r="Y187" s="84"/>
      <c r="Z187" s="84">
        <v>1</v>
      </c>
      <c r="AA187" s="84">
        <v>1</v>
      </c>
      <c r="AB187" s="84">
        <v>1</v>
      </c>
      <c r="AC187" s="84"/>
      <c r="AD187" s="84">
        <v>1</v>
      </c>
      <c r="AE187" s="84"/>
      <c r="AF187" s="84"/>
      <c r="AG187" s="84"/>
      <c r="AH187" s="84"/>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77">
        <f t="shared" si="40"/>
        <v>0</v>
      </c>
      <c r="CQ187" s="77">
        <f t="shared" si="41"/>
        <v>0</v>
      </c>
      <c r="CR187" s="77">
        <f t="shared" si="42"/>
        <v>0</v>
      </c>
      <c r="CS187" s="7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631" t="s">
        <v>123</v>
      </c>
      <c r="B188" s="631"/>
      <c r="C188" s="623"/>
      <c r="D188" s="111">
        <f t="shared" si="47"/>
        <v>0</v>
      </c>
      <c r="E188" s="111">
        <f t="shared" si="50"/>
        <v>0</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77">
        <f t="shared" si="40"/>
        <v>0</v>
      </c>
      <c r="CQ188" s="77">
        <f t="shared" si="41"/>
        <v>0</v>
      </c>
      <c r="CR188" s="77">
        <f t="shared" si="42"/>
        <v>0</v>
      </c>
      <c r="CS188" s="7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660" t="s">
        <v>124</v>
      </c>
      <c r="B189" s="660"/>
      <c r="C189" s="660"/>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77">
        <f t="shared" si="40"/>
        <v>0</v>
      </c>
      <c r="CQ189" s="77">
        <f t="shared" si="41"/>
        <v>0</v>
      </c>
      <c r="CR189" s="77">
        <f t="shared" si="42"/>
        <v>0</v>
      </c>
      <c r="CS189" s="7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631" t="s">
        <v>125</v>
      </c>
      <c r="B190" s="631"/>
      <c r="C190" s="631"/>
      <c r="D190" s="111">
        <f t="shared" si="47"/>
        <v>1</v>
      </c>
      <c r="E190" s="111">
        <f t="shared" si="50"/>
        <v>1</v>
      </c>
      <c r="F190" s="111">
        <f t="shared" si="50"/>
        <v>0</v>
      </c>
      <c r="G190" s="85"/>
      <c r="H190" s="85"/>
      <c r="I190" s="85"/>
      <c r="J190" s="85"/>
      <c r="K190" s="85"/>
      <c r="L190" s="85"/>
      <c r="M190" s="85"/>
      <c r="N190" s="85"/>
      <c r="O190" s="85"/>
      <c r="P190" s="85"/>
      <c r="Q190" s="85"/>
      <c r="R190" s="85"/>
      <c r="S190" s="85"/>
      <c r="T190" s="85"/>
      <c r="U190" s="85">
        <v>1</v>
      </c>
      <c r="V190" s="85"/>
      <c r="W190" s="85"/>
      <c r="X190" s="85"/>
      <c r="Y190" s="85"/>
      <c r="Z190" s="85"/>
      <c r="AA190" s="85"/>
      <c r="AB190" s="85"/>
      <c r="AC190" s="85"/>
      <c r="AD190" s="85"/>
      <c r="AE190" s="85"/>
      <c r="AF190" s="85"/>
      <c r="AG190" s="85"/>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77">
        <f t="shared" si="40"/>
        <v>0</v>
      </c>
      <c r="CQ190" s="77">
        <f t="shared" si="41"/>
        <v>0</v>
      </c>
      <c r="CR190" s="77">
        <f t="shared" si="42"/>
        <v>0</v>
      </c>
      <c r="CS190" s="7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631" t="s">
        <v>126</v>
      </c>
      <c r="B191" s="631"/>
      <c r="C191" s="631"/>
      <c r="D191" s="111">
        <f t="shared" si="47"/>
        <v>1</v>
      </c>
      <c r="E191" s="111">
        <f t="shared" si="50"/>
        <v>0</v>
      </c>
      <c r="F191" s="111">
        <f t="shared" si="50"/>
        <v>1</v>
      </c>
      <c r="G191" s="85"/>
      <c r="H191" s="85"/>
      <c r="I191" s="85"/>
      <c r="J191" s="85"/>
      <c r="K191" s="85"/>
      <c r="L191" s="85"/>
      <c r="M191" s="85"/>
      <c r="N191" s="85"/>
      <c r="O191" s="85"/>
      <c r="P191" s="85"/>
      <c r="Q191" s="85"/>
      <c r="R191" s="85"/>
      <c r="S191" s="85"/>
      <c r="T191" s="85"/>
      <c r="U191" s="85"/>
      <c r="V191" s="85"/>
      <c r="W191" s="85"/>
      <c r="X191" s="85"/>
      <c r="Y191" s="85"/>
      <c r="Z191" s="85"/>
      <c r="AA191" s="85"/>
      <c r="AB191" s="85">
        <v>1</v>
      </c>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77">
        <f t="shared" si="40"/>
        <v>0</v>
      </c>
      <c r="CQ191" s="77">
        <f t="shared" si="41"/>
        <v>0</v>
      </c>
      <c r="CR191" s="77">
        <f t="shared" si="42"/>
        <v>0</v>
      </c>
      <c r="CS191" s="7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15">
      <c r="A192" s="631" t="s">
        <v>127</v>
      </c>
      <c r="B192" s="631"/>
      <c r="C192" s="631"/>
      <c r="D192" s="111">
        <f t="shared" si="47"/>
        <v>3</v>
      </c>
      <c r="E192" s="111">
        <f t="shared" si="50"/>
        <v>0</v>
      </c>
      <c r="F192" s="111">
        <f t="shared" si="50"/>
        <v>3</v>
      </c>
      <c r="G192" s="85"/>
      <c r="H192" s="85"/>
      <c r="I192" s="85"/>
      <c r="J192" s="85"/>
      <c r="K192" s="85"/>
      <c r="L192" s="85"/>
      <c r="M192" s="85"/>
      <c r="N192" s="85"/>
      <c r="O192" s="85"/>
      <c r="P192" s="85">
        <v>1</v>
      </c>
      <c r="Q192" s="85"/>
      <c r="R192" s="85"/>
      <c r="S192" s="85"/>
      <c r="T192" s="85"/>
      <c r="U192" s="85"/>
      <c r="V192" s="85"/>
      <c r="W192" s="85"/>
      <c r="X192" s="85">
        <v>1</v>
      </c>
      <c r="Y192" s="85"/>
      <c r="Z192" s="85"/>
      <c r="AA192" s="85"/>
      <c r="AB192" s="85">
        <v>1</v>
      </c>
      <c r="AC192" s="85"/>
      <c r="AD192" s="85"/>
      <c r="AE192" s="85"/>
      <c r="AF192" s="85"/>
      <c r="AG192" s="85"/>
      <c r="AH192" s="85"/>
      <c r="AI192" s="85"/>
      <c r="AJ192" s="85"/>
      <c r="AK192" s="85"/>
      <c r="AL192" s="85"/>
      <c r="AM192" s="85"/>
      <c r="AN192" s="129"/>
      <c r="AO192" s="135"/>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77">
        <f t="shared" si="40"/>
        <v>0</v>
      </c>
      <c r="CQ192" s="77">
        <f t="shared" si="41"/>
        <v>0</v>
      </c>
      <c r="CR192" s="77">
        <f t="shared" si="42"/>
        <v>0</v>
      </c>
      <c r="CS192" s="77">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631" t="s">
        <v>128</v>
      </c>
      <c r="B193" s="631"/>
      <c r="C193" s="631"/>
      <c r="D193" s="111">
        <f t="shared" si="47"/>
        <v>2</v>
      </c>
      <c r="E193" s="111">
        <f t="shared" si="50"/>
        <v>1</v>
      </c>
      <c r="F193" s="111">
        <f t="shared" si="50"/>
        <v>1</v>
      </c>
      <c r="G193" s="85"/>
      <c r="H193" s="85"/>
      <c r="I193" s="85"/>
      <c r="J193" s="85"/>
      <c r="K193" s="85"/>
      <c r="L193" s="85"/>
      <c r="M193" s="85">
        <v>1</v>
      </c>
      <c r="N193" s="85"/>
      <c r="O193" s="85"/>
      <c r="P193" s="85"/>
      <c r="Q193" s="85"/>
      <c r="R193" s="85"/>
      <c r="S193" s="85"/>
      <c r="T193" s="85"/>
      <c r="U193" s="85"/>
      <c r="V193" s="85"/>
      <c r="W193" s="85"/>
      <c r="X193" s="85"/>
      <c r="Y193" s="85"/>
      <c r="Z193" s="85"/>
      <c r="AA193" s="85"/>
      <c r="AB193" s="85">
        <v>1</v>
      </c>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77">
        <f t="shared" si="40"/>
        <v>0</v>
      </c>
      <c r="CQ193" s="77">
        <f t="shared" si="41"/>
        <v>0</v>
      </c>
      <c r="CR193" s="77">
        <f t="shared" si="42"/>
        <v>0</v>
      </c>
      <c r="CS193" s="7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661" t="s">
        <v>129</v>
      </c>
      <c r="B194" s="661"/>
      <c r="C194" s="661"/>
      <c r="D194" s="123">
        <f t="shared" si="47"/>
        <v>1</v>
      </c>
      <c r="E194" s="123">
        <f t="shared" si="50"/>
        <v>1</v>
      </c>
      <c r="F194" s="123">
        <f t="shared" si="50"/>
        <v>0</v>
      </c>
      <c r="G194" s="87"/>
      <c r="H194" s="87"/>
      <c r="I194" s="87"/>
      <c r="J194" s="87"/>
      <c r="K194" s="87"/>
      <c r="L194" s="87"/>
      <c r="M194" s="87">
        <v>1</v>
      </c>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77">
        <f t="shared" si="40"/>
        <v>0</v>
      </c>
      <c r="CQ194" s="77">
        <f t="shared" si="41"/>
        <v>0</v>
      </c>
      <c r="CR194" s="77">
        <f t="shared" si="42"/>
        <v>0</v>
      </c>
      <c r="CS194" s="7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7"/>
      <c r="CQ195" s="27"/>
      <c r="CR195" s="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533" t="s">
        <v>39</v>
      </c>
      <c r="B196" s="534"/>
      <c r="C196" s="676" t="s">
        <v>40</v>
      </c>
      <c r="D196" s="676"/>
      <c r="E196" s="676"/>
      <c r="F196" s="547" t="s">
        <v>248</v>
      </c>
      <c r="G196" s="548"/>
      <c r="H196" s="547" t="s">
        <v>94</v>
      </c>
      <c r="I196" s="548"/>
      <c r="J196" s="547" t="s">
        <v>95</v>
      </c>
      <c r="K196" s="548"/>
      <c r="L196" s="547" t="s">
        <v>96</v>
      </c>
      <c r="M196" s="548"/>
      <c r="N196" s="547" t="s">
        <v>249</v>
      </c>
      <c r="O196" s="548"/>
      <c r="P196" s="547" t="s">
        <v>250</v>
      </c>
      <c r="Q196" s="548"/>
      <c r="R196" s="547" t="s">
        <v>251</v>
      </c>
      <c r="S196" s="548"/>
      <c r="T196" s="547" t="s">
        <v>252</v>
      </c>
      <c r="U196" s="548"/>
      <c r="V196" s="547" t="s">
        <v>253</v>
      </c>
      <c r="W196" s="548"/>
      <c r="X196" s="547" t="s">
        <v>254</v>
      </c>
      <c r="Y196" s="548"/>
      <c r="Z196" s="547" t="s">
        <v>255</v>
      </c>
      <c r="AA196" s="548"/>
      <c r="AB196" s="547" t="s">
        <v>256</v>
      </c>
      <c r="AC196" s="548"/>
      <c r="AD196" s="547" t="s">
        <v>257</v>
      </c>
      <c r="AE196" s="548"/>
      <c r="AF196" s="547" t="s">
        <v>258</v>
      </c>
      <c r="AG196" s="548"/>
      <c r="AH196" s="547" t="s">
        <v>259</v>
      </c>
      <c r="AI196" s="548"/>
      <c r="AJ196" s="547" t="s">
        <v>260</v>
      </c>
      <c r="AK196" s="548"/>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535"/>
      <c r="B197" s="536"/>
      <c r="C197" s="450" t="s">
        <v>133</v>
      </c>
      <c r="D197" s="450" t="s">
        <v>37</v>
      </c>
      <c r="E197" s="453" t="s">
        <v>58</v>
      </c>
      <c r="F197" s="451" t="s">
        <v>37</v>
      </c>
      <c r="G197" s="451" t="s">
        <v>58</v>
      </c>
      <c r="H197" s="451" t="s">
        <v>37</v>
      </c>
      <c r="I197" s="451" t="s">
        <v>58</v>
      </c>
      <c r="J197" s="451" t="s">
        <v>37</v>
      </c>
      <c r="K197" s="451" t="s">
        <v>58</v>
      </c>
      <c r="L197" s="451" t="s">
        <v>37</v>
      </c>
      <c r="M197" s="451" t="s">
        <v>58</v>
      </c>
      <c r="N197" s="451" t="s">
        <v>37</v>
      </c>
      <c r="O197" s="451" t="s">
        <v>58</v>
      </c>
      <c r="P197" s="451" t="s">
        <v>37</v>
      </c>
      <c r="Q197" s="451" t="s">
        <v>58</v>
      </c>
      <c r="R197" s="451" t="s">
        <v>37</v>
      </c>
      <c r="S197" s="451" t="s">
        <v>58</v>
      </c>
      <c r="T197" s="451" t="s">
        <v>37</v>
      </c>
      <c r="U197" s="451" t="s">
        <v>58</v>
      </c>
      <c r="V197" s="451" t="s">
        <v>37</v>
      </c>
      <c r="W197" s="451" t="s">
        <v>58</v>
      </c>
      <c r="X197" s="451" t="s">
        <v>37</v>
      </c>
      <c r="Y197" s="451" t="s">
        <v>58</v>
      </c>
      <c r="Z197" s="451" t="s">
        <v>37</v>
      </c>
      <c r="AA197" s="451" t="s">
        <v>58</v>
      </c>
      <c r="AB197" s="451" t="s">
        <v>37</v>
      </c>
      <c r="AC197" s="451" t="s">
        <v>58</v>
      </c>
      <c r="AD197" s="451" t="s">
        <v>37</v>
      </c>
      <c r="AE197" s="451" t="s">
        <v>58</v>
      </c>
      <c r="AF197" s="451" t="s">
        <v>37</v>
      </c>
      <c r="AG197" s="451" t="s">
        <v>58</v>
      </c>
      <c r="AH197" s="451" t="s">
        <v>37</v>
      </c>
      <c r="AI197" s="451" t="s">
        <v>58</v>
      </c>
      <c r="AJ197" s="451" t="s">
        <v>37</v>
      </c>
      <c r="AK197" s="451"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674" t="s">
        <v>134</v>
      </c>
      <c r="B198" s="67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77">
        <f>IF($C198&lt;&gt;SUM($F198:$AK198),1,0)</f>
        <v>0</v>
      </c>
      <c r="CQ198" s="77">
        <f>IF($D198&lt;&gt;$F198+$H198+$J198+$L198+$N198+$P198+R198+T198+V198+X198+Z198+AB198+AD198+AF198+AH198+AJ198,1,0)</f>
        <v>0</v>
      </c>
      <c r="CR198" s="7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528" t="s">
        <v>135</v>
      </c>
      <c r="B199" s="528"/>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77">
        <f>IF($C199&lt;&gt;SUM($F199:$AK199),1,0)</f>
        <v>0</v>
      </c>
      <c r="CQ199" s="77">
        <f>IF($D199&lt;&gt;$F199+$H199+$J199+$L199+$N199+$P199+R199+T199+V199+X199+Z199+AB199+AD199+AF199+AH199+AJ199,1,0)</f>
        <v>0</v>
      </c>
      <c r="CR199" s="7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675" t="s">
        <v>136</v>
      </c>
      <c r="B200" s="675"/>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77">
        <f>IF($C200&lt;&gt;SUM($F200:$AK200),1,0)</f>
        <v>0</v>
      </c>
      <c r="CQ200" s="77">
        <f>IF($D200&lt;&gt;$F200+$H200+$J200+$L200+$N200+$P200+R200+T200+V200+X200+Z200+AB200+AD200+AF200+AH200+AJ200,1,0)</f>
        <v>0</v>
      </c>
      <c r="CR200" s="7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7"/>
      <c r="CQ201" s="27"/>
      <c r="CR201" s="27"/>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533" t="s">
        <v>39</v>
      </c>
      <c r="B202" s="534"/>
      <c r="C202" s="676" t="s">
        <v>40</v>
      </c>
      <c r="D202" s="676"/>
      <c r="E202" s="676"/>
      <c r="F202" s="547" t="s">
        <v>248</v>
      </c>
      <c r="G202" s="548"/>
      <c r="H202" s="547" t="s">
        <v>94</v>
      </c>
      <c r="I202" s="548"/>
      <c r="J202" s="547" t="s">
        <v>95</v>
      </c>
      <c r="K202" s="548"/>
      <c r="L202" s="547" t="s">
        <v>96</v>
      </c>
      <c r="M202" s="548"/>
      <c r="N202" s="547" t="s">
        <v>249</v>
      </c>
      <c r="O202" s="548"/>
      <c r="P202" s="547" t="s">
        <v>250</v>
      </c>
      <c r="Q202" s="548"/>
      <c r="R202" s="547" t="s">
        <v>251</v>
      </c>
      <c r="S202" s="548"/>
      <c r="T202" s="547" t="s">
        <v>252</v>
      </c>
      <c r="U202" s="548"/>
      <c r="V202" s="547" t="s">
        <v>253</v>
      </c>
      <c r="W202" s="548"/>
      <c r="X202" s="547" t="s">
        <v>254</v>
      </c>
      <c r="Y202" s="548"/>
      <c r="Z202" s="547" t="s">
        <v>255</v>
      </c>
      <c r="AA202" s="548"/>
      <c r="AB202" s="547" t="s">
        <v>256</v>
      </c>
      <c r="AC202" s="548"/>
      <c r="AD202" s="547" t="s">
        <v>257</v>
      </c>
      <c r="AE202" s="548"/>
      <c r="AF202" s="547" t="s">
        <v>258</v>
      </c>
      <c r="AG202" s="548"/>
      <c r="AH202" s="547" t="s">
        <v>259</v>
      </c>
      <c r="AI202" s="548"/>
      <c r="AJ202" s="547" t="s">
        <v>260</v>
      </c>
      <c r="AK202" s="548"/>
      <c r="AL202" s="71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535"/>
      <c r="B203" s="536"/>
      <c r="C203" s="450" t="s">
        <v>133</v>
      </c>
      <c r="D203" s="450" t="s">
        <v>37</v>
      </c>
      <c r="E203" s="453"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714"/>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7"/>
      <c r="CQ203" s="27"/>
      <c r="CR203" s="27"/>
      <c r="CS203" s="27"/>
      <c r="CT203" s="27"/>
      <c r="CU203" s="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674" t="s">
        <v>134</v>
      </c>
      <c r="B204" s="67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77">
        <f>IF($C204&lt;$AL204,1,0)</f>
        <v>0</v>
      </c>
      <c r="CQ204" s="77">
        <f>IF($D204&lt;&gt;$F204+$H204+$J204+$L204+$N204+$P204+R204+T204+W204+Y204+AA204+AC204+AE204+AG204+AI204+AK204,1,0)</f>
        <v>0</v>
      </c>
      <c r="CR204" s="77">
        <f>IF($E204&lt;&gt;$G204+$I204+$K204+$M204+$O204+$Q204+S204+U204+W204+Y204+AA204+AC204+AE204+AG204+AI204+AK204,1,0)</f>
        <v>0</v>
      </c>
      <c r="CS204" s="27"/>
      <c r="CT204" s="27"/>
      <c r="CU204" s="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528" t="s">
        <v>135</v>
      </c>
      <c r="B205" s="528"/>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390" t="s">
        <v>292</v>
      </c>
      <c r="AY205" s="27"/>
      <c r="AZ205" s="27"/>
      <c r="BA205" s="80"/>
      <c r="BB205" s="158"/>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77">
        <f>IF($C205&lt;$AL205,1,0)</f>
        <v>0</v>
      </c>
      <c r="CQ205" s="77">
        <f>IF($D205&lt;&gt;$F205+$H205+$J205+$L205+$N205+$P205+R205+T205+V205+X205+Z205+AB205+AD205+AF205+AH205+AJ205,1,0)</f>
        <v>0</v>
      </c>
      <c r="CR205" s="77">
        <f>IF($E205&lt;&gt;$G205+$I205+$K205+$M205+$O205+$Q205+S205+U205+W205+Y205+AA205+AC205+AE205+AG205+AI205+AK205,1,0)</f>
        <v>0</v>
      </c>
      <c r="CS205" s="27"/>
      <c r="CT205" s="27"/>
      <c r="CU205" s="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675" t="s">
        <v>136</v>
      </c>
      <c r="B206" s="675"/>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390" t="s">
        <v>292</v>
      </c>
      <c r="AY206" s="27"/>
      <c r="AZ206" s="27"/>
      <c r="BA206" s="80"/>
      <c r="BB206" s="158"/>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77">
        <f>IF($C206&lt;$AL206,1,0)</f>
        <v>0</v>
      </c>
      <c r="CQ206" s="77">
        <f>IF($D206&lt;&gt;$F206+$H206+$J206+$L206+$N206+$P206+R206+T206+V206+X206+Z206+AB206+AD206+AF206+AH206+AJ206,1,0)</f>
        <v>0</v>
      </c>
      <c r="CR206" s="77">
        <f>IF($E206&lt;&gt;$G206+$I206+$K206+$M206+$O206+$Q206+S206+U206+W206+Y206+AA206+AC206+AE206+AG206+AI206+AK206,1,0)</f>
        <v>0</v>
      </c>
      <c r="CS206" s="27"/>
      <c r="CT206" s="27"/>
      <c r="CU206" s="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27"/>
      <c r="CQ207" s="27"/>
      <c r="CR207" s="27"/>
      <c r="CS207" s="27"/>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715" t="s">
        <v>137</v>
      </c>
      <c r="B208" s="716" t="s">
        <v>138</v>
      </c>
      <c r="C208" s="509" t="s">
        <v>4</v>
      </c>
      <c r="D208" s="719" t="s">
        <v>139</v>
      </c>
      <c r="E208" s="720"/>
      <c r="F208" s="720"/>
      <c r="G208" s="720"/>
      <c r="H208" s="720"/>
      <c r="I208" s="720"/>
      <c r="J208" s="720"/>
      <c r="K208" s="720"/>
      <c r="L208" s="720"/>
      <c r="M208" s="720"/>
      <c r="N208" s="720"/>
      <c r="O208" s="720"/>
      <c r="P208" s="720"/>
      <c r="Q208" s="720"/>
      <c r="R208" s="720"/>
      <c r="S208" s="721"/>
      <c r="T208" s="719" t="s">
        <v>51</v>
      </c>
      <c r="U208" s="721"/>
      <c r="V208" s="555"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27"/>
      <c r="CQ208" s="27"/>
      <c r="CR208" s="27"/>
      <c r="CS208" s="27"/>
      <c r="CT208" s="27"/>
      <c r="CU208" s="27"/>
      <c r="CV208" s="27"/>
      <c r="CW208" s="11"/>
      <c r="CX208" s="11"/>
      <c r="CY208" s="11"/>
      <c r="CZ208" s="27"/>
      <c r="DA208" s="27"/>
      <c r="DG208" s="27"/>
      <c r="DH208" s="27"/>
      <c r="DI208" s="27"/>
      <c r="DJ208" s="27"/>
    </row>
    <row r="209" spans="1:118" s="76" customFormat="1" ht="24.75" customHeight="1" x14ac:dyDescent="0.15">
      <c r="A209" s="717"/>
      <c r="B209" s="718"/>
      <c r="C209" s="510"/>
      <c r="D209" s="279" t="s">
        <v>237</v>
      </c>
      <c r="E209" s="280" t="s">
        <v>140</v>
      </c>
      <c r="F209" s="280" t="s">
        <v>63</v>
      </c>
      <c r="G209" s="280" t="s">
        <v>8</v>
      </c>
      <c r="H209" s="451" t="s">
        <v>165</v>
      </c>
      <c r="I209" s="451" t="s">
        <v>166</v>
      </c>
      <c r="J209" s="451" t="s">
        <v>167</v>
      </c>
      <c r="K209" s="451" t="s">
        <v>168</v>
      </c>
      <c r="L209" s="451" t="s">
        <v>169</v>
      </c>
      <c r="M209" s="451" t="s">
        <v>170</v>
      </c>
      <c r="N209" s="451" t="s">
        <v>264</v>
      </c>
      <c r="O209" s="451" t="s">
        <v>265</v>
      </c>
      <c r="P209" s="451" t="s">
        <v>266</v>
      </c>
      <c r="Q209" s="451" t="s">
        <v>267</v>
      </c>
      <c r="R209" s="451" t="s">
        <v>268</v>
      </c>
      <c r="S209" s="451" t="s">
        <v>269</v>
      </c>
      <c r="T209" s="280" t="s">
        <v>141</v>
      </c>
      <c r="U209" s="280" t="s">
        <v>58</v>
      </c>
      <c r="V209" s="722"/>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27"/>
      <c r="CQ209" s="27"/>
      <c r="CR209" s="27"/>
      <c r="CS209" s="11"/>
      <c r="CT209" s="27"/>
      <c r="CU209" s="27"/>
      <c r="CV209" s="27"/>
      <c r="CW209" s="11"/>
      <c r="CX209" s="11"/>
      <c r="CY209" s="11"/>
      <c r="CZ209" s="27"/>
      <c r="DA209" s="27"/>
      <c r="DG209" s="27"/>
      <c r="DH209" s="27"/>
      <c r="DI209" s="27"/>
      <c r="DJ209" s="27"/>
    </row>
    <row r="210" spans="1:118" s="76" customFormat="1" ht="15.75" customHeight="1" x14ac:dyDescent="0.15">
      <c r="A210" s="671"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77" t="str">
        <f>IF($C210=0,"",IF($V210="",IF($C210=0,"",1),0))</f>
        <v/>
      </c>
      <c r="CR210" s="77">
        <f>IF($C210&lt;$V210,1,0)</f>
        <v>0</v>
      </c>
      <c r="CS210" s="27"/>
      <c r="CT210" s="391"/>
      <c r="CU210" s="391"/>
      <c r="CV210" s="391"/>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672"/>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77" t="str">
        <f>IF($C211=0,"",IF($V211="",IF($C211=0,"",1),0))</f>
        <v/>
      </c>
      <c r="CR211" s="77">
        <f>IF($C211&lt;$V211,1,0)</f>
        <v>0</v>
      </c>
      <c r="CS211" s="27"/>
      <c r="CT211" s="391"/>
      <c r="CU211" s="391"/>
      <c r="CV211" s="391"/>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673"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77" t="str">
        <f>IF($C212=0,"",IF($V212="",IF($C212=0,"",1),0))</f>
        <v/>
      </c>
      <c r="CR212" s="77">
        <f>IF($C212&lt;$V212,1,0)</f>
        <v>0</v>
      </c>
      <c r="CS212" s="27"/>
      <c r="CT212" s="391"/>
      <c r="CU212" s="391"/>
      <c r="CV212" s="391"/>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672"/>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77" t="str">
        <f>IF($C213=0,"",IF($V213="",IF($C213=0,"",1),0))</f>
        <v/>
      </c>
      <c r="CR213" s="77">
        <f>IF($C213&lt;$V213,1,0)</f>
        <v>0</v>
      </c>
      <c r="CS213" s="27"/>
      <c r="CT213" s="391"/>
      <c r="CU213" s="391"/>
      <c r="CV213" s="391"/>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533" t="s">
        <v>146</v>
      </c>
      <c r="B215" s="534"/>
      <c r="C215" s="543" t="s">
        <v>147</v>
      </c>
      <c r="D215" s="543"/>
      <c r="E215" s="543"/>
      <c r="F215" s="557" t="s">
        <v>148</v>
      </c>
      <c r="G215" s="558"/>
      <c r="H215" s="558"/>
      <c r="I215" s="558"/>
      <c r="J215" s="558"/>
      <c r="K215" s="558"/>
      <c r="L215" s="558"/>
      <c r="M215" s="558"/>
      <c r="N215" s="558"/>
      <c r="O215" s="558"/>
      <c r="P215" s="558"/>
      <c r="Q215" s="558"/>
      <c r="R215" s="558"/>
      <c r="S215" s="558"/>
      <c r="T215" s="558"/>
      <c r="U215" s="558"/>
      <c r="V215" s="558"/>
      <c r="W215" s="558"/>
      <c r="X215" s="558"/>
      <c r="Y215" s="558"/>
      <c r="Z215" s="558"/>
      <c r="AA215" s="558"/>
      <c r="AB215" s="558"/>
      <c r="AC215" s="558"/>
      <c r="AD215" s="558"/>
      <c r="AE215" s="558"/>
      <c r="AF215" s="558"/>
      <c r="AG215" s="558"/>
      <c r="AH215" s="558"/>
      <c r="AI215" s="558"/>
      <c r="AJ215" s="558"/>
      <c r="AK215" s="558"/>
      <c r="AL215" s="558"/>
      <c r="AM215" s="558"/>
      <c r="AN215" s="723" t="s">
        <v>149</v>
      </c>
      <c r="AO215" s="509" t="s">
        <v>84</v>
      </c>
      <c r="AP215" s="713" t="s">
        <v>150</v>
      </c>
      <c r="AQ215" s="509"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81"/>
      <c r="B216" s="582"/>
      <c r="C216" s="543"/>
      <c r="D216" s="543"/>
      <c r="E216" s="543"/>
      <c r="F216" s="560" t="s">
        <v>271</v>
      </c>
      <c r="G216" s="726"/>
      <c r="H216" s="727" t="s">
        <v>237</v>
      </c>
      <c r="I216" s="728"/>
      <c r="J216" s="560" t="s">
        <v>140</v>
      </c>
      <c r="K216" s="726"/>
      <c r="L216" s="560" t="s">
        <v>63</v>
      </c>
      <c r="M216" s="726"/>
      <c r="N216" s="560" t="s">
        <v>8</v>
      </c>
      <c r="O216" s="726"/>
      <c r="P216" s="579" t="s">
        <v>213</v>
      </c>
      <c r="Q216" s="580"/>
      <c r="R216" s="579" t="s">
        <v>214</v>
      </c>
      <c r="S216" s="580"/>
      <c r="T216" s="579" t="s">
        <v>215</v>
      </c>
      <c r="U216" s="580"/>
      <c r="V216" s="579" t="s">
        <v>216</v>
      </c>
      <c r="W216" s="580"/>
      <c r="X216" s="579" t="s">
        <v>217</v>
      </c>
      <c r="Y216" s="580"/>
      <c r="Z216" s="579" t="s">
        <v>218</v>
      </c>
      <c r="AA216" s="580"/>
      <c r="AB216" s="579" t="s">
        <v>219</v>
      </c>
      <c r="AC216" s="580"/>
      <c r="AD216" s="579" t="s">
        <v>220</v>
      </c>
      <c r="AE216" s="580"/>
      <c r="AF216" s="579" t="s">
        <v>221</v>
      </c>
      <c r="AG216" s="580"/>
      <c r="AH216" s="579" t="s">
        <v>222</v>
      </c>
      <c r="AI216" s="580"/>
      <c r="AJ216" s="579" t="s">
        <v>223</v>
      </c>
      <c r="AK216" s="580"/>
      <c r="AL216" s="579" t="s">
        <v>224</v>
      </c>
      <c r="AM216" s="612"/>
      <c r="AN216" s="724"/>
      <c r="AO216" s="684"/>
      <c r="AP216" s="584"/>
      <c r="AQ216" s="684"/>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535"/>
      <c r="B217" s="536"/>
      <c r="C217" s="450" t="s">
        <v>133</v>
      </c>
      <c r="D217" s="450" t="s">
        <v>37</v>
      </c>
      <c r="E217" s="441" t="s">
        <v>58</v>
      </c>
      <c r="F217" s="454" t="s">
        <v>141</v>
      </c>
      <c r="G217" s="454" t="s">
        <v>58</v>
      </c>
      <c r="H217" s="454" t="s">
        <v>141</v>
      </c>
      <c r="I217" s="454" t="s">
        <v>58</v>
      </c>
      <c r="J217" s="454" t="s">
        <v>141</v>
      </c>
      <c r="K217" s="454" t="s">
        <v>58</v>
      </c>
      <c r="L217" s="454" t="s">
        <v>141</v>
      </c>
      <c r="M217" s="454" t="s">
        <v>58</v>
      </c>
      <c r="N217" s="454" t="s">
        <v>141</v>
      </c>
      <c r="O217" s="454" t="s">
        <v>58</v>
      </c>
      <c r="P217" s="454" t="s">
        <v>141</v>
      </c>
      <c r="Q217" s="454" t="s">
        <v>58</v>
      </c>
      <c r="R217" s="454" t="s">
        <v>141</v>
      </c>
      <c r="S217" s="454" t="s">
        <v>58</v>
      </c>
      <c r="T217" s="454" t="s">
        <v>141</v>
      </c>
      <c r="U217" s="454" t="s">
        <v>58</v>
      </c>
      <c r="V217" s="454" t="s">
        <v>141</v>
      </c>
      <c r="W217" s="454" t="s">
        <v>58</v>
      </c>
      <c r="X217" s="454" t="s">
        <v>141</v>
      </c>
      <c r="Y217" s="454" t="s">
        <v>58</v>
      </c>
      <c r="Z217" s="454" t="s">
        <v>141</v>
      </c>
      <c r="AA217" s="454" t="s">
        <v>58</v>
      </c>
      <c r="AB217" s="454" t="s">
        <v>141</v>
      </c>
      <c r="AC217" s="454" t="s">
        <v>58</v>
      </c>
      <c r="AD217" s="454" t="s">
        <v>141</v>
      </c>
      <c r="AE217" s="454" t="s">
        <v>58</v>
      </c>
      <c r="AF217" s="454" t="s">
        <v>141</v>
      </c>
      <c r="AG217" s="454" t="s">
        <v>58</v>
      </c>
      <c r="AH217" s="454" t="s">
        <v>141</v>
      </c>
      <c r="AI217" s="454" t="s">
        <v>58</v>
      </c>
      <c r="AJ217" s="454" t="s">
        <v>141</v>
      </c>
      <c r="AK217" s="454" t="s">
        <v>58</v>
      </c>
      <c r="AL217" s="454" t="s">
        <v>141</v>
      </c>
      <c r="AM217" s="443" t="s">
        <v>58</v>
      </c>
      <c r="AN217" s="725"/>
      <c r="AO217" s="510"/>
      <c r="AP217" s="714"/>
      <c r="AQ217" s="510"/>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27"/>
      <c r="CQ217" s="27"/>
      <c r="CR217" s="27"/>
      <c r="CS217" s="11"/>
      <c r="CT217" s="27"/>
      <c r="CU217" s="27"/>
      <c r="CV217" s="27"/>
      <c r="CW217" s="11"/>
      <c r="CX217" s="11"/>
      <c r="CY217" s="11"/>
      <c r="CZ217" s="11"/>
      <c r="DA217" s="11"/>
      <c r="DB217" s="11"/>
      <c r="DC217" s="11"/>
      <c r="DD217" s="11"/>
      <c r="DE217" s="11"/>
    </row>
    <row r="218" spans="1:118" s="76" customFormat="1" ht="18" customHeight="1" x14ac:dyDescent="0.15">
      <c r="A218" s="752" t="s">
        <v>151</v>
      </c>
      <c r="B218" s="753"/>
      <c r="C218" s="287">
        <f>SUM(D218:E218)</f>
        <v>43</v>
      </c>
      <c r="D218" s="287">
        <f>+F218+H218+J218+L218+N218+P218+R218+T218+V218++X218+Z218+AB218+AD218+AF218+AH218+AJ218+AL218</f>
        <v>0</v>
      </c>
      <c r="E218" s="287">
        <f>+G218+I218+K218+M218+O218+Q218+S218+U218+W218++Y218+AA218+AC218+AE218+AG218+AI218+AK218+AM218</f>
        <v>43</v>
      </c>
      <c r="F218" s="287">
        <f>SUM(F220:F228)</f>
        <v>0</v>
      </c>
      <c r="G218" s="287">
        <f t="shared" ref="G218:AM218" si="52">SUM(G220:G228)</f>
        <v>0</v>
      </c>
      <c r="H218" s="287">
        <f t="shared" si="52"/>
        <v>0</v>
      </c>
      <c r="I218" s="287">
        <f t="shared" si="52"/>
        <v>0</v>
      </c>
      <c r="J218" s="287">
        <f t="shared" si="52"/>
        <v>0</v>
      </c>
      <c r="K218" s="287">
        <f>SUM(K219:K228)</f>
        <v>0</v>
      </c>
      <c r="L218" s="287">
        <f t="shared" si="52"/>
        <v>0</v>
      </c>
      <c r="M218" s="287">
        <f>SUM(M219:M228)</f>
        <v>6</v>
      </c>
      <c r="N218" s="287">
        <f t="shared" si="52"/>
        <v>0</v>
      </c>
      <c r="O218" s="287">
        <f>SUM(O219:O228)</f>
        <v>5</v>
      </c>
      <c r="P218" s="287">
        <f t="shared" si="52"/>
        <v>0</v>
      </c>
      <c r="Q218" s="287">
        <f>SUM(Q219:Q228)</f>
        <v>6</v>
      </c>
      <c r="R218" s="287">
        <f t="shared" si="52"/>
        <v>0</v>
      </c>
      <c r="S218" s="287">
        <f>SUM(S219:S228)</f>
        <v>10</v>
      </c>
      <c r="T218" s="287">
        <f t="shared" si="52"/>
        <v>0</v>
      </c>
      <c r="U218" s="287">
        <f>SUM(U219:U228)</f>
        <v>2</v>
      </c>
      <c r="V218" s="287">
        <f t="shared" si="52"/>
        <v>0</v>
      </c>
      <c r="W218" s="287">
        <f>SUM(W219:W228)</f>
        <v>3</v>
      </c>
      <c r="X218" s="287">
        <f t="shared" si="52"/>
        <v>0</v>
      </c>
      <c r="Y218" s="287">
        <f>SUM(Y219:Y228)</f>
        <v>6</v>
      </c>
      <c r="Z218" s="287">
        <f t="shared" si="52"/>
        <v>0</v>
      </c>
      <c r="AA218" s="287">
        <f>SUM(AA219:AA228)</f>
        <v>3</v>
      </c>
      <c r="AB218" s="287">
        <f t="shared" si="52"/>
        <v>0</v>
      </c>
      <c r="AC218" s="287">
        <f>SUM(AC219:AC228)</f>
        <v>1</v>
      </c>
      <c r="AD218" s="287">
        <f t="shared" si="52"/>
        <v>0</v>
      </c>
      <c r="AE218" s="287">
        <f t="shared" si="52"/>
        <v>1</v>
      </c>
      <c r="AF218" s="287">
        <f t="shared" si="52"/>
        <v>0</v>
      </c>
      <c r="AG218" s="287">
        <f t="shared" si="52"/>
        <v>0</v>
      </c>
      <c r="AH218" s="287">
        <f t="shared" si="52"/>
        <v>0</v>
      </c>
      <c r="AI218" s="287">
        <f t="shared" si="52"/>
        <v>0</v>
      </c>
      <c r="AJ218" s="287">
        <f t="shared" si="52"/>
        <v>0</v>
      </c>
      <c r="AK218" s="287">
        <f t="shared" si="52"/>
        <v>0</v>
      </c>
      <c r="AL218" s="288">
        <f t="shared" si="52"/>
        <v>0</v>
      </c>
      <c r="AM218" s="289">
        <f t="shared" si="52"/>
        <v>0</v>
      </c>
      <c r="AN218" s="152">
        <f>SUM(AN219:AN228)</f>
        <v>0</v>
      </c>
      <c r="AO218" s="153">
        <f>SUM(AO219:AO228)</f>
        <v>36</v>
      </c>
      <c r="AP218" s="290">
        <f>SUM(AP219:AP228)</f>
        <v>34</v>
      </c>
      <c r="AQ218" s="290">
        <f>SUM(AQ219:AQ228)</f>
        <v>2</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7">
        <f>IF($AO218&lt;$AP218+$AQ218,1,0)</f>
        <v>0</v>
      </c>
      <c r="CQ218" s="27"/>
      <c r="CR218" s="27"/>
      <c r="CS218" s="11"/>
      <c r="CT218" s="27"/>
      <c r="CU218" s="27"/>
      <c r="CV218" s="27"/>
      <c r="CW218" s="11"/>
      <c r="CX218" s="11"/>
      <c r="CY218" s="11"/>
      <c r="CZ218" s="11"/>
      <c r="DA218" s="11"/>
      <c r="DB218" s="11"/>
      <c r="DC218" s="11"/>
      <c r="DD218" s="11"/>
      <c r="DE218" s="11"/>
    </row>
    <row r="219" spans="1:118" s="76" customFormat="1" ht="18" customHeight="1" x14ac:dyDescent="0.15">
      <c r="A219" s="664" t="s">
        <v>152</v>
      </c>
      <c r="B219" s="275" t="s">
        <v>97</v>
      </c>
      <c r="C219" s="291">
        <f>+E219</f>
        <v>0</v>
      </c>
      <c r="D219" s="292"/>
      <c r="E219" s="291">
        <f>+K219+M219+O219+Q219+S219+U219+W219++Y219+AA219+AC219</f>
        <v>0</v>
      </c>
      <c r="F219" s="258"/>
      <c r="G219" s="258"/>
      <c r="H219" s="258"/>
      <c r="I219" s="258"/>
      <c r="J219" s="258"/>
      <c r="K219" s="84"/>
      <c r="L219" s="258"/>
      <c r="M219" s="84"/>
      <c r="N219" s="258"/>
      <c r="O219" s="84"/>
      <c r="P219" s="258"/>
      <c r="Q219" s="84"/>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7">
        <f t="shared" ref="CP219:CP228" si="55">IF($AO219&lt;$AP219+$AQ219,1,0)</f>
        <v>0</v>
      </c>
      <c r="CQ219" s="27"/>
      <c r="CR219" s="27"/>
      <c r="CS219" s="11"/>
      <c r="CT219" s="27"/>
      <c r="CU219" s="27"/>
      <c r="CV219" s="27"/>
      <c r="CW219" s="11"/>
      <c r="CX219" s="11"/>
      <c r="CY219" s="11"/>
      <c r="CZ219" s="11"/>
      <c r="DA219" s="11"/>
      <c r="DB219" s="11"/>
      <c r="DC219" s="11"/>
      <c r="DD219" s="11"/>
      <c r="DE219" s="11"/>
    </row>
    <row r="220" spans="1:118" s="13" customFormat="1" ht="18.75" customHeight="1" x14ac:dyDescent="0.2">
      <c r="A220" s="665"/>
      <c r="B220" s="442" t="s">
        <v>153</v>
      </c>
      <c r="C220" s="95">
        <f t="shared" ref="C220:C228" si="56">SUM(D220:E220)</f>
        <v>0</v>
      </c>
      <c r="D220" s="95">
        <f t="shared" ref="D220:E228" si="57">+F220+H220+J220+L220+N220+P220+R220+T220+V220++X220+Z220+AB220+AD220+AF220+AH220+AJ220+AL220</f>
        <v>0</v>
      </c>
      <c r="E220" s="123">
        <f>+G220+I220+K220+M220+O220+Q220+S220+U220+W220++Y220+AA220+AC220+AE220+AG220+AI220+AK220+AM220</f>
        <v>0</v>
      </c>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7">
        <f t="shared" si="55"/>
        <v>0</v>
      </c>
      <c r="CQ220" s="27"/>
      <c r="CR220" s="27"/>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754" t="s">
        <v>154</v>
      </c>
      <c r="B221" s="754"/>
      <c r="C221" s="125">
        <f t="shared" si="56"/>
        <v>0</v>
      </c>
      <c r="D221" s="125">
        <f t="shared" si="57"/>
        <v>0</v>
      </c>
      <c r="E221" s="145">
        <f t="shared" si="57"/>
        <v>0</v>
      </c>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7">
        <f t="shared" si="55"/>
        <v>0</v>
      </c>
      <c r="CQ221" s="27"/>
      <c r="CR221" s="27"/>
      <c r="CS221" s="11"/>
      <c r="CT221" s="27"/>
      <c r="CU221" s="27"/>
      <c r="CV221" s="27"/>
      <c r="CW221" s="11"/>
      <c r="CX221" s="11"/>
      <c r="CY221" s="11"/>
      <c r="CZ221" s="11"/>
      <c r="DA221" s="11"/>
      <c r="DB221" s="11"/>
      <c r="DC221" s="11"/>
      <c r="DD221" s="11"/>
      <c r="DE221" s="11"/>
    </row>
    <row r="222" spans="1:118" s="76" customFormat="1" ht="15" customHeight="1" x14ac:dyDescent="0.15">
      <c r="A222" s="755" t="s">
        <v>155</v>
      </c>
      <c r="B222" s="755"/>
      <c r="C222" s="94">
        <f t="shared" si="56"/>
        <v>8</v>
      </c>
      <c r="D222" s="94">
        <f t="shared" si="57"/>
        <v>0</v>
      </c>
      <c r="E222" s="122">
        <f t="shared" si="57"/>
        <v>8</v>
      </c>
      <c r="F222" s="85"/>
      <c r="G222" s="85"/>
      <c r="H222" s="85"/>
      <c r="I222" s="85"/>
      <c r="J222" s="85"/>
      <c r="K222" s="85"/>
      <c r="L222" s="85"/>
      <c r="M222" s="85">
        <v>4</v>
      </c>
      <c r="N222" s="85"/>
      <c r="O222" s="85"/>
      <c r="P222" s="85"/>
      <c r="Q222" s="85">
        <v>1</v>
      </c>
      <c r="R222" s="85"/>
      <c r="S222" s="85">
        <v>2</v>
      </c>
      <c r="T222" s="85"/>
      <c r="U222" s="85"/>
      <c r="V222" s="85"/>
      <c r="W222" s="85"/>
      <c r="X222" s="85"/>
      <c r="Y222" s="85"/>
      <c r="Z222" s="85"/>
      <c r="AA222" s="85">
        <v>1</v>
      </c>
      <c r="AB222" s="85"/>
      <c r="AC222" s="85"/>
      <c r="AD222" s="85"/>
      <c r="AE222" s="85"/>
      <c r="AF222" s="85"/>
      <c r="AG222" s="85"/>
      <c r="AH222" s="85"/>
      <c r="AI222" s="85"/>
      <c r="AJ222" s="85"/>
      <c r="AK222" s="85"/>
      <c r="AL222" s="85"/>
      <c r="AM222" s="129"/>
      <c r="AN222" s="135"/>
      <c r="AO222" s="97">
        <v>3</v>
      </c>
      <c r="AP222" s="85">
        <v>1</v>
      </c>
      <c r="AQ222" s="85">
        <v>2</v>
      </c>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7">
        <f t="shared" si="55"/>
        <v>0</v>
      </c>
      <c r="CQ222" s="27"/>
      <c r="CR222" s="27"/>
      <c r="CS222" s="11"/>
      <c r="CT222" s="27"/>
      <c r="CU222" s="27"/>
      <c r="CV222" s="27"/>
      <c r="CW222" s="11"/>
      <c r="CX222" s="11"/>
      <c r="CY222" s="11"/>
      <c r="CZ222" s="11"/>
      <c r="DA222" s="11"/>
      <c r="DB222" s="11"/>
      <c r="DC222" s="11"/>
      <c r="DD222" s="11"/>
      <c r="DE222" s="11"/>
    </row>
    <row r="223" spans="1:118" s="76" customFormat="1" ht="15" customHeight="1" x14ac:dyDescent="0.15">
      <c r="A223" s="755" t="s">
        <v>156</v>
      </c>
      <c r="B223" s="755"/>
      <c r="C223" s="94">
        <f t="shared" si="56"/>
        <v>1</v>
      </c>
      <c r="D223" s="94">
        <f t="shared" si="57"/>
        <v>0</v>
      </c>
      <c r="E223" s="122">
        <f t="shared" si="57"/>
        <v>1</v>
      </c>
      <c r="F223" s="85"/>
      <c r="G223" s="85"/>
      <c r="H223" s="85"/>
      <c r="I223" s="85"/>
      <c r="J223" s="85"/>
      <c r="K223" s="85"/>
      <c r="L223" s="85"/>
      <c r="M223" s="85"/>
      <c r="N223" s="85"/>
      <c r="O223" s="85"/>
      <c r="P223" s="85"/>
      <c r="Q223" s="85"/>
      <c r="R223" s="85"/>
      <c r="S223" s="85"/>
      <c r="T223" s="85"/>
      <c r="U223" s="85"/>
      <c r="V223" s="85"/>
      <c r="W223" s="85">
        <v>1</v>
      </c>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7">
        <f t="shared" si="55"/>
        <v>0</v>
      </c>
      <c r="CQ223" s="27"/>
      <c r="CR223" s="27"/>
      <c r="CS223" s="11"/>
      <c r="CT223" s="27"/>
      <c r="CU223" s="27"/>
      <c r="CV223" s="27"/>
      <c r="CW223" s="11"/>
      <c r="CX223" s="11"/>
      <c r="CY223" s="11"/>
      <c r="CZ223" s="11"/>
      <c r="DA223" s="11"/>
      <c r="DB223" s="11"/>
      <c r="DC223" s="11"/>
      <c r="DD223" s="11"/>
      <c r="DE223" s="11"/>
    </row>
    <row r="224" spans="1:118" s="76" customFormat="1" ht="15" customHeight="1" x14ac:dyDescent="0.15">
      <c r="A224" s="755" t="s">
        <v>157</v>
      </c>
      <c r="B224" s="755"/>
      <c r="C224" s="94">
        <f t="shared" si="56"/>
        <v>1</v>
      </c>
      <c r="D224" s="94">
        <f t="shared" si="57"/>
        <v>0</v>
      </c>
      <c r="E224" s="122">
        <f t="shared" si="57"/>
        <v>1</v>
      </c>
      <c r="F224" s="85"/>
      <c r="G224" s="85"/>
      <c r="H224" s="85"/>
      <c r="I224" s="85"/>
      <c r="J224" s="85"/>
      <c r="K224" s="85"/>
      <c r="L224" s="85"/>
      <c r="M224" s="85"/>
      <c r="N224" s="85"/>
      <c r="O224" s="85"/>
      <c r="P224" s="85"/>
      <c r="Q224" s="85"/>
      <c r="R224" s="85"/>
      <c r="S224" s="85">
        <v>1</v>
      </c>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7">
        <f t="shared" si="55"/>
        <v>0</v>
      </c>
      <c r="CQ224" s="27"/>
      <c r="CR224" s="27"/>
      <c r="CS224" s="11"/>
      <c r="CT224" s="27"/>
      <c r="CU224" s="27"/>
      <c r="CV224" s="27"/>
      <c r="CW224" s="11"/>
      <c r="CX224" s="11"/>
      <c r="CY224" s="11"/>
      <c r="CZ224" s="11"/>
      <c r="DA224" s="11"/>
      <c r="DB224" s="11"/>
      <c r="DC224" s="11"/>
      <c r="DD224" s="11"/>
      <c r="DE224" s="11"/>
    </row>
    <row r="225" spans="1:127" s="76" customFormat="1" ht="15" customHeight="1" x14ac:dyDescent="0.15">
      <c r="A225" s="755" t="s">
        <v>158</v>
      </c>
      <c r="B225" s="755"/>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7">
        <f t="shared" si="55"/>
        <v>0</v>
      </c>
      <c r="CQ225" s="27"/>
      <c r="CR225" s="27"/>
      <c r="CS225" s="11"/>
      <c r="CT225" s="27"/>
      <c r="CU225" s="27"/>
      <c r="CV225" s="27"/>
      <c r="CW225" s="11"/>
      <c r="CX225" s="11"/>
      <c r="CY225" s="11"/>
      <c r="CZ225" s="11"/>
      <c r="DA225" s="11"/>
      <c r="DB225" s="11"/>
      <c r="DC225" s="11"/>
      <c r="DD225" s="11"/>
      <c r="DE225" s="11"/>
    </row>
    <row r="226" spans="1:127" s="76" customFormat="1" ht="15" customHeight="1" x14ac:dyDescent="0.15">
      <c r="A226" s="755" t="s">
        <v>159</v>
      </c>
      <c r="B226" s="755"/>
      <c r="C226" s="94">
        <f t="shared" si="56"/>
        <v>0</v>
      </c>
      <c r="D226" s="94">
        <f t="shared" si="57"/>
        <v>0</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7">
        <f t="shared" si="55"/>
        <v>0</v>
      </c>
      <c r="CQ226" s="27"/>
      <c r="CR226" s="27"/>
      <c r="CS226" s="11"/>
      <c r="CT226" s="27"/>
      <c r="CU226" s="27"/>
      <c r="CV226" s="27"/>
      <c r="CW226" s="11"/>
      <c r="CX226" s="11"/>
      <c r="CY226" s="11"/>
      <c r="CZ226" s="11"/>
      <c r="DA226" s="11"/>
      <c r="DB226" s="11"/>
      <c r="DC226" s="11"/>
      <c r="DD226" s="11"/>
      <c r="DE226" s="11"/>
    </row>
    <row r="227" spans="1:127" s="76" customFormat="1" ht="15" customHeight="1" x14ac:dyDescent="0.15">
      <c r="A227" s="755" t="s">
        <v>160</v>
      </c>
      <c r="B227" s="755"/>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7">
        <f t="shared" si="55"/>
        <v>0</v>
      </c>
      <c r="CQ227" s="27"/>
      <c r="CR227" s="27"/>
      <c r="CS227" s="11"/>
      <c r="CT227" s="27"/>
      <c r="CU227" s="27"/>
      <c r="CV227" s="27"/>
      <c r="CW227" s="11"/>
      <c r="CX227" s="11"/>
      <c r="CY227" s="11"/>
      <c r="CZ227" s="11"/>
      <c r="DA227" s="11"/>
      <c r="DB227" s="11"/>
      <c r="DC227" s="11"/>
      <c r="DD227" s="11"/>
      <c r="DE227" s="11"/>
    </row>
    <row r="228" spans="1:127" s="76" customFormat="1" ht="15" customHeight="1" x14ac:dyDescent="0.15">
      <c r="A228" s="745" t="s">
        <v>161</v>
      </c>
      <c r="B228" s="745"/>
      <c r="C228" s="95">
        <f t="shared" si="56"/>
        <v>33</v>
      </c>
      <c r="D228" s="95">
        <f t="shared" si="57"/>
        <v>0</v>
      </c>
      <c r="E228" s="123">
        <f t="shared" si="57"/>
        <v>33</v>
      </c>
      <c r="F228" s="87"/>
      <c r="G228" s="87"/>
      <c r="H228" s="87"/>
      <c r="I228" s="87"/>
      <c r="J228" s="87"/>
      <c r="K228" s="87"/>
      <c r="L228" s="87"/>
      <c r="M228" s="87">
        <v>2</v>
      </c>
      <c r="N228" s="87"/>
      <c r="O228" s="87">
        <v>5</v>
      </c>
      <c r="P228" s="87"/>
      <c r="Q228" s="87">
        <v>5</v>
      </c>
      <c r="R228" s="87"/>
      <c r="S228" s="87">
        <v>7</v>
      </c>
      <c r="T228" s="87"/>
      <c r="U228" s="87">
        <v>2</v>
      </c>
      <c r="V228" s="87"/>
      <c r="W228" s="87">
        <v>2</v>
      </c>
      <c r="X228" s="87"/>
      <c r="Y228" s="87">
        <v>6</v>
      </c>
      <c r="Z228" s="87"/>
      <c r="AA228" s="87">
        <v>2</v>
      </c>
      <c r="AB228" s="87"/>
      <c r="AC228" s="87">
        <v>1</v>
      </c>
      <c r="AD228" s="87"/>
      <c r="AE228" s="87">
        <v>1</v>
      </c>
      <c r="AF228" s="87"/>
      <c r="AG228" s="87"/>
      <c r="AH228" s="87"/>
      <c r="AI228" s="87"/>
      <c r="AJ228" s="87"/>
      <c r="AK228" s="87"/>
      <c r="AL228" s="87"/>
      <c r="AM228" s="113"/>
      <c r="AN228" s="137"/>
      <c r="AO228" s="110">
        <v>33</v>
      </c>
      <c r="AP228" s="87">
        <v>33</v>
      </c>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7">
        <f t="shared" si="55"/>
        <v>0</v>
      </c>
      <c r="CQ228" s="27"/>
      <c r="CR228" s="27"/>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27"/>
      <c r="CQ229" s="27"/>
      <c r="CR229" s="27"/>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533" t="s">
        <v>39</v>
      </c>
      <c r="B230" s="534"/>
      <c r="C230" s="746" t="s">
        <v>147</v>
      </c>
      <c r="D230" s="747"/>
      <c r="E230" s="748"/>
      <c r="F230" s="543" t="s">
        <v>162</v>
      </c>
      <c r="G230" s="543"/>
      <c r="H230" s="543"/>
      <c r="I230" s="543"/>
      <c r="J230" s="543"/>
      <c r="K230" s="543"/>
      <c r="L230" s="543"/>
      <c r="M230" s="543"/>
      <c r="N230" s="543"/>
      <c r="O230" s="543"/>
      <c r="P230" s="543"/>
      <c r="Q230" s="543"/>
      <c r="R230" s="543"/>
      <c r="S230" s="543"/>
      <c r="T230" s="543"/>
      <c r="U230" s="543"/>
      <c r="V230" s="543"/>
      <c r="W230" s="543"/>
      <c r="X230" s="543"/>
      <c r="Y230" s="543"/>
      <c r="Z230" s="543"/>
      <c r="AA230" s="543"/>
      <c r="AB230" s="543"/>
      <c r="AC230" s="543"/>
      <c r="AD230" s="543"/>
      <c r="AE230" s="543"/>
      <c r="AF230" s="543"/>
      <c r="AG230" s="543"/>
      <c r="AH230" s="543"/>
      <c r="AI230" s="543"/>
      <c r="AJ230" s="543"/>
      <c r="AK230" s="543"/>
      <c r="AL230" s="543"/>
      <c r="AM230" s="543"/>
      <c r="AN230" s="543"/>
      <c r="AO230" s="557"/>
      <c r="AP230" s="729" t="s">
        <v>97</v>
      </c>
      <c r="AQ230" s="73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27"/>
      <c r="CQ230" s="27"/>
      <c r="CR230" s="27"/>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81"/>
      <c r="B231" s="582"/>
      <c r="C231" s="749"/>
      <c r="D231" s="750"/>
      <c r="E231" s="751"/>
      <c r="F231" s="560" t="s">
        <v>163</v>
      </c>
      <c r="G231" s="726"/>
      <c r="H231" s="560" t="s">
        <v>164</v>
      </c>
      <c r="I231" s="726"/>
      <c r="J231" s="727" t="s">
        <v>273</v>
      </c>
      <c r="K231" s="728"/>
      <c r="L231" s="560" t="s">
        <v>140</v>
      </c>
      <c r="M231" s="726"/>
      <c r="N231" s="560" t="s">
        <v>63</v>
      </c>
      <c r="O231" s="726"/>
      <c r="P231" s="560" t="s">
        <v>8</v>
      </c>
      <c r="Q231" s="726"/>
      <c r="R231" s="579" t="s">
        <v>213</v>
      </c>
      <c r="S231" s="580"/>
      <c r="T231" s="579" t="s">
        <v>214</v>
      </c>
      <c r="U231" s="580"/>
      <c r="V231" s="579" t="s">
        <v>215</v>
      </c>
      <c r="W231" s="580"/>
      <c r="X231" s="579" t="s">
        <v>216</v>
      </c>
      <c r="Y231" s="580"/>
      <c r="Z231" s="579" t="s">
        <v>217</v>
      </c>
      <c r="AA231" s="580"/>
      <c r="AB231" s="579" t="s">
        <v>218</v>
      </c>
      <c r="AC231" s="580"/>
      <c r="AD231" s="579" t="s">
        <v>219</v>
      </c>
      <c r="AE231" s="580"/>
      <c r="AF231" s="579" t="s">
        <v>220</v>
      </c>
      <c r="AG231" s="580"/>
      <c r="AH231" s="579" t="s">
        <v>221</v>
      </c>
      <c r="AI231" s="580"/>
      <c r="AJ231" s="579" t="s">
        <v>222</v>
      </c>
      <c r="AK231" s="580"/>
      <c r="AL231" s="579" t="s">
        <v>223</v>
      </c>
      <c r="AM231" s="580"/>
      <c r="AN231" s="579" t="s">
        <v>224</v>
      </c>
      <c r="AO231" s="612"/>
      <c r="AP231" s="730"/>
      <c r="AQ231" s="73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27"/>
      <c r="CQ231" s="27"/>
      <c r="CR231" s="27"/>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535"/>
      <c r="B232" s="536"/>
      <c r="C232" s="450" t="s">
        <v>133</v>
      </c>
      <c r="D232" s="450" t="s">
        <v>37</v>
      </c>
      <c r="E232" s="441"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731"/>
      <c r="AQ232" s="73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27"/>
      <c r="CQ232" s="27"/>
      <c r="CR232" s="27"/>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674" t="s">
        <v>101</v>
      </c>
      <c r="B233" s="674"/>
      <c r="C233" s="93">
        <f t="shared" ref="C233:C239" si="58">SUM(D233:E233)</f>
        <v>2</v>
      </c>
      <c r="D233" s="93">
        <f t="shared" ref="D233:E239" si="59">+F233+H233+J233+L233+N233+P233+R233+T233+V233++X233+Z233+AB233+AD233+AF233+AH233+AJ233+AL233+AN233</f>
        <v>0</v>
      </c>
      <c r="E233" s="93">
        <f t="shared" si="59"/>
        <v>2</v>
      </c>
      <c r="F233" s="96"/>
      <c r="G233" s="96"/>
      <c r="H233" s="96"/>
      <c r="I233" s="96"/>
      <c r="J233" s="96"/>
      <c r="K233" s="96"/>
      <c r="L233" s="96"/>
      <c r="M233" s="96"/>
      <c r="N233" s="96"/>
      <c r="O233" s="96"/>
      <c r="P233" s="96"/>
      <c r="Q233" s="96"/>
      <c r="R233" s="96"/>
      <c r="S233" s="96"/>
      <c r="T233" s="96"/>
      <c r="U233" s="96">
        <v>1</v>
      </c>
      <c r="V233" s="96"/>
      <c r="W233" s="96"/>
      <c r="X233" s="96"/>
      <c r="Y233" s="96"/>
      <c r="Z233" s="96"/>
      <c r="AA233" s="96">
        <v>1</v>
      </c>
      <c r="AB233" s="96"/>
      <c r="AC233" s="96"/>
      <c r="AD233" s="96"/>
      <c r="AE233" s="96"/>
      <c r="AF233" s="96"/>
      <c r="AG233" s="96"/>
      <c r="AH233" s="96"/>
      <c r="AI233" s="96"/>
      <c r="AJ233" s="96"/>
      <c r="AK233" s="96"/>
      <c r="AL233" s="96"/>
      <c r="AM233" s="96"/>
      <c r="AN233" s="96"/>
      <c r="AO233" s="138"/>
      <c r="AP233" s="234">
        <v>1</v>
      </c>
      <c r="AQ233" s="84"/>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7">
        <f>IF($C233&lt;$AP233+$AQ233,1,0)</f>
        <v>0</v>
      </c>
      <c r="CQ233" s="77">
        <f>IF($E233&lt;$AP233,1,0)</f>
        <v>0</v>
      </c>
      <c r="CR233" s="27"/>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615" t="s">
        <v>84</v>
      </c>
      <c r="B234" s="615"/>
      <c r="C234" s="99">
        <f t="shared" si="58"/>
        <v>1</v>
      </c>
      <c r="D234" s="99">
        <f t="shared" si="59"/>
        <v>0</v>
      </c>
      <c r="E234" s="99">
        <f t="shared" si="59"/>
        <v>1</v>
      </c>
      <c r="F234" s="124"/>
      <c r="G234" s="124">
        <v>1</v>
      </c>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7">
        <f t="shared" ref="CP234:CP239" si="63">IF($C234&lt;$AP234+$AQ234,1,0)</f>
        <v>0</v>
      </c>
      <c r="CQ234" s="77">
        <f t="shared" ref="CQ234:CQ239" si="64">IF($E234&lt;$AP234,1,0)</f>
        <v>0</v>
      </c>
      <c r="CR234" s="27"/>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739" t="s">
        <v>274</v>
      </c>
      <c r="B235" s="740"/>
      <c r="C235" s="147">
        <f t="shared" si="58"/>
        <v>0</v>
      </c>
      <c r="D235" s="147">
        <f t="shared" si="59"/>
        <v>0</v>
      </c>
      <c r="E235" s="147">
        <f t="shared" si="59"/>
        <v>0</v>
      </c>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7">
        <f t="shared" si="63"/>
        <v>0</v>
      </c>
      <c r="CQ235" s="77">
        <f t="shared" si="64"/>
        <v>0</v>
      </c>
      <c r="CR235" s="27"/>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741" t="s">
        <v>275</v>
      </c>
      <c r="B236" s="742"/>
      <c r="C236" s="304">
        <f t="shared" si="58"/>
        <v>1</v>
      </c>
      <c r="D236" s="304">
        <f>+F236+H236</f>
        <v>0</v>
      </c>
      <c r="E236" s="304">
        <f>+G236+I236</f>
        <v>1</v>
      </c>
      <c r="F236" s="305"/>
      <c r="G236" s="305">
        <v>1</v>
      </c>
      <c r="H236" s="305"/>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7">
        <f t="shared" si="63"/>
        <v>0</v>
      </c>
      <c r="CQ236" s="77">
        <f t="shared" si="64"/>
        <v>0</v>
      </c>
      <c r="CR236" s="27"/>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743" t="s">
        <v>276</v>
      </c>
      <c r="B237" s="125" t="s">
        <v>277</v>
      </c>
      <c r="C237" s="125">
        <f t="shared" si="58"/>
        <v>0</v>
      </c>
      <c r="D237" s="125">
        <f t="shared" si="59"/>
        <v>0</v>
      </c>
      <c r="E237" s="125">
        <f t="shared" si="59"/>
        <v>0</v>
      </c>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7">
        <f t="shared" si="63"/>
        <v>0</v>
      </c>
      <c r="CQ237" s="77">
        <f t="shared" si="64"/>
        <v>0</v>
      </c>
      <c r="CW237" s="11"/>
      <c r="CX237" s="11"/>
      <c r="CY237" s="11"/>
      <c r="CZ237" s="11"/>
      <c r="DA237" s="11"/>
      <c r="DB237" s="11"/>
      <c r="DC237" s="11"/>
      <c r="DD237" s="11"/>
      <c r="DE237" s="11"/>
      <c r="DF237" s="11"/>
      <c r="DG237" s="11"/>
      <c r="DH237" s="11"/>
    </row>
    <row r="238" spans="1:127" s="27" customFormat="1" ht="15.75" customHeight="1" x14ac:dyDescent="0.15">
      <c r="A238" s="743"/>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7">
        <f t="shared" si="63"/>
        <v>0</v>
      </c>
      <c r="CQ238" s="77">
        <f t="shared" si="64"/>
        <v>0</v>
      </c>
      <c r="CW238" s="11"/>
      <c r="CX238" s="11"/>
      <c r="CY238" s="11"/>
      <c r="CZ238" s="11"/>
      <c r="DA238" s="11"/>
      <c r="DB238" s="11"/>
      <c r="DC238" s="11"/>
      <c r="DD238" s="11"/>
      <c r="DE238" s="11"/>
      <c r="DF238" s="11"/>
      <c r="DG238" s="11"/>
      <c r="DH238" s="11"/>
    </row>
    <row r="239" spans="1:127" s="27" customFormat="1" ht="15.75" customHeight="1" x14ac:dyDescent="0.15">
      <c r="A239" s="744"/>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7">
        <f t="shared" si="63"/>
        <v>0</v>
      </c>
      <c r="CQ239" s="77">
        <f t="shared" si="64"/>
        <v>0</v>
      </c>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533" t="s">
        <v>39</v>
      </c>
      <c r="B241" s="534"/>
      <c r="C241" s="543" t="s">
        <v>147</v>
      </c>
      <c r="D241" s="543"/>
      <c r="E241" s="543"/>
      <c r="F241" s="557" t="s">
        <v>162</v>
      </c>
      <c r="G241" s="558"/>
      <c r="H241" s="558"/>
      <c r="I241" s="558"/>
      <c r="J241" s="558"/>
      <c r="K241" s="558"/>
      <c r="L241" s="558"/>
      <c r="M241" s="558"/>
      <c r="N241" s="558"/>
      <c r="O241" s="558"/>
      <c r="P241" s="558"/>
      <c r="Q241" s="558"/>
      <c r="R241" s="558"/>
      <c r="S241" s="558"/>
      <c r="T241" s="558"/>
      <c r="U241" s="558"/>
      <c r="V241" s="558"/>
      <c r="W241" s="558"/>
      <c r="X241" s="558"/>
      <c r="Y241" s="558"/>
      <c r="Z241" s="558"/>
      <c r="AA241" s="558"/>
      <c r="AB241" s="558"/>
      <c r="AC241" s="558"/>
      <c r="AD241" s="558"/>
      <c r="AE241" s="558"/>
      <c r="AF241" s="558"/>
      <c r="AG241" s="558"/>
      <c r="AH241" s="729"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27"/>
      <c r="CQ241" s="27"/>
      <c r="CR241" s="27"/>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81"/>
      <c r="B242" s="582"/>
      <c r="C242" s="543"/>
      <c r="D242" s="543"/>
      <c r="E242" s="543"/>
      <c r="F242" s="560" t="s">
        <v>63</v>
      </c>
      <c r="G242" s="726"/>
      <c r="H242" s="560" t="s">
        <v>8</v>
      </c>
      <c r="I242" s="726"/>
      <c r="J242" s="579" t="s">
        <v>213</v>
      </c>
      <c r="K242" s="580"/>
      <c r="L242" s="579" t="s">
        <v>214</v>
      </c>
      <c r="M242" s="580"/>
      <c r="N242" s="579" t="s">
        <v>215</v>
      </c>
      <c r="O242" s="580"/>
      <c r="P242" s="579" t="s">
        <v>216</v>
      </c>
      <c r="Q242" s="580"/>
      <c r="R242" s="579" t="s">
        <v>217</v>
      </c>
      <c r="S242" s="580"/>
      <c r="T242" s="579" t="s">
        <v>218</v>
      </c>
      <c r="U242" s="580"/>
      <c r="V242" s="579" t="s">
        <v>219</v>
      </c>
      <c r="W242" s="580"/>
      <c r="X242" s="579" t="s">
        <v>220</v>
      </c>
      <c r="Y242" s="580"/>
      <c r="Z242" s="579" t="s">
        <v>221</v>
      </c>
      <c r="AA242" s="580"/>
      <c r="AB242" s="579" t="s">
        <v>222</v>
      </c>
      <c r="AC242" s="580"/>
      <c r="AD242" s="579" t="s">
        <v>223</v>
      </c>
      <c r="AE242" s="580"/>
      <c r="AF242" s="579" t="s">
        <v>224</v>
      </c>
      <c r="AG242" s="612"/>
      <c r="AH242" s="730"/>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27"/>
      <c r="CQ242" s="27"/>
      <c r="CR242" s="27"/>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535"/>
      <c r="B243" s="536"/>
      <c r="C243" s="450" t="s">
        <v>133</v>
      </c>
      <c r="D243" s="450" t="s">
        <v>37</v>
      </c>
      <c r="E243" s="441"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731"/>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27"/>
      <c r="CQ243" s="27"/>
      <c r="CR243" s="27"/>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735" t="s">
        <v>101</v>
      </c>
      <c r="B244" s="735"/>
      <c r="C244" s="107">
        <f>SUM(D244:E244)</f>
        <v>0</v>
      </c>
      <c r="D244" s="107">
        <f t="shared" ref="D244:E247" si="65">+F244+H244+J244+L244+N244+P244+R244+T244+V244++X244+Z244+AB244+AD244+AF244</f>
        <v>0</v>
      </c>
      <c r="E244" s="141">
        <f t="shared" si="65"/>
        <v>0</v>
      </c>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77">
        <f>IF($E244&lt;$AP244,1,0)</f>
        <v>0</v>
      </c>
      <c r="CR244" s="27"/>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736" t="s">
        <v>84</v>
      </c>
      <c r="B245" s="736"/>
      <c r="C245" s="311">
        <f>SUM(D245:E245)</f>
        <v>0</v>
      </c>
      <c r="D245" s="311">
        <f t="shared" si="65"/>
        <v>0</v>
      </c>
      <c r="E245" s="312">
        <f t="shared" si="65"/>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77">
        <f>IF($E245&lt;$AP245,1,0)</f>
        <v>0</v>
      </c>
      <c r="CR245" s="27"/>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737" t="s">
        <v>180</v>
      </c>
      <c r="B246" s="737"/>
      <c r="C246" s="224">
        <f>SUM(D246:E246)</f>
        <v>12</v>
      </c>
      <c r="D246" s="224">
        <f t="shared" si="65"/>
        <v>0</v>
      </c>
      <c r="E246" s="265">
        <f t="shared" si="65"/>
        <v>12</v>
      </c>
      <c r="F246" s="108"/>
      <c r="G246" s="108">
        <v>1</v>
      </c>
      <c r="H246" s="108"/>
      <c r="I246" s="108">
        <v>3</v>
      </c>
      <c r="J246" s="108"/>
      <c r="K246" s="108">
        <v>2</v>
      </c>
      <c r="L246" s="108"/>
      <c r="M246" s="108"/>
      <c r="N246" s="108"/>
      <c r="O246" s="108">
        <v>1</v>
      </c>
      <c r="P246" s="108"/>
      <c r="Q246" s="108">
        <v>2</v>
      </c>
      <c r="R246" s="108"/>
      <c r="S246" s="108">
        <v>2</v>
      </c>
      <c r="T246" s="108"/>
      <c r="U246" s="108">
        <v>1</v>
      </c>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77">
        <f>IF($E246&lt;$AP246,1,0)</f>
        <v>0</v>
      </c>
      <c r="CR246" s="27"/>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738" t="s">
        <v>281</v>
      </c>
      <c r="B247" s="738"/>
      <c r="C247" s="95">
        <f>SUM(D247:E247)</f>
        <v>51</v>
      </c>
      <c r="D247" s="95">
        <f t="shared" si="65"/>
        <v>2</v>
      </c>
      <c r="E247" s="112">
        <f t="shared" si="65"/>
        <v>49</v>
      </c>
      <c r="F247" s="116"/>
      <c r="G247" s="116">
        <v>2</v>
      </c>
      <c r="H247" s="116"/>
      <c r="I247" s="116">
        <v>18</v>
      </c>
      <c r="J247" s="116">
        <v>1</v>
      </c>
      <c r="K247" s="116">
        <v>8</v>
      </c>
      <c r="L247" s="116">
        <v>1</v>
      </c>
      <c r="M247" s="116">
        <v>9</v>
      </c>
      <c r="N247" s="116"/>
      <c r="O247" s="116">
        <v>4</v>
      </c>
      <c r="P247" s="116"/>
      <c r="Q247" s="116">
        <v>1</v>
      </c>
      <c r="R247" s="116"/>
      <c r="S247" s="116">
        <v>5</v>
      </c>
      <c r="T247" s="116"/>
      <c r="U247" s="116">
        <v>2</v>
      </c>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77">
        <f>IF($E247&lt;$AP247,1,0)</f>
        <v>0</v>
      </c>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1374</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1178</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25">
    <mergeCell ref="AF86:AG86"/>
    <mergeCell ref="H94:I94"/>
    <mergeCell ref="J94:K94"/>
    <mergeCell ref="L94:M94"/>
    <mergeCell ref="F107:G107"/>
    <mergeCell ref="H107:I107"/>
    <mergeCell ref="J107:K107"/>
    <mergeCell ref="L107:M107"/>
    <mergeCell ref="A244:B244"/>
    <mergeCell ref="C241:E242"/>
    <mergeCell ref="F241:AG241"/>
    <mergeCell ref="A228:B228"/>
    <mergeCell ref="A230:B232"/>
    <mergeCell ref="C230:E231"/>
    <mergeCell ref="F230:AO230"/>
    <mergeCell ref="A218:B218"/>
    <mergeCell ref="A219:A220"/>
    <mergeCell ref="A221:B221"/>
    <mergeCell ref="A222:B222"/>
    <mergeCell ref="A223:B223"/>
    <mergeCell ref="A224:B224"/>
    <mergeCell ref="A225:B225"/>
    <mergeCell ref="A226:B226"/>
    <mergeCell ref="A227:B227"/>
    <mergeCell ref="A245:B245"/>
    <mergeCell ref="A246:B246"/>
    <mergeCell ref="A247:B247"/>
    <mergeCell ref="A233:B233"/>
    <mergeCell ref="A234:B234"/>
    <mergeCell ref="A235:B235"/>
    <mergeCell ref="A236:B236"/>
    <mergeCell ref="A237:A239"/>
    <mergeCell ref="A241:B243"/>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208:B209"/>
    <mergeCell ref="C208:C209"/>
    <mergeCell ref="D208:S208"/>
    <mergeCell ref="T208:U208"/>
    <mergeCell ref="V208:V209"/>
    <mergeCell ref="A210:A211"/>
    <mergeCell ref="AN215:AN217"/>
    <mergeCell ref="AO215:AO217"/>
    <mergeCell ref="AP215:AP217"/>
    <mergeCell ref="T196:U196"/>
    <mergeCell ref="AL202:AL203"/>
    <mergeCell ref="A204:B204"/>
    <mergeCell ref="A205:B205"/>
    <mergeCell ref="N202:O202"/>
    <mergeCell ref="P202:Q202"/>
    <mergeCell ref="R202:S202"/>
    <mergeCell ref="T202:U202"/>
    <mergeCell ref="V202:W202"/>
    <mergeCell ref="X202:Y202"/>
    <mergeCell ref="Z202:AA202"/>
    <mergeCell ref="AB202:AC202"/>
    <mergeCell ref="AD202:AE202"/>
    <mergeCell ref="F196:G196"/>
    <mergeCell ref="H196:I196"/>
    <mergeCell ref="J196:K196"/>
    <mergeCell ref="L196:M196"/>
    <mergeCell ref="N196:O196"/>
    <mergeCell ref="A171:C171"/>
    <mergeCell ref="A180:A182"/>
    <mergeCell ref="B180:C180"/>
    <mergeCell ref="B181:C181"/>
    <mergeCell ref="B182:C182"/>
    <mergeCell ref="A183:A186"/>
    <mergeCell ref="B183:C183"/>
    <mergeCell ref="B184:C184"/>
    <mergeCell ref="B185:C185"/>
    <mergeCell ref="B186:C186"/>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AK158:AL158"/>
    <mergeCell ref="AM158:AN158"/>
    <mergeCell ref="AO158:AO159"/>
    <mergeCell ref="AP158:AP159"/>
    <mergeCell ref="AQ158:AQ159"/>
    <mergeCell ref="AR158:AS158"/>
    <mergeCell ref="AZ158:BA158"/>
    <mergeCell ref="BB158:BC158"/>
    <mergeCell ref="BD158:BE158"/>
    <mergeCell ref="S158:T158"/>
    <mergeCell ref="U158:V158"/>
    <mergeCell ref="W158:X158"/>
    <mergeCell ref="Y158:Z158"/>
    <mergeCell ref="AA158:AB158"/>
    <mergeCell ref="AC158:AD158"/>
    <mergeCell ref="AE158:AF158"/>
    <mergeCell ref="AG158:AH158"/>
    <mergeCell ref="AI158:AJ158"/>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AE120:AF120"/>
    <mergeCell ref="AG120:AH120"/>
    <mergeCell ref="AI120:AJ120"/>
    <mergeCell ref="AK120:AL120"/>
    <mergeCell ref="AM120:AN120"/>
    <mergeCell ref="AO120:AO121"/>
    <mergeCell ref="AP120:AP121"/>
    <mergeCell ref="AQ120:AR120"/>
    <mergeCell ref="AZ120:BA120"/>
    <mergeCell ref="M120:N120"/>
    <mergeCell ref="O120:P120"/>
    <mergeCell ref="Q120:R120"/>
    <mergeCell ref="S120:T120"/>
    <mergeCell ref="U120:V120"/>
    <mergeCell ref="W120:X120"/>
    <mergeCell ref="Y120:Z120"/>
    <mergeCell ref="AA120:AB120"/>
    <mergeCell ref="AC120:AD120"/>
    <mergeCell ref="N107:N108"/>
    <mergeCell ref="A109:B109"/>
    <mergeCell ref="A110:B110"/>
    <mergeCell ref="A111:B111"/>
    <mergeCell ref="A112:B112"/>
    <mergeCell ref="A113:B113"/>
    <mergeCell ref="A114:B114"/>
    <mergeCell ref="A115:B115"/>
    <mergeCell ref="A116:B116"/>
    <mergeCell ref="F85:AG85"/>
    <mergeCell ref="AH85:AH87"/>
    <mergeCell ref="A90:A91"/>
    <mergeCell ref="A92:B92"/>
    <mergeCell ref="A94:B95"/>
    <mergeCell ref="C94:E94"/>
    <mergeCell ref="F94:G94"/>
    <mergeCell ref="A96:B96"/>
    <mergeCell ref="A97:B97"/>
    <mergeCell ref="A88:B88"/>
    <mergeCell ref="A89:B89"/>
    <mergeCell ref="F86:G86"/>
    <mergeCell ref="H86:I86"/>
    <mergeCell ref="J86:K86"/>
    <mergeCell ref="L86:M86"/>
    <mergeCell ref="N86:O86"/>
    <mergeCell ref="P86:Q86"/>
    <mergeCell ref="R86:S86"/>
    <mergeCell ref="T86:U86"/>
    <mergeCell ref="V86:W86"/>
    <mergeCell ref="X86:Y86"/>
    <mergeCell ref="Z86:AA86"/>
    <mergeCell ref="AB86:AC86"/>
    <mergeCell ref="AD86:AE86"/>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CX65:CY65"/>
    <mergeCell ref="CZ65:DA65"/>
    <mergeCell ref="DB65:DC65"/>
    <mergeCell ref="DD65:DE65"/>
    <mergeCell ref="DF65:DG65"/>
    <mergeCell ref="DH65:DI65"/>
    <mergeCell ref="DJ65:DK65"/>
    <mergeCell ref="DL65:DM65"/>
    <mergeCell ref="DN65:DO65"/>
    <mergeCell ref="BR65:BS65"/>
    <mergeCell ref="BT65:BU65"/>
    <mergeCell ref="BV65:BW65"/>
    <mergeCell ref="BX65:BY65"/>
    <mergeCell ref="BZ65:CA65"/>
    <mergeCell ref="CP65:CQ65"/>
    <mergeCell ref="CR65:CS65"/>
    <mergeCell ref="CT65:CU65"/>
    <mergeCell ref="CV65:CW65"/>
    <mergeCell ref="AZ65:BA65"/>
    <mergeCell ref="BB65:BC65"/>
    <mergeCell ref="BD65:BE65"/>
    <mergeCell ref="BF65:BG65"/>
    <mergeCell ref="BH65:BI65"/>
    <mergeCell ref="BJ65:BK65"/>
    <mergeCell ref="BL65:BM65"/>
    <mergeCell ref="BN65:BO65"/>
    <mergeCell ref="BP65:BQ65"/>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M42:S42"/>
    <mergeCell ref="A47:B47"/>
    <mergeCell ref="A48:B48"/>
    <mergeCell ref="A50:B51"/>
    <mergeCell ref="C50:C51"/>
    <mergeCell ref="D50:I50"/>
    <mergeCell ref="J50:K50"/>
    <mergeCell ref="A54:B54"/>
    <mergeCell ref="D57:F57"/>
    <mergeCell ref="G57:H57"/>
    <mergeCell ref="M34:S34"/>
    <mergeCell ref="A35:A39"/>
    <mergeCell ref="M35:S35"/>
    <mergeCell ref="M36:S36"/>
    <mergeCell ref="M37:S37"/>
    <mergeCell ref="M38:S38"/>
    <mergeCell ref="M39:S39"/>
    <mergeCell ref="A40:A41"/>
    <mergeCell ref="M40:S40"/>
    <mergeCell ref="M41:S41"/>
    <mergeCell ref="D20:J20"/>
    <mergeCell ref="D21:J21"/>
    <mergeCell ref="D22:J22"/>
    <mergeCell ref="D23:J23"/>
    <mergeCell ref="D24:J24"/>
    <mergeCell ref="D25:J25"/>
    <mergeCell ref="D26:J26"/>
    <mergeCell ref="D27:J27"/>
    <mergeCell ref="D28:J28"/>
    <mergeCell ref="A6:P6"/>
    <mergeCell ref="A8:B9"/>
    <mergeCell ref="C8:C9"/>
    <mergeCell ref="A10:B10"/>
    <mergeCell ref="A19:B19"/>
    <mergeCell ref="D8:L8"/>
    <mergeCell ref="A15:B15"/>
    <mergeCell ref="A17:B18"/>
    <mergeCell ref="C17:C18"/>
    <mergeCell ref="D19:J19"/>
    <mergeCell ref="A20:B20"/>
    <mergeCell ref="A21:B21"/>
    <mergeCell ref="A22:B22"/>
    <mergeCell ref="A23:B23"/>
    <mergeCell ref="A11:B11"/>
    <mergeCell ref="A12:B12"/>
    <mergeCell ref="A13:B13"/>
    <mergeCell ref="A14:B14"/>
    <mergeCell ref="A24:B24"/>
    <mergeCell ref="A25:B25"/>
    <mergeCell ref="A26:B26"/>
    <mergeCell ref="A27:B27"/>
    <mergeCell ref="A28:B28"/>
    <mergeCell ref="A29:B29"/>
    <mergeCell ref="D29:J29"/>
    <mergeCell ref="A31:B32"/>
    <mergeCell ref="C31:C32"/>
    <mergeCell ref="D31:L31"/>
    <mergeCell ref="A33:B33"/>
    <mergeCell ref="A52:B52"/>
    <mergeCell ref="A53:B53"/>
    <mergeCell ref="A55:B55"/>
    <mergeCell ref="A57:B58"/>
    <mergeCell ref="C57:C58"/>
    <mergeCell ref="A75:B75"/>
    <mergeCell ref="A76:A78"/>
    <mergeCell ref="A80:B82"/>
    <mergeCell ref="A42:B42"/>
    <mergeCell ref="A59:B59"/>
    <mergeCell ref="A60:B60"/>
    <mergeCell ref="A61:B61"/>
    <mergeCell ref="A62:B62"/>
    <mergeCell ref="A64:B66"/>
    <mergeCell ref="C64:E65"/>
    <mergeCell ref="A83:B83"/>
    <mergeCell ref="C80:D80"/>
    <mergeCell ref="E80:E82"/>
    <mergeCell ref="C81:C82"/>
    <mergeCell ref="D81:D82"/>
    <mergeCell ref="A85:B87"/>
    <mergeCell ref="C85:E86"/>
    <mergeCell ref="A98:B98"/>
    <mergeCell ref="A99:B99"/>
    <mergeCell ref="A100:B100"/>
    <mergeCell ref="A101:B101"/>
    <mergeCell ref="A102:B102"/>
    <mergeCell ref="A103:B103"/>
    <mergeCell ref="A104:B104"/>
    <mergeCell ref="A105:B105"/>
    <mergeCell ref="A107:B108"/>
    <mergeCell ref="C107:E107"/>
    <mergeCell ref="A117:B117"/>
    <mergeCell ref="A123:C123"/>
    <mergeCell ref="A118:B118"/>
    <mergeCell ref="A120:C121"/>
    <mergeCell ref="D120:F120"/>
    <mergeCell ref="G120:H120"/>
    <mergeCell ref="I120:J120"/>
    <mergeCell ref="K120:L120"/>
    <mergeCell ref="A126:C126"/>
    <mergeCell ref="A127:C127"/>
    <mergeCell ref="A132:C132"/>
    <mergeCell ref="A133:C133"/>
    <mergeCell ref="B135:C135"/>
    <mergeCell ref="B136:C136"/>
    <mergeCell ref="A128:C128"/>
    <mergeCell ref="B130:C130"/>
    <mergeCell ref="B131:C131"/>
    <mergeCell ref="A129:A130"/>
    <mergeCell ref="B129:C129"/>
    <mergeCell ref="A134:A141"/>
    <mergeCell ref="B134:C134"/>
    <mergeCell ref="B138:C138"/>
    <mergeCell ref="B139:C139"/>
    <mergeCell ref="B137:C137"/>
    <mergeCell ref="B140:C140"/>
    <mergeCell ref="B141:C141"/>
    <mergeCell ref="B142:C142"/>
    <mergeCell ref="B143:C143"/>
    <mergeCell ref="B144:C144"/>
    <mergeCell ref="A142:A144"/>
    <mergeCell ref="A151:C151"/>
    <mergeCell ref="A152:C152"/>
    <mergeCell ref="A153:C153"/>
    <mergeCell ref="A154:C154"/>
    <mergeCell ref="A155:C155"/>
    <mergeCell ref="A156:C156"/>
    <mergeCell ref="B146:C146"/>
    <mergeCell ref="B147:C147"/>
    <mergeCell ref="A149:C149"/>
    <mergeCell ref="A150:C150"/>
    <mergeCell ref="A145:A148"/>
    <mergeCell ref="B145:C145"/>
    <mergeCell ref="B148:C148"/>
    <mergeCell ref="A158:C159"/>
    <mergeCell ref="D158:F158"/>
    <mergeCell ref="G158:H158"/>
    <mergeCell ref="I158:J158"/>
    <mergeCell ref="K158:L158"/>
    <mergeCell ref="M158:N158"/>
    <mergeCell ref="O158:P158"/>
    <mergeCell ref="Q158:R158"/>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B169:C169"/>
    <mergeCell ref="A170:C170"/>
    <mergeCell ref="A187:C187"/>
    <mergeCell ref="A188:C188"/>
    <mergeCell ref="A189:C189"/>
    <mergeCell ref="A190:C190"/>
    <mergeCell ref="A191:C191"/>
    <mergeCell ref="A192:C192"/>
    <mergeCell ref="A193:C193"/>
    <mergeCell ref="A198:B198"/>
    <mergeCell ref="A200:B200"/>
    <mergeCell ref="A194:C194"/>
    <mergeCell ref="A196:B197"/>
    <mergeCell ref="C196:E196"/>
    <mergeCell ref="A199:B199"/>
    <mergeCell ref="A206:B206"/>
    <mergeCell ref="A212:A213"/>
    <mergeCell ref="A215:B217"/>
    <mergeCell ref="C215:E216"/>
    <mergeCell ref="F215:AM215"/>
    <mergeCell ref="V196:W196"/>
    <mergeCell ref="X196:Y196"/>
    <mergeCell ref="Z196:AA196"/>
    <mergeCell ref="AB196:AC196"/>
    <mergeCell ref="AD196:AE196"/>
    <mergeCell ref="AF196:AG196"/>
    <mergeCell ref="AH196:AI196"/>
    <mergeCell ref="AJ196:AK196"/>
    <mergeCell ref="A202:B203"/>
    <mergeCell ref="C202:E202"/>
    <mergeCell ref="F202:G202"/>
    <mergeCell ref="H202:I202"/>
    <mergeCell ref="J202:K202"/>
    <mergeCell ref="L202:M202"/>
    <mergeCell ref="AF202:AG202"/>
    <mergeCell ref="AH202:AI202"/>
    <mergeCell ref="AJ202:AK202"/>
    <mergeCell ref="P196:Q196"/>
    <mergeCell ref="R196:S196"/>
  </mergeCells>
  <dataValidations count="2">
    <dataValidation allowBlank="1" showInputMessage="1" showErrorMessage="1" errorTitle="Error" error="Por favor ingrese números enteros" sqref="BB92 KX92 UT92 AEP92 AOL92 AYH92 BID92 BRZ92 CBV92 CLR92 CVN92 DFJ92 DPF92 DZB92 EIX92 EST92 FCP92 FML92 FWH92 GGD92 GPZ92 GZV92 HJR92 HTN92 IDJ92 INF92 IXB92 JGX92 JQT92 KAP92 KKL92 KUH92 LED92 LNZ92 LXV92 MHR92 MRN92 NBJ92 NLF92 NVB92 OEX92 OOT92 OYP92 PIL92 PSH92 QCD92 QLZ92 QVV92 RFR92 RPN92 RZJ92 SJF92 STB92 TCX92 TMT92 TWP92 UGL92 UQH92 VAD92 VJZ92 VTV92 WDR92 WNN92 WXJ92 BB65628 KX65628 UT65628 AEP65628 AOL65628 AYH65628 BID65628 BRZ65628 CBV65628 CLR65628 CVN65628 DFJ65628 DPF65628 DZB65628 EIX65628 EST65628 FCP65628 FML65628 FWH65628 GGD65628 GPZ65628 GZV65628 HJR65628 HTN65628 IDJ65628 INF65628 IXB65628 JGX65628 JQT65628 KAP65628 KKL65628 KUH65628 LED65628 LNZ65628 LXV65628 MHR65628 MRN65628 NBJ65628 NLF65628 NVB65628 OEX65628 OOT65628 OYP65628 PIL65628 PSH65628 QCD65628 QLZ65628 QVV65628 RFR65628 RPN65628 RZJ65628 SJF65628 STB65628 TCX65628 TMT65628 TWP65628 UGL65628 UQH65628 VAD65628 VJZ65628 VTV65628 WDR65628 WNN65628 WXJ65628 BB131164 KX131164 UT131164 AEP131164 AOL131164 AYH131164 BID131164 BRZ131164 CBV131164 CLR131164 CVN131164 DFJ131164 DPF131164 DZB131164 EIX131164 EST131164 FCP131164 FML131164 FWH131164 GGD131164 GPZ131164 GZV131164 HJR131164 HTN131164 IDJ131164 INF131164 IXB131164 JGX131164 JQT131164 KAP131164 KKL131164 KUH131164 LED131164 LNZ131164 LXV131164 MHR131164 MRN131164 NBJ131164 NLF131164 NVB131164 OEX131164 OOT131164 OYP131164 PIL131164 PSH131164 QCD131164 QLZ131164 QVV131164 RFR131164 RPN131164 RZJ131164 SJF131164 STB131164 TCX131164 TMT131164 TWP131164 UGL131164 UQH131164 VAD131164 VJZ131164 VTV131164 WDR131164 WNN131164 WXJ131164 BB196700 KX196700 UT196700 AEP196700 AOL196700 AYH196700 BID196700 BRZ196700 CBV196700 CLR196700 CVN196700 DFJ196700 DPF196700 DZB196700 EIX196700 EST196700 FCP196700 FML196700 FWH196700 GGD196700 GPZ196700 GZV196700 HJR196700 HTN196700 IDJ196700 INF196700 IXB196700 JGX196700 JQT196700 KAP196700 KKL196700 KUH196700 LED196700 LNZ196700 LXV196700 MHR196700 MRN196700 NBJ196700 NLF196700 NVB196700 OEX196700 OOT196700 OYP196700 PIL196700 PSH196700 QCD196700 QLZ196700 QVV196700 RFR196700 RPN196700 RZJ196700 SJF196700 STB196700 TCX196700 TMT196700 TWP196700 UGL196700 UQH196700 VAD196700 VJZ196700 VTV196700 WDR196700 WNN196700 WXJ196700 BB262236 KX262236 UT262236 AEP262236 AOL262236 AYH262236 BID262236 BRZ262236 CBV262236 CLR262236 CVN262236 DFJ262236 DPF262236 DZB262236 EIX262236 EST262236 FCP262236 FML262236 FWH262236 GGD262236 GPZ262236 GZV262236 HJR262236 HTN262236 IDJ262236 INF262236 IXB262236 JGX262236 JQT262236 KAP262236 KKL262236 KUH262236 LED262236 LNZ262236 LXV262236 MHR262236 MRN262236 NBJ262236 NLF262236 NVB262236 OEX262236 OOT262236 OYP262236 PIL262236 PSH262236 QCD262236 QLZ262236 QVV262236 RFR262236 RPN262236 RZJ262236 SJF262236 STB262236 TCX262236 TMT262236 TWP262236 UGL262236 UQH262236 VAD262236 VJZ262236 VTV262236 WDR262236 WNN262236 WXJ262236 BB327772 KX327772 UT327772 AEP327772 AOL327772 AYH327772 BID327772 BRZ327772 CBV327772 CLR327772 CVN327772 DFJ327772 DPF327772 DZB327772 EIX327772 EST327772 FCP327772 FML327772 FWH327772 GGD327772 GPZ327772 GZV327772 HJR327772 HTN327772 IDJ327772 INF327772 IXB327772 JGX327772 JQT327772 KAP327772 KKL327772 KUH327772 LED327772 LNZ327772 LXV327772 MHR327772 MRN327772 NBJ327772 NLF327772 NVB327772 OEX327772 OOT327772 OYP327772 PIL327772 PSH327772 QCD327772 QLZ327772 QVV327772 RFR327772 RPN327772 RZJ327772 SJF327772 STB327772 TCX327772 TMT327772 TWP327772 UGL327772 UQH327772 VAD327772 VJZ327772 VTV327772 WDR327772 WNN327772 WXJ327772 BB393308 KX393308 UT393308 AEP393308 AOL393308 AYH393308 BID393308 BRZ393308 CBV393308 CLR393308 CVN393308 DFJ393308 DPF393308 DZB393308 EIX393308 EST393308 FCP393308 FML393308 FWH393308 GGD393308 GPZ393308 GZV393308 HJR393308 HTN393308 IDJ393308 INF393308 IXB393308 JGX393308 JQT393308 KAP393308 KKL393308 KUH393308 LED393308 LNZ393308 LXV393308 MHR393308 MRN393308 NBJ393308 NLF393308 NVB393308 OEX393308 OOT393308 OYP393308 PIL393308 PSH393308 QCD393308 QLZ393308 QVV393308 RFR393308 RPN393308 RZJ393308 SJF393308 STB393308 TCX393308 TMT393308 TWP393308 UGL393308 UQH393308 VAD393308 VJZ393308 VTV393308 WDR393308 WNN393308 WXJ393308 BB458844 KX458844 UT458844 AEP458844 AOL458844 AYH458844 BID458844 BRZ458844 CBV458844 CLR458844 CVN458844 DFJ458844 DPF458844 DZB458844 EIX458844 EST458844 FCP458844 FML458844 FWH458844 GGD458844 GPZ458844 GZV458844 HJR458844 HTN458844 IDJ458844 INF458844 IXB458844 JGX458844 JQT458844 KAP458844 KKL458844 KUH458844 LED458844 LNZ458844 LXV458844 MHR458844 MRN458844 NBJ458844 NLF458844 NVB458844 OEX458844 OOT458844 OYP458844 PIL458844 PSH458844 QCD458844 QLZ458844 QVV458844 RFR458844 RPN458844 RZJ458844 SJF458844 STB458844 TCX458844 TMT458844 TWP458844 UGL458844 UQH458844 VAD458844 VJZ458844 VTV458844 WDR458844 WNN458844 WXJ458844 BB524380 KX524380 UT524380 AEP524380 AOL524380 AYH524380 BID524380 BRZ524380 CBV524380 CLR524380 CVN524380 DFJ524380 DPF524380 DZB524380 EIX524380 EST524380 FCP524380 FML524380 FWH524380 GGD524380 GPZ524380 GZV524380 HJR524380 HTN524380 IDJ524380 INF524380 IXB524380 JGX524380 JQT524380 KAP524380 KKL524380 KUH524380 LED524380 LNZ524380 LXV524380 MHR524380 MRN524380 NBJ524380 NLF524380 NVB524380 OEX524380 OOT524380 OYP524380 PIL524380 PSH524380 QCD524380 QLZ524380 QVV524380 RFR524380 RPN524380 RZJ524380 SJF524380 STB524380 TCX524380 TMT524380 TWP524380 UGL524380 UQH524380 VAD524380 VJZ524380 VTV524380 WDR524380 WNN524380 WXJ524380 BB589916 KX589916 UT589916 AEP589916 AOL589916 AYH589916 BID589916 BRZ589916 CBV589916 CLR589916 CVN589916 DFJ589916 DPF589916 DZB589916 EIX589916 EST589916 FCP589916 FML589916 FWH589916 GGD589916 GPZ589916 GZV589916 HJR589916 HTN589916 IDJ589916 INF589916 IXB589916 JGX589916 JQT589916 KAP589916 KKL589916 KUH589916 LED589916 LNZ589916 LXV589916 MHR589916 MRN589916 NBJ589916 NLF589916 NVB589916 OEX589916 OOT589916 OYP589916 PIL589916 PSH589916 QCD589916 QLZ589916 QVV589916 RFR589916 RPN589916 RZJ589916 SJF589916 STB589916 TCX589916 TMT589916 TWP589916 UGL589916 UQH589916 VAD589916 VJZ589916 VTV589916 WDR589916 WNN589916 WXJ589916 BB655452 KX655452 UT655452 AEP655452 AOL655452 AYH655452 BID655452 BRZ655452 CBV655452 CLR655452 CVN655452 DFJ655452 DPF655452 DZB655452 EIX655452 EST655452 FCP655452 FML655452 FWH655452 GGD655452 GPZ655452 GZV655452 HJR655452 HTN655452 IDJ655452 INF655452 IXB655452 JGX655452 JQT655452 KAP655452 KKL655452 KUH655452 LED655452 LNZ655452 LXV655452 MHR655452 MRN655452 NBJ655452 NLF655452 NVB655452 OEX655452 OOT655452 OYP655452 PIL655452 PSH655452 QCD655452 QLZ655452 QVV655452 RFR655452 RPN655452 RZJ655452 SJF655452 STB655452 TCX655452 TMT655452 TWP655452 UGL655452 UQH655452 VAD655452 VJZ655452 VTV655452 WDR655452 WNN655452 WXJ655452 BB720988 KX720988 UT720988 AEP720988 AOL720988 AYH720988 BID720988 BRZ720988 CBV720988 CLR720988 CVN720988 DFJ720988 DPF720988 DZB720988 EIX720988 EST720988 FCP720988 FML720988 FWH720988 GGD720988 GPZ720988 GZV720988 HJR720988 HTN720988 IDJ720988 INF720988 IXB720988 JGX720988 JQT720988 KAP720988 KKL720988 KUH720988 LED720988 LNZ720988 LXV720988 MHR720988 MRN720988 NBJ720988 NLF720988 NVB720988 OEX720988 OOT720988 OYP720988 PIL720988 PSH720988 QCD720988 QLZ720988 QVV720988 RFR720988 RPN720988 RZJ720988 SJF720988 STB720988 TCX720988 TMT720988 TWP720988 UGL720988 UQH720988 VAD720988 VJZ720988 VTV720988 WDR720988 WNN720988 WXJ720988 BB786524 KX786524 UT786524 AEP786524 AOL786524 AYH786524 BID786524 BRZ786524 CBV786524 CLR786524 CVN786524 DFJ786524 DPF786524 DZB786524 EIX786524 EST786524 FCP786524 FML786524 FWH786524 GGD786524 GPZ786524 GZV786524 HJR786524 HTN786524 IDJ786524 INF786524 IXB786524 JGX786524 JQT786524 KAP786524 KKL786524 KUH786524 LED786524 LNZ786524 LXV786524 MHR786524 MRN786524 NBJ786524 NLF786524 NVB786524 OEX786524 OOT786524 OYP786524 PIL786524 PSH786524 QCD786524 QLZ786524 QVV786524 RFR786524 RPN786524 RZJ786524 SJF786524 STB786524 TCX786524 TMT786524 TWP786524 UGL786524 UQH786524 VAD786524 VJZ786524 VTV786524 WDR786524 WNN786524 WXJ786524 BB852060 KX852060 UT852060 AEP852060 AOL852060 AYH852060 BID852060 BRZ852060 CBV852060 CLR852060 CVN852060 DFJ852060 DPF852060 DZB852060 EIX852060 EST852060 FCP852060 FML852060 FWH852060 GGD852060 GPZ852060 GZV852060 HJR852060 HTN852060 IDJ852060 INF852060 IXB852060 JGX852060 JQT852060 KAP852060 KKL852060 KUH852060 LED852060 LNZ852060 LXV852060 MHR852060 MRN852060 NBJ852060 NLF852060 NVB852060 OEX852060 OOT852060 OYP852060 PIL852060 PSH852060 QCD852060 QLZ852060 QVV852060 RFR852060 RPN852060 RZJ852060 SJF852060 STB852060 TCX852060 TMT852060 TWP852060 UGL852060 UQH852060 VAD852060 VJZ852060 VTV852060 WDR852060 WNN852060 WXJ852060 BB917596 KX917596 UT917596 AEP917596 AOL917596 AYH917596 BID917596 BRZ917596 CBV917596 CLR917596 CVN917596 DFJ917596 DPF917596 DZB917596 EIX917596 EST917596 FCP917596 FML917596 FWH917596 GGD917596 GPZ917596 GZV917596 HJR917596 HTN917596 IDJ917596 INF917596 IXB917596 JGX917596 JQT917596 KAP917596 KKL917596 KUH917596 LED917596 LNZ917596 LXV917596 MHR917596 MRN917596 NBJ917596 NLF917596 NVB917596 OEX917596 OOT917596 OYP917596 PIL917596 PSH917596 QCD917596 QLZ917596 QVV917596 RFR917596 RPN917596 RZJ917596 SJF917596 STB917596 TCX917596 TMT917596 TWP917596 UGL917596 UQH917596 VAD917596 VJZ917596 VTV917596 WDR917596 WNN917596 WXJ917596 BB983132 KX983132 UT983132 AEP983132 AOL983132 AYH983132 BID983132 BRZ983132 CBV983132 CLR983132 CVN983132 DFJ983132 DPF983132 DZB983132 EIX983132 EST983132 FCP983132 FML983132 FWH983132 GGD983132 GPZ983132 GZV983132 HJR983132 HTN983132 IDJ983132 INF983132 IXB983132 JGX983132 JQT983132 KAP983132 KKL983132 KUH983132 LED983132 LNZ983132 LXV983132 MHR983132 MRN983132 NBJ983132 NLF983132 NVB983132 OEX983132 OOT983132 OYP983132 PIL983132 PSH983132 QCD983132 QLZ983132 QVV983132 RFR983132 RPN983132 RZJ983132 SJF983132 STB983132 TCX983132 TMT983132 TWP983132 UGL983132 UQH983132 VAD983132 VJZ983132 VTV983132 WDR983132 WNN983132 WXJ983132"/>
    <dataValidation type="whole" allowBlank="1" showInputMessage="1" showErrorMessage="1" errorTitle="Error" error="Por favor ingrese números enteros" sqref="A1:BA1048576 BC1:KW1048576 KY1:US1048576 UU1:AEO1048576 AEQ1:AOK1048576 AOM1:AYG1048576 AYI1:BIC1048576 BIE1:BRY1048576 BSA1:CBU1048576 CBW1:CLQ1048576 CLS1:CVM1048576 CVO1:DFI1048576 DFK1:DPE1048576 DPG1:DZA1048576 DZC1:EIW1048576 EIY1:ESS1048576 ESU1:FCO1048576 FCQ1:FMK1048576 FMM1:FWG1048576 FWI1:GGC1048576 GGE1:GPY1048576 GQA1:GZU1048576 GZW1:HJQ1048576 HJS1:HTM1048576 HTO1:IDI1048576 IDK1:INE1048576 ING1:IXA1048576 IXC1:JGW1048576 JGY1:JQS1048576 JQU1:KAO1048576 KAQ1:KKK1048576 KKM1:KUG1048576 KUI1:LEC1048576 LEE1:LNY1048576 LOA1:LXU1048576 LXW1:MHQ1048576 MHS1:MRM1048576 MRO1:NBI1048576 NBK1:NLE1048576 NLG1:NVA1048576 NVC1:OEW1048576 OEY1:OOS1048576 OOU1:OYO1048576 OYQ1:PIK1048576 PIM1:PSG1048576 PSI1:QCC1048576 QCE1:QLY1048576 QMA1:QVU1048576 QVW1:RFQ1048576 RFS1:RPM1048576 RPO1:RZI1048576 RZK1:SJE1048576 SJG1:STA1048576 STC1:TCW1048576 TCY1:TMS1048576 TMU1:TWO1048576 TWQ1:UGK1048576 UGM1:UQG1048576 UQI1:VAC1048576 VAE1:VJY1048576 VKA1:VTU1048576 VTW1:WDQ1048576 WDS1:WNM1048576 WNO1:WXI1048576 WXK1:XFD1048576 BB1:BB91 KX1:KX91 UT1:UT91 AEP1:AEP91 AOL1:AOL91 AYH1:AYH91 BID1:BID91 BRZ1:BRZ91 CBV1:CBV91 CLR1:CLR91 CVN1:CVN91 DFJ1:DFJ91 DPF1:DPF91 DZB1:DZB91 EIX1:EIX91 EST1:EST91 FCP1:FCP91 FML1:FML91 FWH1:FWH91 GGD1:GGD91 GPZ1:GPZ91 GZV1:GZV91 HJR1:HJR91 HTN1:HTN91 IDJ1:IDJ91 INF1:INF91 IXB1:IXB91 JGX1:JGX91 JQT1:JQT91 KAP1:KAP91 KKL1:KKL91 KUH1:KUH91 LED1:LED91 LNZ1:LNZ91 LXV1:LXV91 MHR1:MHR91 MRN1:MRN91 NBJ1:NBJ91 NLF1:NLF91 NVB1:NVB91 OEX1:OEX91 OOT1:OOT91 OYP1:OYP91 PIL1:PIL91 PSH1:PSH91 QCD1:QCD91 QLZ1:QLZ91 QVV1:QVV91 RFR1:RFR91 RPN1:RPN91 RZJ1:RZJ91 SJF1:SJF91 STB1:STB91 TCX1:TCX91 TMT1:TMT91 TWP1:TWP91 UGL1:UGL91 UQH1:UQH91 VAD1:VAD91 VJZ1:VJZ91 VTV1:VTV91 WDR1:WDR91 WNN1:WNN91 WXJ1:WXJ91 BB93:BB65627 KX93:KX65627 UT93:UT65627 AEP93:AEP65627 AOL93:AOL65627 AYH93:AYH65627 BID93:BID65627 BRZ93:BRZ65627 CBV93:CBV65627 CLR93:CLR65627 CVN93:CVN65627 DFJ93:DFJ65627 DPF93:DPF65627 DZB93:DZB65627 EIX93:EIX65627 EST93:EST65627 FCP93:FCP65627 FML93:FML65627 FWH93:FWH65627 GGD93:GGD65627 GPZ93:GPZ65627 GZV93:GZV65627 HJR93:HJR65627 HTN93:HTN65627 IDJ93:IDJ65627 INF93:INF65627 IXB93:IXB65627 JGX93:JGX65627 JQT93:JQT65627 KAP93:KAP65627 KKL93:KKL65627 KUH93:KUH65627 LED93:LED65627 LNZ93:LNZ65627 LXV93:LXV65627 MHR93:MHR65627 MRN93:MRN65627 NBJ93:NBJ65627 NLF93:NLF65627 NVB93:NVB65627 OEX93:OEX65627 OOT93:OOT65627 OYP93:OYP65627 PIL93:PIL65627 PSH93:PSH65627 QCD93:QCD65627 QLZ93:QLZ65627 QVV93:QVV65627 RFR93:RFR65627 RPN93:RPN65627 RZJ93:RZJ65627 SJF93:SJF65627 STB93:STB65627 TCX93:TCX65627 TMT93:TMT65627 TWP93:TWP65627 UGL93:UGL65627 UQH93:UQH65627 VAD93:VAD65627 VJZ93:VJZ65627 VTV93:VTV65627 WDR93:WDR65627 WNN93:WNN65627 WXJ93:WXJ65627 BB65629:BB131163 KX65629:KX131163 UT65629:UT131163 AEP65629:AEP131163 AOL65629:AOL131163 AYH65629:AYH131163 BID65629:BID131163 BRZ65629:BRZ131163 CBV65629:CBV131163 CLR65629:CLR131163 CVN65629:CVN131163 DFJ65629:DFJ131163 DPF65629:DPF131163 DZB65629:DZB131163 EIX65629:EIX131163 EST65629:EST131163 FCP65629:FCP131163 FML65629:FML131163 FWH65629:FWH131163 GGD65629:GGD131163 GPZ65629:GPZ131163 GZV65629:GZV131163 HJR65629:HJR131163 HTN65629:HTN131163 IDJ65629:IDJ131163 INF65629:INF131163 IXB65629:IXB131163 JGX65629:JGX131163 JQT65629:JQT131163 KAP65629:KAP131163 KKL65629:KKL131163 KUH65629:KUH131163 LED65629:LED131163 LNZ65629:LNZ131163 LXV65629:LXV131163 MHR65629:MHR131163 MRN65629:MRN131163 NBJ65629:NBJ131163 NLF65629:NLF131163 NVB65629:NVB131163 OEX65629:OEX131163 OOT65629:OOT131163 OYP65629:OYP131163 PIL65629:PIL131163 PSH65629:PSH131163 QCD65629:QCD131163 QLZ65629:QLZ131163 QVV65629:QVV131163 RFR65629:RFR131163 RPN65629:RPN131163 RZJ65629:RZJ131163 SJF65629:SJF131163 STB65629:STB131163 TCX65629:TCX131163 TMT65629:TMT131163 TWP65629:TWP131163 UGL65629:UGL131163 UQH65629:UQH131163 VAD65629:VAD131163 VJZ65629:VJZ131163 VTV65629:VTV131163 WDR65629:WDR131163 WNN65629:WNN131163 WXJ65629:WXJ131163 BB131165:BB196699 KX131165:KX196699 UT131165:UT196699 AEP131165:AEP196699 AOL131165:AOL196699 AYH131165:AYH196699 BID131165:BID196699 BRZ131165:BRZ196699 CBV131165:CBV196699 CLR131165:CLR196699 CVN131165:CVN196699 DFJ131165:DFJ196699 DPF131165:DPF196699 DZB131165:DZB196699 EIX131165:EIX196699 EST131165:EST196699 FCP131165:FCP196699 FML131165:FML196699 FWH131165:FWH196699 GGD131165:GGD196699 GPZ131165:GPZ196699 GZV131165:GZV196699 HJR131165:HJR196699 HTN131165:HTN196699 IDJ131165:IDJ196699 INF131165:INF196699 IXB131165:IXB196699 JGX131165:JGX196699 JQT131165:JQT196699 KAP131165:KAP196699 KKL131165:KKL196699 KUH131165:KUH196699 LED131165:LED196699 LNZ131165:LNZ196699 LXV131165:LXV196699 MHR131165:MHR196699 MRN131165:MRN196699 NBJ131165:NBJ196699 NLF131165:NLF196699 NVB131165:NVB196699 OEX131165:OEX196699 OOT131165:OOT196699 OYP131165:OYP196699 PIL131165:PIL196699 PSH131165:PSH196699 QCD131165:QCD196699 QLZ131165:QLZ196699 QVV131165:QVV196699 RFR131165:RFR196699 RPN131165:RPN196699 RZJ131165:RZJ196699 SJF131165:SJF196699 STB131165:STB196699 TCX131165:TCX196699 TMT131165:TMT196699 TWP131165:TWP196699 UGL131165:UGL196699 UQH131165:UQH196699 VAD131165:VAD196699 VJZ131165:VJZ196699 VTV131165:VTV196699 WDR131165:WDR196699 WNN131165:WNN196699 WXJ131165:WXJ196699 BB196701:BB262235 KX196701:KX262235 UT196701:UT262235 AEP196701:AEP262235 AOL196701:AOL262235 AYH196701:AYH262235 BID196701:BID262235 BRZ196701:BRZ262235 CBV196701:CBV262235 CLR196701:CLR262235 CVN196701:CVN262235 DFJ196701:DFJ262235 DPF196701:DPF262235 DZB196701:DZB262235 EIX196701:EIX262235 EST196701:EST262235 FCP196701:FCP262235 FML196701:FML262235 FWH196701:FWH262235 GGD196701:GGD262235 GPZ196701:GPZ262235 GZV196701:GZV262235 HJR196701:HJR262235 HTN196701:HTN262235 IDJ196701:IDJ262235 INF196701:INF262235 IXB196701:IXB262235 JGX196701:JGX262235 JQT196701:JQT262235 KAP196701:KAP262235 KKL196701:KKL262235 KUH196701:KUH262235 LED196701:LED262235 LNZ196701:LNZ262235 LXV196701:LXV262235 MHR196701:MHR262235 MRN196701:MRN262235 NBJ196701:NBJ262235 NLF196701:NLF262235 NVB196701:NVB262235 OEX196701:OEX262235 OOT196701:OOT262235 OYP196701:OYP262235 PIL196701:PIL262235 PSH196701:PSH262235 QCD196701:QCD262235 QLZ196701:QLZ262235 QVV196701:QVV262235 RFR196701:RFR262235 RPN196701:RPN262235 RZJ196701:RZJ262235 SJF196701:SJF262235 STB196701:STB262235 TCX196701:TCX262235 TMT196701:TMT262235 TWP196701:TWP262235 UGL196701:UGL262235 UQH196701:UQH262235 VAD196701:VAD262235 VJZ196701:VJZ262235 VTV196701:VTV262235 WDR196701:WDR262235 WNN196701:WNN262235 WXJ196701:WXJ262235 BB262237:BB327771 KX262237:KX327771 UT262237:UT327771 AEP262237:AEP327771 AOL262237:AOL327771 AYH262237:AYH327771 BID262237:BID327771 BRZ262237:BRZ327771 CBV262237:CBV327771 CLR262237:CLR327771 CVN262237:CVN327771 DFJ262237:DFJ327771 DPF262237:DPF327771 DZB262237:DZB327771 EIX262237:EIX327771 EST262237:EST327771 FCP262237:FCP327771 FML262237:FML327771 FWH262237:FWH327771 GGD262237:GGD327771 GPZ262237:GPZ327771 GZV262237:GZV327771 HJR262237:HJR327771 HTN262237:HTN327771 IDJ262237:IDJ327771 INF262237:INF327771 IXB262237:IXB327771 JGX262237:JGX327771 JQT262237:JQT327771 KAP262237:KAP327771 KKL262237:KKL327771 KUH262237:KUH327771 LED262237:LED327771 LNZ262237:LNZ327771 LXV262237:LXV327771 MHR262237:MHR327771 MRN262237:MRN327771 NBJ262237:NBJ327771 NLF262237:NLF327771 NVB262237:NVB327771 OEX262237:OEX327771 OOT262237:OOT327771 OYP262237:OYP327771 PIL262237:PIL327771 PSH262237:PSH327771 QCD262237:QCD327771 QLZ262237:QLZ327771 QVV262237:QVV327771 RFR262237:RFR327771 RPN262237:RPN327771 RZJ262237:RZJ327771 SJF262237:SJF327771 STB262237:STB327771 TCX262237:TCX327771 TMT262237:TMT327771 TWP262237:TWP327771 UGL262237:UGL327771 UQH262237:UQH327771 VAD262237:VAD327771 VJZ262237:VJZ327771 VTV262237:VTV327771 WDR262237:WDR327771 WNN262237:WNN327771 WXJ262237:WXJ327771 BB327773:BB393307 KX327773:KX393307 UT327773:UT393307 AEP327773:AEP393307 AOL327773:AOL393307 AYH327773:AYH393307 BID327773:BID393307 BRZ327773:BRZ393307 CBV327773:CBV393307 CLR327773:CLR393307 CVN327773:CVN393307 DFJ327773:DFJ393307 DPF327773:DPF393307 DZB327773:DZB393307 EIX327773:EIX393307 EST327773:EST393307 FCP327773:FCP393307 FML327773:FML393307 FWH327773:FWH393307 GGD327773:GGD393307 GPZ327773:GPZ393307 GZV327773:GZV393307 HJR327773:HJR393307 HTN327773:HTN393307 IDJ327773:IDJ393307 INF327773:INF393307 IXB327773:IXB393307 JGX327773:JGX393307 JQT327773:JQT393307 KAP327773:KAP393307 KKL327773:KKL393307 KUH327773:KUH393307 LED327773:LED393307 LNZ327773:LNZ393307 LXV327773:LXV393307 MHR327773:MHR393307 MRN327773:MRN393307 NBJ327773:NBJ393307 NLF327773:NLF393307 NVB327773:NVB393307 OEX327773:OEX393307 OOT327773:OOT393307 OYP327773:OYP393307 PIL327773:PIL393307 PSH327773:PSH393307 QCD327773:QCD393307 QLZ327773:QLZ393307 QVV327773:QVV393307 RFR327773:RFR393307 RPN327773:RPN393307 RZJ327773:RZJ393307 SJF327773:SJF393307 STB327773:STB393307 TCX327773:TCX393307 TMT327773:TMT393307 TWP327773:TWP393307 UGL327773:UGL393307 UQH327773:UQH393307 VAD327773:VAD393307 VJZ327773:VJZ393307 VTV327773:VTV393307 WDR327773:WDR393307 WNN327773:WNN393307 WXJ327773:WXJ393307 BB393309:BB458843 KX393309:KX458843 UT393309:UT458843 AEP393309:AEP458843 AOL393309:AOL458843 AYH393309:AYH458843 BID393309:BID458843 BRZ393309:BRZ458843 CBV393309:CBV458843 CLR393309:CLR458843 CVN393309:CVN458843 DFJ393309:DFJ458843 DPF393309:DPF458843 DZB393309:DZB458843 EIX393309:EIX458843 EST393309:EST458843 FCP393309:FCP458843 FML393309:FML458843 FWH393309:FWH458843 GGD393309:GGD458843 GPZ393309:GPZ458843 GZV393309:GZV458843 HJR393309:HJR458843 HTN393309:HTN458843 IDJ393309:IDJ458843 INF393309:INF458843 IXB393309:IXB458843 JGX393309:JGX458843 JQT393309:JQT458843 KAP393309:KAP458843 KKL393309:KKL458843 KUH393309:KUH458843 LED393309:LED458843 LNZ393309:LNZ458843 LXV393309:LXV458843 MHR393309:MHR458843 MRN393309:MRN458843 NBJ393309:NBJ458843 NLF393309:NLF458843 NVB393309:NVB458843 OEX393309:OEX458843 OOT393309:OOT458843 OYP393309:OYP458843 PIL393309:PIL458843 PSH393309:PSH458843 QCD393309:QCD458843 QLZ393309:QLZ458843 QVV393309:QVV458843 RFR393309:RFR458843 RPN393309:RPN458843 RZJ393309:RZJ458843 SJF393309:SJF458843 STB393309:STB458843 TCX393309:TCX458843 TMT393309:TMT458843 TWP393309:TWP458843 UGL393309:UGL458843 UQH393309:UQH458843 VAD393309:VAD458843 VJZ393309:VJZ458843 VTV393309:VTV458843 WDR393309:WDR458843 WNN393309:WNN458843 WXJ393309:WXJ458843 BB458845:BB524379 KX458845:KX524379 UT458845:UT524379 AEP458845:AEP524379 AOL458845:AOL524379 AYH458845:AYH524379 BID458845:BID524379 BRZ458845:BRZ524379 CBV458845:CBV524379 CLR458845:CLR524379 CVN458845:CVN524379 DFJ458845:DFJ524379 DPF458845:DPF524379 DZB458845:DZB524379 EIX458845:EIX524379 EST458845:EST524379 FCP458845:FCP524379 FML458845:FML524379 FWH458845:FWH524379 GGD458845:GGD524379 GPZ458845:GPZ524379 GZV458845:GZV524379 HJR458845:HJR524379 HTN458845:HTN524379 IDJ458845:IDJ524379 INF458845:INF524379 IXB458845:IXB524379 JGX458845:JGX524379 JQT458845:JQT524379 KAP458845:KAP524379 KKL458845:KKL524379 KUH458845:KUH524379 LED458845:LED524379 LNZ458845:LNZ524379 LXV458845:LXV524379 MHR458845:MHR524379 MRN458845:MRN524379 NBJ458845:NBJ524379 NLF458845:NLF524379 NVB458845:NVB524379 OEX458845:OEX524379 OOT458845:OOT524379 OYP458845:OYP524379 PIL458845:PIL524379 PSH458845:PSH524379 QCD458845:QCD524379 QLZ458845:QLZ524379 QVV458845:QVV524379 RFR458845:RFR524379 RPN458845:RPN524379 RZJ458845:RZJ524379 SJF458845:SJF524379 STB458845:STB524379 TCX458845:TCX524379 TMT458845:TMT524379 TWP458845:TWP524379 UGL458845:UGL524379 UQH458845:UQH524379 VAD458845:VAD524379 VJZ458845:VJZ524379 VTV458845:VTV524379 WDR458845:WDR524379 WNN458845:WNN524379 WXJ458845:WXJ524379 BB524381:BB589915 KX524381:KX589915 UT524381:UT589915 AEP524381:AEP589915 AOL524381:AOL589915 AYH524381:AYH589915 BID524381:BID589915 BRZ524381:BRZ589915 CBV524381:CBV589915 CLR524381:CLR589915 CVN524381:CVN589915 DFJ524381:DFJ589915 DPF524381:DPF589915 DZB524381:DZB589915 EIX524381:EIX589915 EST524381:EST589915 FCP524381:FCP589915 FML524381:FML589915 FWH524381:FWH589915 GGD524381:GGD589915 GPZ524381:GPZ589915 GZV524381:GZV589915 HJR524381:HJR589915 HTN524381:HTN589915 IDJ524381:IDJ589915 INF524381:INF589915 IXB524381:IXB589915 JGX524381:JGX589915 JQT524381:JQT589915 KAP524381:KAP589915 KKL524381:KKL589915 KUH524381:KUH589915 LED524381:LED589915 LNZ524381:LNZ589915 LXV524381:LXV589915 MHR524381:MHR589915 MRN524381:MRN589915 NBJ524381:NBJ589915 NLF524381:NLF589915 NVB524381:NVB589915 OEX524381:OEX589915 OOT524381:OOT589915 OYP524381:OYP589915 PIL524381:PIL589915 PSH524381:PSH589915 QCD524381:QCD589915 QLZ524381:QLZ589915 QVV524381:QVV589915 RFR524381:RFR589915 RPN524381:RPN589915 RZJ524381:RZJ589915 SJF524381:SJF589915 STB524381:STB589915 TCX524381:TCX589915 TMT524381:TMT589915 TWP524381:TWP589915 UGL524381:UGL589915 UQH524381:UQH589915 VAD524381:VAD589915 VJZ524381:VJZ589915 VTV524381:VTV589915 WDR524381:WDR589915 WNN524381:WNN589915 WXJ524381:WXJ589915 BB589917:BB655451 KX589917:KX655451 UT589917:UT655451 AEP589917:AEP655451 AOL589917:AOL655451 AYH589917:AYH655451 BID589917:BID655451 BRZ589917:BRZ655451 CBV589917:CBV655451 CLR589917:CLR655451 CVN589917:CVN655451 DFJ589917:DFJ655451 DPF589917:DPF655451 DZB589917:DZB655451 EIX589917:EIX655451 EST589917:EST655451 FCP589917:FCP655451 FML589917:FML655451 FWH589917:FWH655451 GGD589917:GGD655451 GPZ589917:GPZ655451 GZV589917:GZV655451 HJR589917:HJR655451 HTN589917:HTN655451 IDJ589917:IDJ655451 INF589917:INF655451 IXB589917:IXB655451 JGX589917:JGX655451 JQT589917:JQT655451 KAP589917:KAP655451 KKL589917:KKL655451 KUH589917:KUH655451 LED589917:LED655451 LNZ589917:LNZ655451 LXV589917:LXV655451 MHR589917:MHR655451 MRN589917:MRN655451 NBJ589917:NBJ655451 NLF589917:NLF655451 NVB589917:NVB655451 OEX589917:OEX655451 OOT589917:OOT655451 OYP589917:OYP655451 PIL589917:PIL655451 PSH589917:PSH655451 QCD589917:QCD655451 QLZ589917:QLZ655451 QVV589917:QVV655451 RFR589917:RFR655451 RPN589917:RPN655451 RZJ589917:RZJ655451 SJF589917:SJF655451 STB589917:STB655451 TCX589917:TCX655451 TMT589917:TMT655451 TWP589917:TWP655451 UGL589917:UGL655451 UQH589917:UQH655451 VAD589917:VAD655451 VJZ589917:VJZ655451 VTV589917:VTV655451 WDR589917:WDR655451 WNN589917:WNN655451 WXJ589917:WXJ655451 BB655453:BB720987 KX655453:KX720987 UT655453:UT720987 AEP655453:AEP720987 AOL655453:AOL720987 AYH655453:AYH720987 BID655453:BID720987 BRZ655453:BRZ720987 CBV655453:CBV720987 CLR655453:CLR720987 CVN655453:CVN720987 DFJ655453:DFJ720987 DPF655453:DPF720987 DZB655453:DZB720987 EIX655453:EIX720987 EST655453:EST720987 FCP655453:FCP720987 FML655453:FML720987 FWH655453:FWH720987 GGD655453:GGD720987 GPZ655453:GPZ720987 GZV655453:GZV720987 HJR655453:HJR720987 HTN655453:HTN720987 IDJ655453:IDJ720987 INF655453:INF720987 IXB655453:IXB720987 JGX655453:JGX720987 JQT655453:JQT720987 KAP655453:KAP720987 KKL655453:KKL720987 KUH655453:KUH720987 LED655453:LED720987 LNZ655453:LNZ720987 LXV655453:LXV720987 MHR655453:MHR720987 MRN655453:MRN720987 NBJ655453:NBJ720987 NLF655453:NLF720987 NVB655453:NVB720987 OEX655453:OEX720987 OOT655453:OOT720987 OYP655453:OYP720987 PIL655453:PIL720987 PSH655453:PSH720987 QCD655453:QCD720987 QLZ655453:QLZ720987 QVV655453:QVV720987 RFR655453:RFR720987 RPN655453:RPN720987 RZJ655453:RZJ720987 SJF655453:SJF720987 STB655453:STB720987 TCX655453:TCX720987 TMT655453:TMT720987 TWP655453:TWP720987 UGL655453:UGL720987 UQH655453:UQH720987 VAD655453:VAD720987 VJZ655453:VJZ720987 VTV655453:VTV720987 WDR655453:WDR720987 WNN655453:WNN720987 WXJ655453:WXJ720987 BB720989:BB786523 KX720989:KX786523 UT720989:UT786523 AEP720989:AEP786523 AOL720989:AOL786523 AYH720989:AYH786523 BID720989:BID786523 BRZ720989:BRZ786523 CBV720989:CBV786523 CLR720989:CLR786523 CVN720989:CVN786523 DFJ720989:DFJ786523 DPF720989:DPF786523 DZB720989:DZB786523 EIX720989:EIX786523 EST720989:EST786523 FCP720989:FCP786523 FML720989:FML786523 FWH720989:FWH786523 GGD720989:GGD786523 GPZ720989:GPZ786523 GZV720989:GZV786523 HJR720989:HJR786523 HTN720989:HTN786523 IDJ720989:IDJ786523 INF720989:INF786523 IXB720989:IXB786523 JGX720989:JGX786523 JQT720989:JQT786523 KAP720989:KAP786523 KKL720989:KKL786523 KUH720989:KUH786523 LED720989:LED786523 LNZ720989:LNZ786523 LXV720989:LXV786523 MHR720989:MHR786523 MRN720989:MRN786523 NBJ720989:NBJ786523 NLF720989:NLF786523 NVB720989:NVB786523 OEX720989:OEX786523 OOT720989:OOT786523 OYP720989:OYP786523 PIL720989:PIL786523 PSH720989:PSH786523 QCD720989:QCD786523 QLZ720989:QLZ786523 QVV720989:QVV786523 RFR720989:RFR786523 RPN720989:RPN786523 RZJ720989:RZJ786523 SJF720989:SJF786523 STB720989:STB786523 TCX720989:TCX786523 TMT720989:TMT786523 TWP720989:TWP786523 UGL720989:UGL786523 UQH720989:UQH786523 VAD720989:VAD786523 VJZ720989:VJZ786523 VTV720989:VTV786523 WDR720989:WDR786523 WNN720989:WNN786523 WXJ720989:WXJ786523 BB786525:BB852059 KX786525:KX852059 UT786525:UT852059 AEP786525:AEP852059 AOL786525:AOL852059 AYH786525:AYH852059 BID786525:BID852059 BRZ786525:BRZ852059 CBV786525:CBV852059 CLR786525:CLR852059 CVN786525:CVN852059 DFJ786525:DFJ852059 DPF786525:DPF852059 DZB786525:DZB852059 EIX786525:EIX852059 EST786525:EST852059 FCP786525:FCP852059 FML786525:FML852059 FWH786525:FWH852059 GGD786525:GGD852059 GPZ786525:GPZ852059 GZV786525:GZV852059 HJR786525:HJR852059 HTN786525:HTN852059 IDJ786525:IDJ852059 INF786525:INF852059 IXB786525:IXB852059 JGX786525:JGX852059 JQT786525:JQT852059 KAP786525:KAP852059 KKL786525:KKL852059 KUH786525:KUH852059 LED786525:LED852059 LNZ786525:LNZ852059 LXV786525:LXV852059 MHR786525:MHR852059 MRN786525:MRN852059 NBJ786525:NBJ852059 NLF786525:NLF852059 NVB786525:NVB852059 OEX786525:OEX852059 OOT786525:OOT852059 OYP786525:OYP852059 PIL786525:PIL852059 PSH786525:PSH852059 QCD786525:QCD852059 QLZ786525:QLZ852059 QVV786525:QVV852059 RFR786525:RFR852059 RPN786525:RPN852059 RZJ786525:RZJ852059 SJF786525:SJF852059 STB786525:STB852059 TCX786525:TCX852059 TMT786525:TMT852059 TWP786525:TWP852059 UGL786525:UGL852059 UQH786525:UQH852059 VAD786525:VAD852059 VJZ786525:VJZ852059 VTV786525:VTV852059 WDR786525:WDR852059 WNN786525:WNN852059 WXJ786525:WXJ852059 BB852061:BB917595 KX852061:KX917595 UT852061:UT917595 AEP852061:AEP917595 AOL852061:AOL917595 AYH852061:AYH917595 BID852061:BID917595 BRZ852061:BRZ917595 CBV852061:CBV917595 CLR852061:CLR917595 CVN852061:CVN917595 DFJ852061:DFJ917595 DPF852061:DPF917595 DZB852061:DZB917595 EIX852061:EIX917595 EST852061:EST917595 FCP852061:FCP917595 FML852061:FML917595 FWH852061:FWH917595 GGD852061:GGD917595 GPZ852061:GPZ917595 GZV852061:GZV917595 HJR852061:HJR917595 HTN852061:HTN917595 IDJ852061:IDJ917595 INF852061:INF917595 IXB852061:IXB917595 JGX852061:JGX917595 JQT852061:JQT917595 KAP852061:KAP917595 KKL852061:KKL917595 KUH852061:KUH917595 LED852061:LED917595 LNZ852061:LNZ917595 LXV852061:LXV917595 MHR852061:MHR917595 MRN852061:MRN917595 NBJ852061:NBJ917595 NLF852061:NLF917595 NVB852061:NVB917595 OEX852061:OEX917595 OOT852061:OOT917595 OYP852061:OYP917595 PIL852061:PIL917595 PSH852061:PSH917595 QCD852061:QCD917595 QLZ852061:QLZ917595 QVV852061:QVV917595 RFR852061:RFR917595 RPN852061:RPN917595 RZJ852061:RZJ917595 SJF852061:SJF917595 STB852061:STB917595 TCX852061:TCX917595 TMT852061:TMT917595 TWP852061:TWP917595 UGL852061:UGL917595 UQH852061:UQH917595 VAD852061:VAD917595 VJZ852061:VJZ917595 VTV852061:VTV917595 WDR852061:WDR917595 WNN852061:WNN917595 WXJ852061:WXJ917595 BB917597:BB983131 KX917597:KX983131 UT917597:UT983131 AEP917597:AEP983131 AOL917597:AOL983131 AYH917597:AYH983131 BID917597:BID983131 BRZ917597:BRZ983131 CBV917597:CBV983131 CLR917597:CLR983131 CVN917597:CVN983131 DFJ917597:DFJ983131 DPF917597:DPF983131 DZB917597:DZB983131 EIX917597:EIX983131 EST917597:EST983131 FCP917597:FCP983131 FML917597:FML983131 FWH917597:FWH983131 GGD917597:GGD983131 GPZ917597:GPZ983131 GZV917597:GZV983131 HJR917597:HJR983131 HTN917597:HTN983131 IDJ917597:IDJ983131 INF917597:INF983131 IXB917597:IXB983131 JGX917597:JGX983131 JQT917597:JQT983131 KAP917597:KAP983131 KKL917597:KKL983131 KUH917597:KUH983131 LED917597:LED983131 LNZ917597:LNZ983131 LXV917597:LXV983131 MHR917597:MHR983131 MRN917597:MRN983131 NBJ917597:NBJ983131 NLF917597:NLF983131 NVB917597:NVB983131 OEX917597:OEX983131 OOT917597:OOT983131 OYP917597:OYP983131 PIL917597:PIL983131 PSH917597:PSH983131 QCD917597:QCD983131 QLZ917597:QLZ983131 QVV917597:QVV983131 RFR917597:RFR983131 RPN917597:RPN983131 RZJ917597:RZJ983131 SJF917597:SJF983131 STB917597:STB983131 TCX917597:TCX983131 TMT917597:TMT983131 TWP917597:TWP983131 UGL917597:UGL983131 UQH917597:UQH983131 VAD917597:VAD983131 VJZ917597:VJZ983131 VTV917597:VTV983131 WDR917597:WDR983131 WNN917597:WNN983131 WXJ917597:WXJ983131 BB983133:BB1048576 KX983133:KX1048576 UT983133:UT1048576 AEP983133:AEP1048576 AOL983133:AOL1048576 AYH983133:AYH1048576 BID983133:BID1048576 BRZ983133:BRZ1048576 CBV983133:CBV1048576 CLR983133:CLR1048576 CVN983133:CVN1048576 DFJ983133:DFJ1048576 DPF983133:DPF1048576 DZB983133:DZB1048576 EIX983133:EIX1048576 EST983133:EST1048576 FCP983133:FCP1048576 FML983133:FML1048576 FWH983133:FWH1048576 GGD983133:GGD1048576 GPZ983133:GPZ1048576 GZV983133:GZV1048576 HJR983133:HJR1048576 HTN983133:HTN1048576 IDJ983133:IDJ1048576 INF983133:INF1048576 IXB983133:IXB1048576 JGX983133:JGX1048576 JQT983133:JQT1048576 KAP983133:KAP1048576 KKL983133:KKL1048576 KUH983133:KUH1048576 LED983133:LED1048576 LNZ983133:LNZ1048576 LXV983133:LXV1048576 MHR983133:MHR1048576 MRN983133:MRN1048576 NBJ983133:NBJ1048576 NLF983133:NLF1048576 NVB983133:NVB1048576 OEX983133:OEX1048576 OOT983133:OOT1048576 OYP983133:OYP1048576 PIL983133:PIL1048576 PSH983133:PSH1048576 QCD983133:QCD1048576 QLZ983133:QLZ1048576 QVV983133:QVV1048576 RFR983133:RFR1048576 RPN983133:RPN1048576 RZJ983133:RZJ1048576 SJF983133:SJF1048576 STB983133:STB1048576 TCX983133:TCX1048576 TMT983133:TMT1048576 TWP983133:TWP1048576 UGL983133:UGL1048576 UQH983133:UQH1048576 VAD983133:VAD1048576 VJZ983133:VJZ1048576 VTV983133:VTV1048576 WDR983133:WDR1048576 WNN983133:WNN1048576 WXJ983133:WXJ1048576">
      <formula1>0</formula1>
      <formula2>10000000000</formula2>
    </dataValidation>
  </dataValidations>
  <printOptions horizontalCentered="1" verticalCentered="1"/>
  <pageMargins left="1.4960629921259843" right="0.70866141732283472" top="0.74803149606299213" bottom="0.74803149606299213" header="0.31496062992125984" footer="0.31496062992125984"/>
  <pageSetup paperSize="5" scale="19" fitToWidth="2" fitToHeight="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vt:lpstr>
      <vt:lpstr>ABRIL</vt:lpstr>
      <vt:lpstr>MAYO</vt:lpstr>
      <vt:lpstr>JUNIO</vt:lpstr>
      <vt:lpstr>JULIO</vt:lpstr>
      <vt:lpstr>AGOSTO</vt:lpstr>
      <vt:lpstr>SEPTIEMBRE</vt:lpstr>
      <vt:lpstr>OCTUBRE</vt:lpstr>
      <vt:lpstr>NOVIEMBRE</vt:lpstr>
      <vt:lpstr>DICIEMBRE</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2015-01-20T15:03:32Z</dcterms:modified>
</cp:coreProperties>
</file>