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285" activeTab="9"/>
  </bookViews>
  <sheets>
    <sheet name="CONSOLIDADO" sheetId="2" r:id="rId1"/>
    <sheet name="ENERO 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E345" i="10" l="1"/>
  <c r="E344" i="10"/>
  <c r="E336" i="10"/>
  <c r="E335" i="10"/>
  <c r="C322" i="10"/>
  <c r="C330" i="10" s="1"/>
  <c r="E302" i="10"/>
  <c r="D302" i="10"/>
  <c r="C302" i="10"/>
  <c r="E301" i="10"/>
  <c r="D301" i="10"/>
  <c r="C301" i="10"/>
  <c r="E300" i="10"/>
  <c r="D300" i="10"/>
  <c r="C300" i="10"/>
  <c r="E299" i="10"/>
  <c r="D299" i="10"/>
  <c r="C299" i="10"/>
  <c r="E298" i="10"/>
  <c r="D298" i="10"/>
  <c r="C298" i="10"/>
  <c r="E297" i="10"/>
  <c r="D297" i="10"/>
  <c r="C297" i="10"/>
  <c r="E296" i="10"/>
  <c r="E303" i="10" s="1"/>
  <c r="D296" i="10"/>
  <c r="C296" i="10"/>
  <c r="E290" i="10"/>
  <c r="D290" i="10"/>
  <c r="C290" i="10"/>
  <c r="E289" i="10"/>
  <c r="D289" i="10"/>
  <c r="C289" i="10"/>
  <c r="E288" i="10"/>
  <c r="D288" i="10"/>
  <c r="C288" i="10"/>
  <c r="E287" i="10"/>
  <c r="D287" i="10"/>
  <c r="C287" i="10"/>
  <c r="E286" i="10"/>
  <c r="D286" i="10"/>
  <c r="C286" i="10"/>
  <c r="E280" i="10"/>
  <c r="D280" i="10"/>
  <c r="C280" i="10"/>
  <c r="E279" i="10"/>
  <c r="D279" i="10"/>
  <c r="C279" i="10"/>
  <c r="E278" i="10"/>
  <c r="D278" i="10"/>
  <c r="C278" i="10"/>
  <c r="E277" i="10"/>
  <c r="D277" i="10"/>
  <c r="C277" i="10"/>
  <c r="E276" i="10"/>
  <c r="D276" i="10"/>
  <c r="C276" i="10"/>
  <c r="E275" i="10"/>
  <c r="D275" i="10"/>
  <c r="C275" i="10"/>
  <c r="E273" i="10"/>
  <c r="D273" i="10"/>
  <c r="C273" i="10"/>
  <c r="E272" i="10"/>
  <c r="D272" i="10"/>
  <c r="C272" i="10"/>
  <c r="E271" i="10"/>
  <c r="D271" i="10"/>
  <c r="C271" i="10"/>
  <c r="E270" i="10"/>
  <c r="D270" i="10"/>
  <c r="C270" i="10"/>
  <c r="E269" i="10"/>
  <c r="D269" i="10"/>
  <c r="C269" i="10"/>
  <c r="E268" i="10"/>
  <c r="D268" i="10"/>
  <c r="C268" i="10"/>
  <c r="E267" i="10"/>
  <c r="D267" i="10"/>
  <c r="C267" i="10"/>
  <c r="E266" i="10"/>
  <c r="D266" i="10"/>
  <c r="C266" i="10"/>
  <c r="E265" i="10"/>
  <c r="D265" i="10"/>
  <c r="C265" i="10"/>
  <c r="E264" i="10"/>
  <c r="D264" i="10"/>
  <c r="C264" i="10"/>
  <c r="E263" i="10"/>
  <c r="D263" i="10"/>
  <c r="C263" i="10"/>
  <c r="E262" i="10"/>
  <c r="D262" i="10"/>
  <c r="C262" i="10"/>
  <c r="E261" i="10"/>
  <c r="D261" i="10"/>
  <c r="C261" i="10"/>
  <c r="E260" i="10"/>
  <c r="D260" i="10"/>
  <c r="C260" i="10"/>
  <c r="E259" i="10"/>
  <c r="D259" i="10"/>
  <c r="C259" i="10"/>
  <c r="E258" i="10"/>
  <c r="D258" i="10"/>
  <c r="C258" i="10"/>
  <c r="E257" i="10"/>
  <c r="D257" i="10"/>
  <c r="C257" i="10"/>
  <c r="E256" i="10"/>
  <c r="D256" i="10"/>
  <c r="C256" i="10"/>
  <c r="E254" i="10"/>
  <c r="D254" i="10"/>
  <c r="C254" i="10"/>
  <c r="E253" i="10"/>
  <c r="D253" i="10"/>
  <c r="C253" i="10"/>
  <c r="E252" i="10"/>
  <c r="D252" i="10"/>
  <c r="C252" i="10"/>
  <c r="E251" i="10"/>
  <c r="D251" i="10"/>
  <c r="C251" i="10"/>
  <c r="E250" i="10"/>
  <c r="D250" i="10"/>
  <c r="C250" i="10"/>
  <c r="E249" i="10"/>
  <c r="D249" i="10"/>
  <c r="C249" i="10"/>
  <c r="E248" i="10"/>
  <c r="D248" i="10"/>
  <c r="C248" i="10"/>
  <c r="E247" i="10"/>
  <c r="D247" i="10"/>
  <c r="C247" i="10"/>
  <c r="E246" i="10"/>
  <c r="D246" i="10"/>
  <c r="C246" i="10"/>
  <c r="E245" i="10"/>
  <c r="D245" i="10"/>
  <c r="C245" i="10"/>
  <c r="E244" i="10"/>
  <c r="D244" i="10"/>
  <c r="C244" i="10"/>
  <c r="E243" i="10"/>
  <c r="D243" i="10"/>
  <c r="C243" i="10"/>
  <c r="E242" i="10"/>
  <c r="D242" i="10"/>
  <c r="C242" i="10"/>
  <c r="C281" i="10" s="1"/>
  <c r="E241" i="10"/>
  <c r="D241" i="10"/>
  <c r="C241" i="10"/>
  <c r="E237" i="10"/>
  <c r="C237" i="10"/>
  <c r="E231" i="10"/>
  <c r="E232" i="10" s="1"/>
  <c r="D231" i="10"/>
  <c r="C231" i="10"/>
  <c r="E230" i="10"/>
  <c r="D230" i="10"/>
  <c r="C230" i="10"/>
  <c r="C225" i="10"/>
  <c r="E217" i="10"/>
  <c r="D217" i="10"/>
  <c r="C217" i="10"/>
  <c r="E216" i="10"/>
  <c r="C216" i="10"/>
  <c r="E215" i="10"/>
  <c r="D215" i="10"/>
  <c r="C215" i="10"/>
  <c r="E214" i="10"/>
  <c r="D214" i="10"/>
  <c r="C214" i="10"/>
  <c r="E213" i="10"/>
  <c r="D213" i="10"/>
  <c r="C213" i="10"/>
  <c r="E212" i="10"/>
  <c r="D212" i="10"/>
  <c r="C212" i="10"/>
  <c r="E211" i="10"/>
  <c r="D211" i="10"/>
  <c r="C211" i="10"/>
  <c r="E210" i="10"/>
  <c r="D210" i="10"/>
  <c r="C210" i="10"/>
  <c r="E209" i="10"/>
  <c r="E218" i="10" s="1"/>
  <c r="D209" i="10"/>
  <c r="C209" i="10"/>
  <c r="E203" i="10"/>
  <c r="D203" i="10"/>
  <c r="C203" i="10"/>
  <c r="E202" i="10"/>
  <c r="D202" i="10"/>
  <c r="C202" i="10"/>
  <c r="E201" i="10"/>
  <c r="D201" i="10"/>
  <c r="C201" i="10"/>
  <c r="E200" i="10"/>
  <c r="D200" i="10"/>
  <c r="C200" i="10"/>
  <c r="E199" i="10"/>
  <c r="D199" i="10"/>
  <c r="C199" i="10"/>
  <c r="E198" i="10"/>
  <c r="D198" i="10"/>
  <c r="C198" i="10"/>
  <c r="E197" i="10"/>
  <c r="D197" i="10"/>
  <c r="C197" i="10"/>
  <c r="E196" i="10"/>
  <c r="D196" i="10"/>
  <c r="C196" i="10"/>
  <c r="E195" i="10"/>
  <c r="D195" i="10"/>
  <c r="C195" i="10"/>
  <c r="E194" i="10"/>
  <c r="D194" i="10"/>
  <c r="C194" i="10"/>
  <c r="E193" i="10"/>
  <c r="D193" i="10"/>
  <c r="C193" i="10"/>
  <c r="E192" i="10"/>
  <c r="D192" i="10"/>
  <c r="C192" i="10"/>
  <c r="E191" i="10"/>
  <c r="D191" i="10"/>
  <c r="C191" i="10"/>
  <c r="E190" i="10"/>
  <c r="D190" i="10"/>
  <c r="C190" i="10"/>
  <c r="E189" i="10"/>
  <c r="D189" i="10"/>
  <c r="C189" i="10"/>
  <c r="E188" i="10"/>
  <c r="D188" i="10"/>
  <c r="C188" i="10"/>
  <c r="E187" i="10"/>
  <c r="D187" i="10"/>
  <c r="C187" i="10"/>
  <c r="E186" i="10"/>
  <c r="D186" i="10"/>
  <c r="C186" i="10"/>
  <c r="E185" i="10"/>
  <c r="D185" i="10"/>
  <c r="C185" i="10"/>
  <c r="E184" i="10"/>
  <c r="D184" i="10"/>
  <c r="C184" i="10"/>
  <c r="E183" i="10"/>
  <c r="D183" i="10"/>
  <c r="C183" i="10"/>
  <c r="E182" i="10"/>
  <c r="D182" i="10"/>
  <c r="C182" i="10"/>
  <c r="E181" i="10"/>
  <c r="D181" i="10"/>
  <c r="C181" i="10"/>
  <c r="E180" i="10"/>
  <c r="D180" i="10"/>
  <c r="C180" i="10"/>
  <c r="E179" i="10"/>
  <c r="D179" i="10"/>
  <c r="C179" i="10"/>
  <c r="E178" i="10"/>
  <c r="D178" i="10"/>
  <c r="C178" i="10"/>
  <c r="E177" i="10"/>
  <c r="D177" i="10"/>
  <c r="C177" i="10"/>
  <c r="E176" i="10"/>
  <c r="D176" i="10"/>
  <c r="C176" i="10"/>
  <c r="E175" i="10"/>
  <c r="D175" i="10"/>
  <c r="C175" i="10"/>
  <c r="E174" i="10"/>
  <c r="D174" i="10"/>
  <c r="C174" i="10"/>
  <c r="C204" i="10" s="1"/>
  <c r="E173" i="10"/>
  <c r="D173" i="10"/>
  <c r="C173" i="10"/>
  <c r="E167" i="10"/>
  <c r="D167" i="10"/>
  <c r="C167" i="10"/>
  <c r="E166" i="10"/>
  <c r="D166" i="10"/>
  <c r="C166" i="10"/>
  <c r="E165" i="10"/>
  <c r="D165" i="10"/>
  <c r="C165" i="10"/>
  <c r="E164" i="10"/>
  <c r="D164" i="10"/>
  <c r="C164" i="10"/>
  <c r="E163" i="10"/>
  <c r="D163" i="10"/>
  <c r="C163" i="10"/>
  <c r="E162" i="10"/>
  <c r="D162" i="10"/>
  <c r="C162" i="10"/>
  <c r="E161" i="10"/>
  <c r="D161" i="10"/>
  <c r="C161" i="10"/>
  <c r="E160" i="10"/>
  <c r="D160" i="10"/>
  <c r="C160" i="10"/>
  <c r="E154" i="10"/>
  <c r="D154" i="10"/>
  <c r="C154" i="10"/>
  <c r="C155" i="10" s="1"/>
  <c r="E153" i="10"/>
  <c r="E155" i="10" s="1"/>
  <c r="D153" i="10"/>
  <c r="C153" i="10"/>
  <c r="E146" i="10"/>
  <c r="D146" i="10"/>
  <c r="C146" i="10"/>
  <c r="E145" i="10"/>
  <c r="D145" i="10"/>
  <c r="C145" i="10"/>
  <c r="E144" i="10"/>
  <c r="D144" i="10"/>
  <c r="C144" i="10"/>
  <c r="E143" i="10"/>
  <c r="D143" i="10"/>
  <c r="C143" i="10"/>
  <c r="E142" i="10"/>
  <c r="D142" i="10"/>
  <c r="C142" i="10"/>
  <c r="E141" i="10"/>
  <c r="D141" i="10"/>
  <c r="C141" i="10"/>
  <c r="C147" i="10" s="1"/>
  <c r="E138" i="10"/>
  <c r="D138" i="10"/>
  <c r="C138" i="10"/>
  <c r="E137" i="10"/>
  <c r="D137" i="10"/>
  <c r="C137" i="10"/>
  <c r="E136" i="10"/>
  <c r="D136" i="10"/>
  <c r="C136" i="10"/>
  <c r="E135" i="10"/>
  <c r="D135" i="10"/>
  <c r="C135" i="10"/>
  <c r="E134" i="10"/>
  <c r="D134" i="10"/>
  <c r="C134" i="10"/>
  <c r="E133" i="10"/>
  <c r="D133" i="10"/>
  <c r="C133" i="10"/>
  <c r="E132" i="10"/>
  <c r="D132" i="10"/>
  <c r="C132" i="10"/>
  <c r="E131" i="10"/>
  <c r="D131" i="10"/>
  <c r="C131" i="10"/>
  <c r="E130" i="10"/>
  <c r="D130" i="10"/>
  <c r="C130" i="10"/>
  <c r="E129" i="10"/>
  <c r="D129" i="10"/>
  <c r="C129" i="10"/>
  <c r="E128" i="10"/>
  <c r="D128" i="10"/>
  <c r="C128" i="10"/>
  <c r="E127" i="10"/>
  <c r="D127" i="10"/>
  <c r="C127" i="10"/>
  <c r="E126" i="10"/>
  <c r="D126" i="10"/>
  <c r="C126" i="10"/>
  <c r="C121" i="10"/>
  <c r="E115" i="10"/>
  <c r="D115" i="10"/>
  <c r="C115" i="10"/>
  <c r="E114" i="10"/>
  <c r="E116" i="10" s="1"/>
  <c r="D114" i="10"/>
  <c r="C114" i="10"/>
  <c r="F108" i="10"/>
  <c r="E108" i="10"/>
  <c r="D108" i="10"/>
  <c r="C108" i="10"/>
  <c r="F107" i="10"/>
  <c r="E107" i="10"/>
  <c r="D107" i="10"/>
  <c r="C107" i="10"/>
  <c r="F106" i="10"/>
  <c r="E106" i="10"/>
  <c r="D106" i="10"/>
  <c r="C106" i="10"/>
  <c r="F105" i="10"/>
  <c r="E105" i="10"/>
  <c r="D105" i="10"/>
  <c r="C105" i="10"/>
  <c r="F104" i="10"/>
  <c r="E104" i="10"/>
  <c r="D104" i="10"/>
  <c r="C104" i="10"/>
  <c r="F103" i="10"/>
  <c r="E103" i="10"/>
  <c r="D103" i="10"/>
  <c r="C103" i="10"/>
  <c r="F102" i="10"/>
  <c r="E102" i="10"/>
  <c r="D102" i="10"/>
  <c r="C102" i="10"/>
  <c r="F101" i="10"/>
  <c r="E101" i="10"/>
  <c r="D101" i="10"/>
  <c r="C101" i="10"/>
  <c r="F100" i="10"/>
  <c r="E100" i="10"/>
  <c r="D100" i="10"/>
  <c r="C100" i="10"/>
  <c r="F99" i="10"/>
  <c r="E99" i="10"/>
  <c r="D99" i="10"/>
  <c r="C99" i="10"/>
  <c r="F98" i="10"/>
  <c r="E98" i="10"/>
  <c r="D98" i="10"/>
  <c r="C98" i="10"/>
  <c r="F97" i="10"/>
  <c r="E97" i="10"/>
  <c r="D97" i="10"/>
  <c r="C97" i="10"/>
  <c r="F96" i="10"/>
  <c r="E96" i="10"/>
  <c r="D96" i="10"/>
  <c r="C96" i="10"/>
  <c r="F95" i="10"/>
  <c r="E95" i="10"/>
  <c r="D95" i="10"/>
  <c r="C95" i="10"/>
  <c r="F94" i="10"/>
  <c r="E94" i="10"/>
  <c r="D94" i="10"/>
  <c r="C94" i="10"/>
  <c r="F93" i="10"/>
  <c r="E93" i="10"/>
  <c r="D93" i="10"/>
  <c r="C93" i="10"/>
  <c r="F92" i="10"/>
  <c r="E92" i="10"/>
  <c r="D92" i="10"/>
  <c r="C92" i="10"/>
  <c r="F91" i="10"/>
  <c r="E91" i="10"/>
  <c r="D91" i="10"/>
  <c r="C91" i="10"/>
  <c r="F90" i="10"/>
  <c r="E90" i="10"/>
  <c r="D90" i="10"/>
  <c r="C90" i="10"/>
  <c r="E83" i="10"/>
  <c r="C83" i="10"/>
  <c r="E82" i="10"/>
  <c r="C82" i="10"/>
  <c r="E81" i="10"/>
  <c r="C81" i="10"/>
  <c r="E75" i="10"/>
  <c r="C75" i="10"/>
  <c r="E74" i="10"/>
  <c r="C74" i="10"/>
  <c r="E73" i="10"/>
  <c r="C73" i="10"/>
  <c r="E72" i="10"/>
  <c r="C72" i="10"/>
  <c r="E71" i="10"/>
  <c r="C71" i="10"/>
  <c r="E70" i="10"/>
  <c r="C70" i="10"/>
  <c r="E69" i="10"/>
  <c r="C69" i="10"/>
  <c r="E68" i="10"/>
  <c r="C68" i="10"/>
  <c r="E67" i="10"/>
  <c r="C67" i="10"/>
  <c r="E66" i="10"/>
  <c r="C66" i="10"/>
  <c r="E65" i="10"/>
  <c r="C65" i="10"/>
  <c r="E64" i="10"/>
  <c r="C64" i="10"/>
  <c r="E63" i="10"/>
  <c r="C63" i="10"/>
  <c r="E62" i="10"/>
  <c r="E61" i="10" s="1"/>
  <c r="C62" i="10"/>
  <c r="C61" i="10"/>
  <c r="E60" i="10"/>
  <c r="C60" i="10"/>
  <c r="E59" i="10"/>
  <c r="C59" i="10"/>
  <c r="E58" i="10"/>
  <c r="C58" i="10"/>
  <c r="E57" i="10"/>
  <c r="C57" i="10"/>
  <c r="E56" i="10"/>
  <c r="C56" i="10"/>
  <c r="C55" i="10"/>
  <c r="E49" i="10"/>
  <c r="D49" i="10"/>
  <c r="C49" i="10"/>
  <c r="E48" i="10"/>
  <c r="D48" i="10"/>
  <c r="C48" i="10"/>
  <c r="E47" i="10"/>
  <c r="D47" i="10"/>
  <c r="C47" i="10"/>
  <c r="E45" i="10"/>
  <c r="D45" i="10"/>
  <c r="C45" i="10"/>
  <c r="E44" i="10"/>
  <c r="D44" i="10"/>
  <c r="C44" i="10"/>
  <c r="E43" i="10"/>
  <c r="D43" i="10"/>
  <c r="C43" i="10"/>
  <c r="E42" i="10"/>
  <c r="D42" i="10"/>
  <c r="C42" i="10"/>
  <c r="E40" i="10"/>
  <c r="D40" i="10"/>
  <c r="C40" i="10"/>
  <c r="E39" i="10"/>
  <c r="D39" i="10"/>
  <c r="C39" i="10"/>
  <c r="E37" i="10"/>
  <c r="D37" i="10"/>
  <c r="C37" i="10"/>
  <c r="E36" i="10"/>
  <c r="D36" i="10"/>
  <c r="C36" i="10"/>
  <c r="E35" i="10"/>
  <c r="D35" i="10"/>
  <c r="C35" i="10"/>
  <c r="E34" i="10"/>
  <c r="D34" i="10"/>
  <c r="C34" i="10"/>
  <c r="E33" i="10"/>
  <c r="D33" i="10"/>
  <c r="C33" i="10"/>
  <c r="E32" i="10"/>
  <c r="D32" i="10"/>
  <c r="C32" i="10"/>
  <c r="E31" i="10"/>
  <c r="D31" i="10"/>
  <c r="C31" i="10"/>
  <c r="E30" i="10"/>
  <c r="D30" i="10"/>
  <c r="C30" i="10"/>
  <c r="E29" i="10"/>
  <c r="D29" i="10"/>
  <c r="C29" i="10"/>
  <c r="E28" i="10"/>
  <c r="D28" i="10"/>
  <c r="C28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7" i="10"/>
  <c r="D17" i="10"/>
  <c r="C17" i="10"/>
  <c r="E16" i="10"/>
  <c r="D16" i="10"/>
  <c r="C16" i="10"/>
  <c r="E15" i="10"/>
  <c r="E50" i="10" s="1"/>
  <c r="D15" i="10"/>
  <c r="C15" i="10"/>
  <c r="E14" i="10"/>
  <c r="D14" i="10"/>
  <c r="C14" i="10"/>
  <c r="C8" i="10"/>
  <c r="C6" i="10"/>
  <c r="A5" i="10"/>
  <c r="C4" i="10"/>
  <c r="A4" i="10"/>
  <c r="A3" i="10"/>
  <c r="A2" i="10"/>
  <c r="C109" i="10" l="1"/>
  <c r="C116" i="10"/>
  <c r="E147" i="10"/>
  <c r="C168" i="10"/>
  <c r="E291" i="10"/>
  <c r="E84" i="10"/>
  <c r="D109" i="10"/>
  <c r="E168" i="10"/>
  <c r="C218" i="10"/>
  <c r="E281" i="10"/>
  <c r="E307" i="10" s="1"/>
  <c r="C291" i="10"/>
  <c r="F109" i="10"/>
  <c r="C139" i="10"/>
  <c r="C232" i="10"/>
  <c r="C50" i="10"/>
  <c r="C76" i="10"/>
  <c r="C84" i="10"/>
  <c r="E109" i="10"/>
  <c r="E139" i="10"/>
  <c r="E148" i="10" s="1"/>
  <c r="E204" i="10"/>
  <c r="E55" i="10"/>
  <c r="E76" i="10" s="1"/>
  <c r="C148" i="10"/>
  <c r="E345" i="9"/>
  <c r="E344" i="9"/>
  <c r="E336" i="9"/>
  <c r="E335" i="9"/>
  <c r="C322" i="9"/>
  <c r="C330" i="9" s="1"/>
  <c r="E302" i="9"/>
  <c r="D302" i="9"/>
  <c r="C302" i="9"/>
  <c r="E301" i="9"/>
  <c r="D301" i="9"/>
  <c r="C301" i="9"/>
  <c r="E300" i="9"/>
  <c r="D300" i="9"/>
  <c r="C300" i="9"/>
  <c r="E299" i="9"/>
  <c r="D299" i="9"/>
  <c r="C299" i="9"/>
  <c r="E298" i="9"/>
  <c r="D298" i="9"/>
  <c r="C298" i="9"/>
  <c r="E297" i="9"/>
  <c r="D297" i="9"/>
  <c r="C297" i="9"/>
  <c r="E296" i="9"/>
  <c r="D296" i="9"/>
  <c r="C296" i="9"/>
  <c r="E290" i="9"/>
  <c r="D290" i="9"/>
  <c r="C290" i="9"/>
  <c r="E289" i="9"/>
  <c r="D289" i="9"/>
  <c r="C289" i="9"/>
  <c r="E288" i="9"/>
  <c r="D288" i="9"/>
  <c r="C288" i="9"/>
  <c r="E287" i="9"/>
  <c r="D287" i="9"/>
  <c r="C287" i="9"/>
  <c r="E286" i="9"/>
  <c r="D286" i="9"/>
  <c r="C286" i="9"/>
  <c r="E280" i="9"/>
  <c r="D280" i="9"/>
  <c r="C280" i="9"/>
  <c r="E279" i="9"/>
  <c r="D279" i="9"/>
  <c r="C279" i="9"/>
  <c r="E278" i="9"/>
  <c r="D278" i="9"/>
  <c r="C278" i="9"/>
  <c r="E277" i="9"/>
  <c r="D277" i="9"/>
  <c r="C277" i="9"/>
  <c r="E276" i="9"/>
  <c r="D276" i="9"/>
  <c r="C276" i="9"/>
  <c r="E275" i="9"/>
  <c r="D275" i="9"/>
  <c r="C275" i="9"/>
  <c r="E273" i="9"/>
  <c r="D273" i="9"/>
  <c r="C273" i="9"/>
  <c r="E272" i="9"/>
  <c r="D272" i="9"/>
  <c r="C272" i="9"/>
  <c r="E271" i="9"/>
  <c r="D271" i="9"/>
  <c r="C271" i="9"/>
  <c r="E270" i="9"/>
  <c r="D270" i="9"/>
  <c r="C270" i="9"/>
  <c r="E269" i="9"/>
  <c r="D269" i="9"/>
  <c r="C269" i="9"/>
  <c r="E268" i="9"/>
  <c r="D268" i="9"/>
  <c r="C268" i="9"/>
  <c r="E267" i="9"/>
  <c r="D267" i="9"/>
  <c r="C267" i="9"/>
  <c r="E266" i="9"/>
  <c r="D266" i="9"/>
  <c r="C266" i="9"/>
  <c r="E265" i="9"/>
  <c r="D265" i="9"/>
  <c r="C265" i="9"/>
  <c r="E264" i="9"/>
  <c r="D264" i="9"/>
  <c r="C264" i="9"/>
  <c r="E263" i="9"/>
  <c r="D263" i="9"/>
  <c r="C263" i="9"/>
  <c r="E262" i="9"/>
  <c r="D262" i="9"/>
  <c r="C262" i="9"/>
  <c r="E261" i="9"/>
  <c r="D261" i="9"/>
  <c r="C261" i="9"/>
  <c r="E260" i="9"/>
  <c r="D260" i="9"/>
  <c r="C260" i="9"/>
  <c r="E259" i="9"/>
  <c r="D259" i="9"/>
  <c r="C259" i="9"/>
  <c r="E258" i="9"/>
  <c r="D258" i="9"/>
  <c r="C258" i="9"/>
  <c r="E257" i="9"/>
  <c r="D257" i="9"/>
  <c r="C257" i="9"/>
  <c r="E256" i="9"/>
  <c r="D256" i="9"/>
  <c r="C256" i="9"/>
  <c r="E254" i="9"/>
  <c r="D254" i="9"/>
  <c r="C254" i="9"/>
  <c r="E253" i="9"/>
  <c r="D253" i="9"/>
  <c r="C253" i="9"/>
  <c r="E252" i="9"/>
  <c r="D252" i="9"/>
  <c r="C252" i="9"/>
  <c r="E251" i="9"/>
  <c r="D251" i="9"/>
  <c r="C251" i="9"/>
  <c r="E250" i="9"/>
  <c r="D250" i="9"/>
  <c r="C250" i="9"/>
  <c r="E249" i="9"/>
  <c r="D249" i="9"/>
  <c r="C249" i="9"/>
  <c r="E248" i="9"/>
  <c r="D248" i="9"/>
  <c r="C248" i="9"/>
  <c r="E247" i="9"/>
  <c r="D247" i="9"/>
  <c r="C247" i="9"/>
  <c r="E246" i="9"/>
  <c r="D246" i="9"/>
  <c r="C246" i="9"/>
  <c r="E245" i="9"/>
  <c r="D245" i="9"/>
  <c r="C245" i="9"/>
  <c r="E244" i="9"/>
  <c r="D244" i="9"/>
  <c r="C244" i="9"/>
  <c r="E243" i="9"/>
  <c r="D243" i="9"/>
  <c r="C243" i="9"/>
  <c r="E242" i="9"/>
  <c r="D242" i="9"/>
  <c r="C242" i="9"/>
  <c r="E241" i="9"/>
  <c r="D241" i="9"/>
  <c r="C241" i="9"/>
  <c r="E237" i="9"/>
  <c r="C237" i="9"/>
  <c r="E231" i="9"/>
  <c r="D231" i="9"/>
  <c r="C231" i="9"/>
  <c r="E230" i="9"/>
  <c r="D230" i="9"/>
  <c r="C230" i="9"/>
  <c r="C225" i="9"/>
  <c r="E217" i="9"/>
  <c r="D217" i="9"/>
  <c r="C217" i="9"/>
  <c r="E216" i="9"/>
  <c r="C216" i="9"/>
  <c r="E215" i="9"/>
  <c r="D215" i="9"/>
  <c r="C215" i="9"/>
  <c r="E214" i="9"/>
  <c r="D214" i="9"/>
  <c r="C214" i="9"/>
  <c r="E213" i="9"/>
  <c r="D213" i="9"/>
  <c r="C213" i="9"/>
  <c r="E212" i="9"/>
  <c r="D212" i="9"/>
  <c r="C212" i="9"/>
  <c r="E211" i="9"/>
  <c r="D211" i="9"/>
  <c r="C211" i="9"/>
  <c r="E210" i="9"/>
  <c r="D210" i="9"/>
  <c r="C210" i="9"/>
  <c r="E209" i="9"/>
  <c r="D209" i="9"/>
  <c r="C209" i="9"/>
  <c r="E203" i="9"/>
  <c r="D203" i="9"/>
  <c r="C203" i="9"/>
  <c r="E202" i="9"/>
  <c r="D202" i="9"/>
  <c r="C202" i="9"/>
  <c r="E201" i="9"/>
  <c r="D201" i="9"/>
  <c r="C201" i="9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60" i="9"/>
  <c r="D160" i="9"/>
  <c r="C160" i="9"/>
  <c r="E154" i="9"/>
  <c r="D154" i="9"/>
  <c r="C154" i="9"/>
  <c r="E153" i="9"/>
  <c r="D153" i="9"/>
  <c r="C153" i="9"/>
  <c r="E146" i="9"/>
  <c r="D146" i="9"/>
  <c r="C146" i="9"/>
  <c r="E145" i="9"/>
  <c r="D145" i="9"/>
  <c r="C145" i="9"/>
  <c r="E144" i="9"/>
  <c r="D144" i="9"/>
  <c r="C144" i="9"/>
  <c r="E143" i="9"/>
  <c r="D143" i="9"/>
  <c r="C143" i="9"/>
  <c r="E142" i="9"/>
  <c r="D142" i="9"/>
  <c r="C142" i="9"/>
  <c r="E141" i="9"/>
  <c r="D141" i="9"/>
  <c r="C141" i="9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D128" i="9"/>
  <c r="C128" i="9"/>
  <c r="E127" i="9"/>
  <c r="D127" i="9"/>
  <c r="C127" i="9"/>
  <c r="E126" i="9"/>
  <c r="D126" i="9"/>
  <c r="C126" i="9"/>
  <c r="C121" i="9"/>
  <c r="E115" i="9"/>
  <c r="D115" i="9"/>
  <c r="C115" i="9"/>
  <c r="E114" i="9"/>
  <c r="D114" i="9"/>
  <c r="C114" i="9"/>
  <c r="F108" i="9"/>
  <c r="E108" i="9"/>
  <c r="D108" i="9"/>
  <c r="C108" i="9"/>
  <c r="F107" i="9"/>
  <c r="E107" i="9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C103" i="9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E83" i="9"/>
  <c r="C83" i="9"/>
  <c r="E82" i="9"/>
  <c r="C82" i="9"/>
  <c r="E81" i="9"/>
  <c r="C81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E68" i="9" s="1"/>
  <c r="C69" i="9"/>
  <c r="C68" i="9"/>
  <c r="E67" i="9"/>
  <c r="C67" i="9"/>
  <c r="E66" i="9"/>
  <c r="C66" i="9"/>
  <c r="E65" i="9"/>
  <c r="C65" i="9"/>
  <c r="E64" i="9"/>
  <c r="C64" i="9"/>
  <c r="E63" i="9"/>
  <c r="C63" i="9"/>
  <c r="E62" i="9"/>
  <c r="E61" i="9" s="1"/>
  <c r="C62" i="9"/>
  <c r="C61" i="9"/>
  <c r="E60" i="9"/>
  <c r="C60" i="9"/>
  <c r="E59" i="9"/>
  <c r="C59" i="9"/>
  <c r="E58" i="9"/>
  <c r="C58" i="9"/>
  <c r="E57" i="9"/>
  <c r="C57" i="9"/>
  <c r="E56" i="9"/>
  <c r="C56" i="9"/>
  <c r="C55" i="9"/>
  <c r="E49" i="9"/>
  <c r="D49" i="9"/>
  <c r="C49" i="9"/>
  <c r="E48" i="9"/>
  <c r="D48" i="9"/>
  <c r="C48" i="9"/>
  <c r="E47" i="9"/>
  <c r="D47" i="9"/>
  <c r="C47" i="9"/>
  <c r="E45" i="9"/>
  <c r="D45" i="9"/>
  <c r="C45" i="9"/>
  <c r="E44" i="9"/>
  <c r="D44" i="9"/>
  <c r="C44" i="9"/>
  <c r="E43" i="9"/>
  <c r="D43" i="9"/>
  <c r="C43" i="9"/>
  <c r="E42" i="9"/>
  <c r="D42" i="9"/>
  <c r="C42" i="9"/>
  <c r="E40" i="9"/>
  <c r="D40" i="9"/>
  <c r="C40" i="9"/>
  <c r="E39" i="9"/>
  <c r="D39" i="9"/>
  <c r="C39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C8" i="9"/>
  <c r="C6" i="9"/>
  <c r="A5" i="9"/>
  <c r="C4" i="9"/>
  <c r="A4" i="9"/>
  <c r="A3" i="9"/>
  <c r="A2" i="9"/>
  <c r="E312" i="10" l="1"/>
  <c r="C84" i="9"/>
  <c r="E281" i="9"/>
  <c r="C291" i="9"/>
  <c r="E204" i="9"/>
  <c r="E232" i="9"/>
  <c r="C109" i="9"/>
  <c r="C50" i="9"/>
  <c r="C76" i="9"/>
  <c r="E109" i="9"/>
  <c r="C147" i="9"/>
  <c r="C168" i="9"/>
  <c r="C232" i="9"/>
  <c r="C281" i="9"/>
  <c r="E303" i="9"/>
  <c r="E50" i="9"/>
  <c r="F109" i="9"/>
  <c r="C116" i="9"/>
  <c r="C139" i="9"/>
  <c r="C148" i="9" s="1"/>
  <c r="E147" i="9"/>
  <c r="C155" i="9"/>
  <c r="E168" i="9"/>
  <c r="C218" i="9"/>
  <c r="E291" i="9"/>
  <c r="E84" i="9"/>
  <c r="D109" i="9"/>
  <c r="E116" i="9"/>
  <c r="E139" i="9"/>
  <c r="E148" i="9" s="1"/>
  <c r="E155" i="9"/>
  <c r="C204" i="9"/>
  <c r="E218" i="9"/>
  <c r="E55" i="9"/>
  <c r="E76" i="9" s="1"/>
  <c r="E307" i="9" l="1"/>
  <c r="E312" i="9" s="1"/>
  <c r="E345" i="8"/>
  <c r="E344" i="8"/>
  <c r="E336" i="8"/>
  <c r="E335" i="8"/>
  <c r="C322" i="8"/>
  <c r="C330" i="8" s="1"/>
  <c r="C342" i="2" s="1"/>
  <c r="E302" i="8"/>
  <c r="D302" i="8"/>
  <c r="C302" i="8"/>
  <c r="E301" i="8"/>
  <c r="D301" i="8"/>
  <c r="C301" i="8"/>
  <c r="E300" i="8"/>
  <c r="D300" i="8"/>
  <c r="C300" i="8"/>
  <c r="E299" i="8"/>
  <c r="D299" i="8"/>
  <c r="C299" i="8"/>
  <c r="E298" i="8"/>
  <c r="D298" i="8"/>
  <c r="C298" i="8"/>
  <c r="E297" i="8"/>
  <c r="D297" i="8"/>
  <c r="C297" i="8"/>
  <c r="E296" i="8"/>
  <c r="D296" i="8"/>
  <c r="C296" i="8"/>
  <c r="E290" i="8"/>
  <c r="D290" i="8"/>
  <c r="C290" i="8"/>
  <c r="E289" i="8"/>
  <c r="D289" i="8"/>
  <c r="C289" i="8"/>
  <c r="E288" i="8"/>
  <c r="D288" i="8"/>
  <c r="C288" i="8"/>
  <c r="E287" i="8"/>
  <c r="D287" i="8"/>
  <c r="C287" i="8"/>
  <c r="E286" i="8"/>
  <c r="D286" i="8"/>
  <c r="C286" i="8"/>
  <c r="E280" i="8"/>
  <c r="D280" i="8"/>
  <c r="C280" i="8"/>
  <c r="E279" i="8"/>
  <c r="D279" i="8"/>
  <c r="C279" i="8"/>
  <c r="E278" i="8"/>
  <c r="D278" i="8"/>
  <c r="C278" i="8"/>
  <c r="E277" i="8"/>
  <c r="D277" i="8"/>
  <c r="C277" i="8"/>
  <c r="E276" i="8"/>
  <c r="D276" i="8"/>
  <c r="C276" i="8"/>
  <c r="E275" i="8"/>
  <c r="D275" i="8"/>
  <c r="C275" i="8"/>
  <c r="E273" i="8"/>
  <c r="D273" i="8"/>
  <c r="C273" i="8"/>
  <c r="E272" i="8"/>
  <c r="D272" i="8"/>
  <c r="C272" i="8"/>
  <c r="E271" i="8"/>
  <c r="D271" i="8"/>
  <c r="C271" i="8"/>
  <c r="E270" i="8"/>
  <c r="D270" i="8"/>
  <c r="C270" i="8"/>
  <c r="E269" i="8"/>
  <c r="D269" i="8"/>
  <c r="C269" i="8"/>
  <c r="E268" i="8"/>
  <c r="D268" i="8"/>
  <c r="C268" i="8"/>
  <c r="E267" i="8"/>
  <c r="D267" i="8"/>
  <c r="C267" i="8"/>
  <c r="E266" i="8"/>
  <c r="D266" i="8"/>
  <c r="C266" i="8"/>
  <c r="E265" i="8"/>
  <c r="D265" i="8"/>
  <c r="C265" i="8"/>
  <c r="E264" i="8"/>
  <c r="D264" i="8"/>
  <c r="C264" i="8"/>
  <c r="E263" i="8"/>
  <c r="D263" i="8"/>
  <c r="C263" i="8"/>
  <c r="E262" i="8"/>
  <c r="D262" i="8"/>
  <c r="C262" i="8"/>
  <c r="E261" i="8"/>
  <c r="D261" i="8"/>
  <c r="C261" i="8"/>
  <c r="E260" i="8"/>
  <c r="D260" i="8"/>
  <c r="C260" i="8"/>
  <c r="E259" i="8"/>
  <c r="D259" i="8"/>
  <c r="C259" i="8"/>
  <c r="E258" i="8"/>
  <c r="D258" i="8"/>
  <c r="C258" i="8"/>
  <c r="E257" i="8"/>
  <c r="D257" i="8"/>
  <c r="C257" i="8"/>
  <c r="E256" i="8"/>
  <c r="D256" i="8"/>
  <c r="C256" i="8"/>
  <c r="E254" i="8"/>
  <c r="D254" i="8"/>
  <c r="C254" i="8"/>
  <c r="E253" i="8"/>
  <c r="D253" i="8"/>
  <c r="C253" i="8"/>
  <c r="E252" i="8"/>
  <c r="D252" i="8"/>
  <c r="C252" i="8"/>
  <c r="E251" i="8"/>
  <c r="D251" i="8"/>
  <c r="C251" i="8"/>
  <c r="E250" i="8"/>
  <c r="D250" i="8"/>
  <c r="C250" i="8"/>
  <c r="E249" i="8"/>
  <c r="D249" i="8"/>
  <c r="C249" i="8"/>
  <c r="E248" i="8"/>
  <c r="D248" i="8"/>
  <c r="C248" i="8"/>
  <c r="E247" i="8"/>
  <c r="D247" i="8"/>
  <c r="C247" i="8"/>
  <c r="E246" i="8"/>
  <c r="D246" i="8"/>
  <c r="C246" i="8"/>
  <c r="E245" i="8"/>
  <c r="D245" i="8"/>
  <c r="C245" i="8"/>
  <c r="E244" i="8"/>
  <c r="D244" i="8"/>
  <c r="C244" i="8"/>
  <c r="E243" i="8"/>
  <c r="D243" i="8"/>
  <c r="C243" i="8"/>
  <c r="E242" i="8"/>
  <c r="D242" i="8"/>
  <c r="C242" i="8"/>
  <c r="E241" i="8"/>
  <c r="D241" i="8"/>
  <c r="C241" i="8"/>
  <c r="E237" i="8"/>
  <c r="C237" i="8"/>
  <c r="E231" i="8"/>
  <c r="D231" i="8"/>
  <c r="C231" i="8"/>
  <c r="E230" i="8"/>
  <c r="D230" i="8"/>
  <c r="C230" i="8"/>
  <c r="C225" i="8"/>
  <c r="E217" i="8"/>
  <c r="D217" i="8"/>
  <c r="C217" i="8"/>
  <c r="E216" i="8"/>
  <c r="C216" i="8"/>
  <c r="E215" i="8"/>
  <c r="D215" i="8"/>
  <c r="C215" i="8"/>
  <c r="E214" i="8"/>
  <c r="D214" i="8"/>
  <c r="C214" i="8"/>
  <c r="E213" i="8"/>
  <c r="D213" i="8"/>
  <c r="C213" i="8"/>
  <c r="E212" i="8"/>
  <c r="D212" i="8"/>
  <c r="C212" i="8"/>
  <c r="E211" i="8"/>
  <c r="D211" i="8"/>
  <c r="C211" i="8"/>
  <c r="E210" i="8"/>
  <c r="D210" i="8"/>
  <c r="C210" i="8"/>
  <c r="E209" i="8"/>
  <c r="D209" i="8"/>
  <c r="C209" i="8"/>
  <c r="E203" i="8"/>
  <c r="D203" i="8"/>
  <c r="C203" i="8"/>
  <c r="E202" i="8"/>
  <c r="D202" i="8"/>
  <c r="C202" i="8"/>
  <c r="E201" i="8"/>
  <c r="D201" i="8"/>
  <c r="C201" i="8"/>
  <c r="E200" i="8"/>
  <c r="D200" i="8"/>
  <c r="C200" i="8"/>
  <c r="E199" i="8"/>
  <c r="D199" i="8"/>
  <c r="C199" i="8"/>
  <c r="E198" i="8"/>
  <c r="D198" i="8"/>
  <c r="C198" i="8"/>
  <c r="E197" i="8"/>
  <c r="D197" i="8"/>
  <c r="C197" i="8"/>
  <c r="E196" i="8"/>
  <c r="D196" i="8"/>
  <c r="C196" i="8"/>
  <c r="E195" i="8"/>
  <c r="D195" i="8"/>
  <c r="C195" i="8"/>
  <c r="E194" i="8"/>
  <c r="D194" i="8"/>
  <c r="C194" i="8"/>
  <c r="E193" i="8"/>
  <c r="D193" i="8"/>
  <c r="C193" i="8"/>
  <c r="E192" i="8"/>
  <c r="D192" i="8"/>
  <c r="C192" i="8"/>
  <c r="E191" i="8"/>
  <c r="D191" i="8"/>
  <c r="C191" i="8"/>
  <c r="E190" i="8"/>
  <c r="D190" i="8"/>
  <c r="C190" i="8"/>
  <c r="E189" i="8"/>
  <c r="D189" i="8"/>
  <c r="C189" i="8"/>
  <c r="E188" i="8"/>
  <c r="D188" i="8"/>
  <c r="C188" i="8"/>
  <c r="E187" i="8"/>
  <c r="D187" i="8"/>
  <c r="C187" i="8"/>
  <c r="E186" i="8"/>
  <c r="D186" i="8"/>
  <c r="C186" i="8"/>
  <c r="E185" i="8"/>
  <c r="D185" i="8"/>
  <c r="C185" i="8"/>
  <c r="E184" i="8"/>
  <c r="D184" i="8"/>
  <c r="C184" i="8"/>
  <c r="E183" i="8"/>
  <c r="D183" i="8"/>
  <c r="C183" i="8"/>
  <c r="E182" i="8"/>
  <c r="D182" i="8"/>
  <c r="C182" i="8"/>
  <c r="E181" i="8"/>
  <c r="D181" i="8"/>
  <c r="C181" i="8"/>
  <c r="E180" i="8"/>
  <c r="D180" i="8"/>
  <c r="C180" i="8"/>
  <c r="E179" i="8"/>
  <c r="D179" i="8"/>
  <c r="C179" i="8"/>
  <c r="E178" i="8"/>
  <c r="D178" i="8"/>
  <c r="C178" i="8"/>
  <c r="E177" i="8"/>
  <c r="D177" i="8"/>
  <c r="C177" i="8"/>
  <c r="E176" i="8"/>
  <c r="D176" i="8"/>
  <c r="C176" i="8"/>
  <c r="E175" i="8"/>
  <c r="D175" i="8"/>
  <c r="C175" i="8"/>
  <c r="E174" i="8"/>
  <c r="D174" i="8"/>
  <c r="C174" i="8"/>
  <c r="E173" i="8"/>
  <c r="D173" i="8"/>
  <c r="C173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E154" i="8"/>
  <c r="D154" i="8"/>
  <c r="C154" i="8"/>
  <c r="E153" i="8"/>
  <c r="D153" i="8"/>
  <c r="C153" i="8"/>
  <c r="E146" i="8"/>
  <c r="D146" i="8"/>
  <c r="C146" i="8"/>
  <c r="E145" i="8"/>
  <c r="D145" i="8"/>
  <c r="C145" i="8"/>
  <c r="E144" i="8"/>
  <c r="D144" i="8"/>
  <c r="C144" i="8"/>
  <c r="E143" i="8"/>
  <c r="D143" i="8"/>
  <c r="C143" i="8"/>
  <c r="E142" i="8"/>
  <c r="D142" i="8"/>
  <c r="C142" i="8"/>
  <c r="E141" i="8"/>
  <c r="D141" i="8"/>
  <c r="C141" i="8"/>
  <c r="E138" i="8"/>
  <c r="D138" i="8"/>
  <c r="C138" i="8"/>
  <c r="E137" i="8"/>
  <c r="D137" i="8"/>
  <c r="C137" i="8"/>
  <c r="E136" i="8"/>
  <c r="D136" i="8"/>
  <c r="C136" i="8"/>
  <c r="E135" i="8"/>
  <c r="D135" i="8"/>
  <c r="C135" i="8"/>
  <c r="E134" i="8"/>
  <c r="D134" i="8"/>
  <c r="C134" i="8"/>
  <c r="E133" i="8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D128" i="8"/>
  <c r="C128" i="8"/>
  <c r="E127" i="8"/>
  <c r="D127" i="8"/>
  <c r="C127" i="8"/>
  <c r="E126" i="8"/>
  <c r="D126" i="8"/>
  <c r="C126" i="8"/>
  <c r="C121" i="8"/>
  <c r="E115" i="8"/>
  <c r="D115" i="8"/>
  <c r="C115" i="8"/>
  <c r="E114" i="8"/>
  <c r="D114" i="8"/>
  <c r="C114" i="8"/>
  <c r="F108" i="8"/>
  <c r="E108" i="8"/>
  <c r="D108" i="8"/>
  <c r="C108" i="8"/>
  <c r="F107" i="8"/>
  <c r="E107" i="8"/>
  <c r="D107" i="8"/>
  <c r="C107" i="8"/>
  <c r="F106" i="8"/>
  <c r="E106" i="8"/>
  <c r="D106" i="8"/>
  <c r="C106" i="8"/>
  <c r="F105" i="8"/>
  <c r="E105" i="8"/>
  <c r="D105" i="8"/>
  <c r="C105" i="8"/>
  <c r="F104" i="8"/>
  <c r="E104" i="8"/>
  <c r="D104" i="8"/>
  <c r="C104" i="8"/>
  <c r="F103" i="8"/>
  <c r="E103" i="8"/>
  <c r="D103" i="8"/>
  <c r="C103" i="8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E83" i="8"/>
  <c r="C83" i="8"/>
  <c r="E82" i="8"/>
  <c r="C82" i="8"/>
  <c r="E81" i="8"/>
  <c r="C81" i="8"/>
  <c r="E75" i="8"/>
  <c r="C75" i="8"/>
  <c r="E74" i="8"/>
  <c r="C74" i="8"/>
  <c r="E73" i="8"/>
  <c r="C73" i="8"/>
  <c r="E72" i="8"/>
  <c r="C72" i="8"/>
  <c r="E71" i="8"/>
  <c r="C71" i="8"/>
  <c r="E70" i="8"/>
  <c r="C70" i="8"/>
  <c r="E69" i="8"/>
  <c r="C69" i="8"/>
  <c r="C68" i="8"/>
  <c r="E67" i="8"/>
  <c r="C67" i="8"/>
  <c r="E66" i="8"/>
  <c r="C66" i="8"/>
  <c r="E65" i="8"/>
  <c r="C65" i="8"/>
  <c r="E64" i="8"/>
  <c r="C64" i="8"/>
  <c r="E63" i="8"/>
  <c r="C63" i="8"/>
  <c r="E62" i="8"/>
  <c r="C62" i="8"/>
  <c r="C61" i="8"/>
  <c r="E60" i="8"/>
  <c r="C60" i="8"/>
  <c r="E59" i="8"/>
  <c r="C59" i="8"/>
  <c r="E58" i="8"/>
  <c r="C58" i="8"/>
  <c r="E57" i="8"/>
  <c r="C57" i="8"/>
  <c r="E56" i="8"/>
  <c r="C56" i="8"/>
  <c r="C55" i="8"/>
  <c r="E49" i="8"/>
  <c r="D49" i="8"/>
  <c r="C49" i="8"/>
  <c r="E48" i="8"/>
  <c r="D48" i="8"/>
  <c r="C48" i="8"/>
  <c r="E47" i="8"/>
  <c r="D47" i="8"/>
  <c r="C47" i="8"/>
  <c r="E45" i="8"/>
  <c r="D45" i="8"/>
  <c r="C45" i="8"/>
  <c r="E44" i="8"/>
  <c r="D44" i="8"/>
  <c r="C44" i="8"/>
  <c r="E43" i="8"/>
  <c r="D43" i="8"/>
  <c r="C43" i="8"/>
  <c r="E42" i="8"/>
  <c r="D42" i="8"/>
  <c r="C42" i="8"/>
  <c r="E40" i="8"/>
  <c r="D40" i="8"/>
  <c r="C40" i="8"/>
  <c r="E39" i="8"/>
  <c r="D39" i="8"/>
  <c r="C39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6" i="8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C8" i="8"/>
  <c r="C6" i="8"/>
  <c r="A5" i="8"/>
  <c r="C4" i="8"/>
  <c r="A4" i="8"/>
  <c r="A3" i="8"/>
  <c r="A2" i="8"/>
  <c r="C116" i="8" l="1"/>
  <c r="E84" i="8"/>
  <c r="E281" i="8"/>
  <c r="E303" i="8"/>
  <c r="E116" i="8"/>
  <c r="E155" i="8"/>
  <c r="C232" i="8"/>
  <c r="C168" i="8"/>
  <c r="E50" i="8"/>
  <c r="E61" i="8"/>
  <c r="E55" i="8" s="1"/>
  <c r="C109" i="8"/>
  <c r="C147" i="8"/>
  <c r="C155" i="8"/>
  <c r="C204" i="8"/>
  <c r="C281" i="8"/>
  <c r="C84" i="8"/>
  <c r="E109" i="8"/>
  <c r="E139" i="8"/>
  <c r="E168" i="8"/>
  <c r="E204" i="8"/>
  <c r="E232" i="8"/>
  <c r="C291" i="8"/>
  <c r="D109" i="8"/>
  <c r="E147" i="8"/>
  <c r="E148" i="8" s="1"/>
  <c r="C50" i="8"/>
  <c r="C76" i="8"/>
  <c r="E68" i="8"/>
  <c r="F109" i="8"/>
  <c r="C139" i="8"/>
  <c r="E218" i="8"/>
  <c r="C218" i="8"/>
  <c r="E291" i="8"/>
  <c r="C338" i="2"/>
  <c r="B338" i="2"/>
  <c r="C337" i="2"/>
  <c r="B337" i="2"/>
  <c r="C336" i="2"/>
  <c r="B336" i="2"/>
  <c r="E345" i="7"/>
  <c r="E344" i="7"/>
  <c r="E336" i="7"/>
  <c r="E335" i="7"/>
  <c r="C322" i="7"/>
  <c r="C330" i="7" s="1"/>
  <c r="C341" i="2" s="1"/>
  <c r="E302" i="7"/>
  <c r="D302" i="7"/>
  <c r="C302" i="7"/>
  <c r="E301" i="7"/>
  <c r="D301" i="7"/>
  <c r="C301" i="7"/>
  <c r="E300" i="7"/>
  <c r="D300" i="7"/>
  <c r="C300" i="7"/>
  <c r="E299" i="7"/>
  <c r="D299" i="7"/>
  <c r="C299" i="7"/>
  <c r="E298" i="7"/>
  <c r="D298" i="7"/>
  <c r="C298" i="7"/>
  <c r="E297" i="7"/>
  <c r="D297" i="7"/>
  <c r="C297" i="7"/>
  <c r="E296" i="7"/>
  <c r="D296" i="7"/>
  <c r="C296" i="7"/>
  <c r="E290" i="7"/>
  <c r="D290" i="7"/>
  <c r="C290" i="7"/>
  <c r="E289" i="7"/>
  <c r="D289" i="7"/>
  <c r="C289" i="7"/>
  <c r="E288" i="7"/>
  <c r="D288" i="7"/>
  <c r="C288" i="7"/>
  <c r="E287" i="7"/>
  <c r="D287" i="7"/>
  <c r="C287" i="7"/>
  <c r="E286" i="7"/>
  <c r="D286" i="7"/>
  <c r="C286" i="7"/>
  <c r="E280" i="7"/>
  <c r="D280" i="7"/>
  <c r="C280" i="7"/>
  <c r="E279" i="7"/>
  <c r="D279" i="7"/>
  <c r="C279" i="7"/>
  <c r="E278" i="7"/>
  <c r="D278" i="7"/>
  <c r="C278" i="7"/>
  <c r="E277" i="7"/>
  <c r="D277" i="7"/>
  <c r="C277" i="7"/>
  <c r="E276" i="7"/>
  <c r="D276" i="7"/>
  <c r="C276" i="7"/>
  <c r="E275" i="7"/>
  <c r="D275" i="7"/>
  <c r="C275" i="7"/>
  <c r="E273" i="7"/>
  <c r="D273" i="7"/>
  <c r="C273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8" i="7"/>
  <c r="D258" i="7"/>
  <c r="C258" i="7"/>
  <c r="E257" i="7"/>
  <c r="D257" i="7"/>
  <c r="C257" i="7"/>
  <c r="E256" i="7"/>
  <c r="D256" i="7"/>
  <c r="C256" i="7"/>
  <c r="E254" i="7"/>
  <c r="D254" i="7"/>
  <c r="C254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3" i="7"/>
  <c r="D243" i="7"/>
  <c r="C243" i="7"/>
  <c r="E242" i="7"/>
  <c r="D242" i="7"/>
  <c r="C242" i="7"/>
  <c r="E241" i="7"/>
  <c r="D241" i="7"/>
  <c r="C241" i="7"/>
  <c r="E237" i="7"/>
  <c r="C237" i="7"/>
  <c r="E231" i="7"/>
  <c r="D231" i="7"/>
  <c r="C231" i="7"/>
  <c r="E230" i="7"/>
  <c r="D230" i="7"/>
  <c r="C230" i="7"/>
  <c r="C225" i="7"/>
  <c r="E217" i="7"/>
  <c r="D217" i="7"/>
  <c r="C217" i="7"/>
  <c r="E216" i="7"/>
  <c r="C216" i="7"/>
  <c r="E215" i="7"/>
  <c r="D215" i="7"/>
  <c r="C215" i="7"/>
  <c r="E214" i="7"/>
  <c r="D214" i="7"/>
  <c r="C214" i="7"/>
  <c r="E213" i="7"/>
  <c r="D213" i="7"/>
  <c r="C213" i="7"/>
  <c r="E212" i="7"/>
  <c r="D212" i="7"/>
  <c r="C212" i="7"/>
  <c r="E211" i="7"/>
  <c r="D211" i="7"/>
  <c r="C211" i="7"/>
  <c r="E210" i="7"/>
  <c r="D210" i="7"/>
  <c r="C210" i="7"/>
  <c r="E209" i="7"/>
  <c r="D209" i="7"/>
  <c r="C209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2" i="7"/>
  <c r="D182" i="7"/>
  <c r="C182" i="7"/>
  <c r="E181" i="7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E175" i="7"/>
  <c r="D175" i="7"/>
  <c r="C175" i="7"/>
  <c r="E174" i="7"/>
  <c r="D174" i="7"/>
  <c r="C174" i="7"/>
  <c r="E173" i="7"/>
  <c r="D173" i="7"/>
  <c r="C173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E160" i="7"/>
  <c r="D160" i="7"/>
  <c r="C160" i="7"/>
  <c r="E154" i="7"/>
  <c r="D154" i="7"/>
  <c r="C154" i="7"/>
  <c r="E153" i="7"/>
  <c r="D153" i="7"/>
  <c r="C153" i="7"/>
  <c r="E146" i="7"/>
  <c r="D146" i="7"/>
  <c r="C146" i="7"/>
  <c r="E145" i="7"/>
  <c r="D145" i="7"/>
  <c r="C145" i="7"/>
  <c r="E144" i="7"/>
  <c r="D144" i="7"/>
  <c r="C144" i="7"/>
  <c r="E143" i="7"/>
  <c r="D143" i="7"/>
  <c r="C143" i="7"/>
  <c r="E142" i="7"/>
  <c r="D142" i="7"/>
  <c r="C142" i="7"/>
  <c r="E141" i="7"/>
  <c r="D141" i="7"/>
  <c r="C141" i="7"/>
  <c r="E138" i="7"/>
  <c r="D138" i="7"/>
  <c r="C138" i="7"/>
  <c r="E137" i="7"/>
  <c r="D137" i="7"/>
  <c r="C137" i="7"/>
  <c r="E136" i="7"/>
  <c r="D136" i="7"/>
  <c r="C136" i="7"/>
  <c r="E135" i="7"/>
  <c r="D135" i="7"/>
  <c r="C135" i="7"/>
  <c r="E134" i="7"/>
  <c r="D134" i="7"/>
  <c r="C134" i="7"/>
  <c r="E133" i="7"/>
  <c r="D133" i="7"/>
  <c r="C133" i="7"/>
  <c r="E132" i="7"/>
  <c r="D132" i="7"/>
  <c r="C132" i="7"/>
  <c r="E131" i="7"/>
  <c r="D131" i="7"/>
  <c r="C131" i="7"/>
  <c r="E130" i="7"/>
  <c r="D130" i="7"/>
  <c r="C130" i="7"/>
  <c r="E129" i="7"/>
  <c r="D129" i="7"/>
  <c r="C129" i="7"/>
  <c r="E128" i="7"/>
  <c r="D128" i="7"/>
  <c r="C128" i="7"/>
  <c r="E127" i="7"/>
  <c r="D127" i="7"/>
  <c r="C127" i="7"/>
  <c r="E126" i="7"/>
  <c r="D126" i="7"/>
  <c r="C126" i="7"/>
  <c r="C121" i="7"/>
  <c r="E115" i="7"/>
  <c r="D115" i="7"/>
  <c r="C115" i="7"/>
  <c r="E114" i="7"/>
  <c r="D114" i="7"/>
  <c r="C114" i="7"/>
  <c r="F108" i="7"/>
  <c r="E108" i="7"/>
  <c r="D108" i="7"/>
  <c r="C108" i="7"/>
  <c r="F107" i="7"/>
  <c r="E107" i="7"/>
  <c r="D107" i="7"/>
  <c r="C107" i="7"/>
  <c r="F106" i="7"/>
  <c r="E106" i="7"/>
  <c r="D106" i="7"/>
  <c r="C106" i="7"/>
  <c r="F105" i="7"/>
  <c r="E105" i="7"/>
  <c r="D105" i="7"/>
  <c r="C105" i="7"/>
  <c r="F104" i="7"/>
  <c r="E104" i="7"/>
  <c r="D104" i="7"/>
  <c r="C104" i="7"/>
  <c r="F103" i="7"/>
  <c r="E103" i="7"/>
  <c r="D103" i="7"/>
  <c r="C103" i="7"/>
  <c r="F102" i="7"/>
  <c r="E102" i="7"/>
  <c r="D102" i="7"/>
  <c r="C102" i="7"/>
  <c r="F101" i="7"/>
  <c r="E101" i="7"/>
  <c r="D101" i="7"/>
  <c r="C101" i="7"/>
  <c r="F100" i="7"/>
  <c r="E100" i="7"/>
  <c r="D100" i="7"/>
  <c r="C100" i="7"/>
  <c r="F99" i="7"/>
  <c r="E99" i="7"/>
  <c r="D99" i="7"/>
  <c r="C99" i="7"/>
  <c r="F98" i="7"/>
  <c r="E98" i="7"/>
  <c r="D98" i="7"/>
  <c r="C98" i="7"/>
  <c r="F97" i="7"/>
  <c r="E97" i="7"/>
  <c r="D97" i="7"/>
  <c r="C97" i="7"/>
  <c r="F96" i="7"/>
  <c r="E96" i="7"/>
  <c r="D96" i="7"/>
  <c r="C96" i="7"/>
  <c r="F95" i="7"/>
  <c r="E95" i="7"/>
  <c r="D95" i="7"/>
  <c r="C95" i="7"/>
  <c r="F94" i="7"/>
  <c r="E94" i="7"/>
  <c r="D94" i="7"/>
  <c r="C94" i="7"/>
  <c r="F93" i="7"/>
  <c r="E93" i="7"/>
  <c r="D93" i="7"/>
  <c r="C93" i="7"/>
  <c r="F92" i="7"/>
  <c r="E92" i="7"/>
  <c r="D92" i="7"/>
  <c r="C92" i="7"/>
  <c r="F91" i="7"/>
  <c r="E91" i="7"/>
  <c r="D91" i="7"/>
  <c r="C91" i="7"/>
  <c r="F90" i="7"/>
  <c r="E90" i="7"/>
  <c r="D90" i="7"/>
  <c r="C90" i="7"/>
  <c r="E83" i="7"/>
  <c r="C83" i="7"/>
  <c r="E82" i="7"/>
  <c r="C82" i="7"/>
  <c r="E81" i="7"/>
  <c r="C81" i="7"/>
  <c r="E75" i="7"/>
  <c r="C75" i="7"/>
  <c r="E74" i="7"/>
  <c r="C74" i="7"/>
  <c r="E73" i="7"/>
  <c r="C73" i="7"/>
  <c r="E72" i="7"/>
  <c r="C72" i="7"/>
  <c r="E71" i="7"/>
  <c r="C71" i="7"/>
  <c r="E70" i="7"/>
  <c r="C70" i="7"/>
  <c r="E69" i="7"/>
  <c r="C69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C61" i="7"/>
  <c r="E60" i="7"/>
  <c r="C60" i="7"/>
  <c r="E59" i="7"/>
  <c r="C59" i="7"/>
  <c r="E58" i="7"/>
  <c r="C58" i="7"/>
  <c r="E57" i="7"/>
  <c r="C57" i="7"/>
  <c r="E56" i="7"/>
  <c r="C56" i="7"/>
  <c r="C55" i="7"/>
  <c r="E49" i="7"/>
  <c r="D49" i="7"/>
  <c r="C49" i="7"/>
  <c r="E48" i="7"/>
  <c r="D48" i="7"/>
  <c r="C48" i="7"/>
  <c r="E47" i="7"/>
  <c r="D47" i="7"/>
  <c r="C47" i="7"/>
  <c r="E45" i="7"/>
  <c r="D45" i="7"/>
  <c r="C45" i="7"/>
  <c r="E44" i="7"/>
  <c r="D44" i="7"/>
  <c r="C44" i="7"/>
  <c r="E43" i="7"/>
  <c r="D43" i="7"/>
  <c r="C43" i="7"/>
  <c r="E42" i="7"/>
  <c r="D42" i="7"/>
  <c r="C42" i="7"/>
  <c r="E40" i="7"/>
  <c r="D40" i="7"/>
  <c r="C40" i="7"/>
  <c r="E39" i="7"/>
  <c r="D39" i="7"/>
  <c r="C39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C8" i="7"/>
  <c r="C6" i="7"/>
  <c r="A5" i="7"/>
  <c r="C4" i="7"/>
  <c r="A4" i="7"/>
  <c r="A3" i="7"/>
  <c r="A2" i="7"/>
  <c r="C148" i="8" l="1"/>
  <c r="E307" i="8"/>
  <c r="E76" i="8"/>
  <c r="C232" i="7"/>
  <c r="C116" i="7"/>
  <c r="E147" i="7"/>
  <c r="C147" i="7"/>
  <c r="C155" i="7"/>
  <c r="E204" i="7"/>
  <c r="E232" i="7"/>
  <c r="E281" i="7"/>
  <c r="E68" i="7"/>
  <c r="E61" i="7"/>
  <c r="E55" i="7" s="1"/>
  <c r="E76" i="7" s="1"/>
  <c r="C84" i="7"/>
  <c r="E109" i="7"/>
  <c r="C139" i="7"/>
  <c r="C168" i="7"/>
  <c r="E218" i="7"/>
  <c r="E303" i="7"/>
  <c r="C50" i="7"/>
  <c r="C76" i="7"/>
  <c r="E84" i="7"/>
  <c r="F109" i="7"/>
  <c r="E139" i="7"/>
  <c r="E168" i="7"/>
  <c r="C218" i="7"/>
  <c r="C281" i="7"/>
  <c r="C109" i="7"/>
  <c r="E50" i="7"/>
  <c r="D109" i="7"/>
  <c r="E116" i="7"/>
  <c r="E155" i="7"/>
  <c r="C204" i="7"/>
  <c r="C291" i="7"/>
  <c r="E291" i="7"/>
  <c r="E345" i="6"/>
  <c r="E344" i="6"/>
  <c r="E336" i="6"/>
  <c r="E335" i="6"/>
  <c r="C330" i="6"/>
  <c r="C340" i="2" s="1"/>
  <c r="C322" i="6"/>
  <c r="E302" i="6"/>
  <c r="D302" i="6"/>
  <c r="C302" i="6"/>
  <c r="E301" i="6"/>
  <c r="D301" i="6"/>
  <c r="C301" i="6"/>
  <c r="E300" i="6"/>
  <c r="D300" i="6"/>
  <c r="C300" i="6"/>
  <c r="E299" i="6"/>
  <c r="D299" i="6"/>
  <c r="C299" i="6"/>
  <c r="E298" i="6"/>
  <c r="D298" i="6"/>
  <c r="C298" i="6"/>
  <c r="E297" i="6"/>
  <c r="D297" i="6"/>
  <c r="C297" i="6"/>
  <c r="E296" i="6"/>
  <c r="D296" i="6"/>
  <c r="C296" i="6"/>
  <c r="E290" i="6"/>
  <c r="D290" i="6"/>
  <c r="C290" i="6"/>
  <c r="E289" i="6"/>
  <c r="D289" i="6"/>
  <c r="C289" i="6"/>
  <c r="E288" i="6"/>
  <c r="D288" i="6"/>
  <c r="C288" i="6"/>
  <c r="E287" i="6"/>
  <c r="D287" i="6"/>
  <c r="C287" i="6"/>
  <c r="E286" i="6"/>
  <c r="D286" i="6"/>
  <c r="C286" i="6"/>
  <c r="E280" i="6"/>
  <c r="D280" i="6"/>
  <c r="C280" i="6"/>
  <c r="E279" i="6"/>
  <c r="D279" i="6"/>
  <c r="C279" i="6"/>
  <c r="E278" i="6"/>
  <c r="D278" i="6"/>
  <c r="C278" i="6"/>
  <c r="E277" i="6"/>
  <c r="D277" i="6"/>
  <c r="C277" i="6"/>
  <c r="E276" i="6"/>
  <c r="D276" i="6"/>
  <c r="C276" i="6"/>
  <c r="E275" i="6"/>
  <c r="D275" i="6"/>
  <c r="C275" i="6"/>
  <c r="E273" i="6"/>
  <c r="D273" i="6"/>
  <c r="C273" i="6"/>
  <c r="E272" i="6"/>
  <c r="D272" i="6"/>
  <c r="C272" i="6"/>
  <c r="E271" i="6"/>
  <c r="D271" i="6"/>
  <c r="C271" i="6"/>
  <c r="E270" i="6"/>
  <c r="D270" i="6"/>
  <c r="C270" i="6"/>
  <c r="E269" i="6"/>
  <c r="D269" i="6"/>
  <c r="C269" i="6"/>
  <c r="E268" i="6"/>
  <c r="D268" i="6"/>
  <c r="C268" i="6"/>
  <c r="E267" i="6"/>
  <c r="D267" i="6"/>
  <c r="C267" i="6"/>
  <c r="E266" i="6"/>
  <c r="D266" i="6"/>
  <c r="C266" i="6"/>
  <c r="E265" i="6"/>
  <c r="D265" i="6"/>
  <c r="C265" i="6"/>
  <c r="E264" i="6"/>
  <c r="D264" i="6"/>
  <c r="C264" i="6"/>
  <c r="E263" i="6"/>
  <c r="D263" i="6"/>
  <c r="C263" i="6"/>
  <c r="E262" i="6"/>
  <c r="D262" i="6"/>
  <c r="C262" i="6"/>
  <c r="E261" i="6"/>
  <c r="D261" i="6"/>
  <c r="C261" i="6"/>
  <c r="E260" i="6"/>
  <c r="D260" i="6"/>
  <c r="C260" i="6"/>
  <c r="E259" i="6"/>
  <c r="D259" i="6"/>
  <c r="C259" i="6"/>
  <c r="E258" i="6"/>
  <c r="D258" i="6"/>
  <c r="C258" i="6"/>
  <c r="E257" i="6"/>
  <c r="D257" i="6"/>
  <c r="C257" i="6"/>
  <c r="E256" i="6"/>
  <c r="D256" i="6"/>
  <c r="C256" i="6"/>
  <c r="E254" i="6"/>
  <c r="D254" i="6"/>
  <c r="C254" i="6"/>
  <c r="E253" i="6"/>
  <c r="D253" i="6"/>
  <c r="C253" i="6"/>
  <c r="E252" i="6"/>
  <c r="D252" i="6"/>
  <c r="C252" i="6"/>
  <c r="E251" i="6"/>
  <c r="D251" i="6"/>
  <c r="C251" i="6"/>
  <c r="E250" i="6"/>
  <c r="D250" i="6"/>
  <c r="C250" i="6"/>
  <c r="E249" i="6"/>
  <c r="D249" i="6"/>
  <c r="C249" i="6"/>
  <c r="E248" i="6"/>
  <c r="D248" i="6"/>
  <c r="C248" i="6"/>
  <c r="E247" i="6"/>
  <c r="D247" i="6"/>
  <c r="C247" i="6"/>
  <c r="E246" i="6"/>
  <c r="D246" i="6"/>
  <c r="C246" i="6"/>
  <c r="E245" i="6"/>
  <c r="D245" i="6"/>
  <c r="C245" i="6"/>
  <c r="E244" i="6"/>
  <c r="D244" i="6"/>
  <c r="C244" i="6"/>
  <c r="E243" i="6"/>
  <c r="D243" i="6"/>
  <c r="C243" i="6"/>
  <c r="E242" i="6"/>
  <c r="D242" i="6"/>
  <c r="C242" i="6"/>
  <c r="E241" i="6"/>
  <c r="D241" i="6"/>
  <c r="C241" i="6"/>
  <c r="E237" i="6"/>
  <c r="C237" i="6"/>
  <c r="E231" i="6"/>
  <c r="D231" i="6"/>
  <c r="C231" i="6"/>
  <c r="E230" i="6"/>
  <c r="D230" i="6"/>
  <c r="C230" i="6"/>
  <c r="C225" i="6"/>
  <c r="E217" i="6"/>
  <c r="D217" i="6"/>
  <c r="C217" i="6"/>
  <c r="E216" i="6"/>
  <c r="C216" i="6"/>
  <c r="E215" i="6"/>
  <c r="D215" i="6"/>
  <c r="C215" i="6"/>
  <c r="E214" i="6"/>
  <c r="D214" i="6"/>
  <c r="C214" i="6"/>
  <c r="E213" i="6"/>
  <c r="D213" i="6"/>
  <c r="C213" i="6"/>
  <c r="E212" i="6"/>
  <c r="D212" i="6"/>
  <c r="C212" i="6"/>
  <c r="E211" i="6"/>
  <c r="D211" i="6"/>
  <c r="C211" i="6"/>
  <c r="E210" i="6"/>
  <c r="D210" i="6"/>
  <c r="C210" i="6"/>
  <c r="E209" i="6"/>
  <c r="D209" i="6"/>
  <c r="C209" i="6"/>
  <c r="E203" i="6"/>
  <c r="D203" i="6"/>
  <c r="C203" i="6"/>
  <c r="E202" i="6"/>
  <c r="D202" i="6"/>
  <c r="C202" i="6"/>
  <c r="E201" i="6"/>
  <c r="D201" i="6"/>
  <c r="C201" i="6"/>
  <c r="E200" i="6"/>
  <c r="D200" i="6"/>
  <c r="C200" i="6"/>
  <c r="E199" i="6"/>
  <c r="D199" i="6"/>
  <c r="C199" i="6"/>
  <c r="E198" i="6"/>
  <c r="D198" i="6"/>
  <c r="C198" i="6"/>
  <c r="E197" i="6"/>
  <c r="D197" i="6"/>
  <c r="C197" i="6"/>
  <c r="E196" i="6"/>
  <c r="D196" i="6"/>
  <c r="C196" i="6"/>
  <c r="E195" i="6"/>
  <c r="D195" i="6"/>
  <c r="C195" i="6"/>
  <c r="E194" i="6"/>
  <c r="D194" i="6"/>
  <c r="C194" i="6"/>
  <c r="E193" i="6"/>
  <c r="D193" i="6"/>
  <c r="C193" i="6"/>
  <c r="E192" i="6"/>
  <c r="D192" i="6"/>
  <c r="C192" i="6"/>
  <c r="E191" i="6"/>
  <c r="D191" i="6"/>
  <c r="C191" i="6"/>
  <c r="E190" i="6"/>
  <c r="D190" i="6"/>
  <c r="C190" i="6"/>
  <c r="E189" i="6"/>
  <c r="D189" i="6"/>
  <c r="C189" i="6"/>
  <c r="E188" i="6"/>
  <c r="D188" i="6"/>
  <c r="C188" i="6"/>
  <c r="E187" i="6"/>
  <c r="D187" i="6"/>
  <c r="C187" i="6"/>
  <c r="E186" i="6"/>
  <c r="D186" i="6"/>
  <c r="C186" i="6"/>
  <c r="E185" i="6"/>
  <c r="D185" i="6"/>
  <c r="C185" i="6"/>
  <c r="E184" i="6"/>
  <c r="D184" i="6"/>
  <c r="C184" i="6"/>
  <c r="E183" i="6"/>
  <c r="D183" i="6"/>
  <c r="C183" i="6"/>
  <c r="E182" i="6"/>
  <c r="D182" i="6"/>
  <c r="C182" i="6"/>
  <c r="E181" i="6"/>
  <c r="D181" i="6"/>
  <c r="C181" i="6"/>
  <c r="E180" i="6"/>
  <c r="D180" i="6"/>
  <c r="C180" i="6"/>
  <c r="E179" i="6"/>
  <c r="D179" i="6"/>
  <c r="C179" i="6"/>
  <c r="E178" i="6"/>
  <c r="D178" i="6"/>
  <c r="C178" i="6"/>
  <c r="E177" i="6"/>
  <c r="D177" i="6"/>
  <c r="C177" i="6"/>
  <c r="E176" i="6"/>
  <c r="D176" i="6"/>
  <c r="C176" i="6"/>
  <c r="E175" i="6"/>
  <c r="D175" i="6"/>
  <c r="C175" i="6"/>
  <c r="E174" i="6"/>
  <c r="D174" i="6"/>
  <c r="C174" i="6"/>
  <c r="E173" i="6"/>
  <c r="D173" i="6"/>
  <c r="C173" i="6"/>
  <c r="E167" i="6"/>
  <c r="D167" i="6"/>
  <c r="C167" i="6"/>
  <c r="E166" i="6"/>
  <c r="D166" i="6"/>
  <c r="C166" i="6"/>
  <c r="E165" i="6"/>
  <c r="D165" i="6"/>
  <c r="C165" i="6"/>
  <c r="E164" i="6"/>
  <c r="D164" i="6"/>
  <c r="C164" i="6"/>
  <c r="E163" i="6"/>
  <c r="D163" i="6"/>
  <c r="C163" i="6"/>
  <c r="E162" i="6"/>
  <c r="D162" i="6"/>
  <c r="C162" i="6"/>
  <c r="E161" i="6"/>
  <c r="D161" i="6"/>
  <c r="C161" i="6"/>
  <c r="E160" i="6"/>
  <c r="D160" i="6"/>
  <c r="C160" i="6"/>
  <c r="E154" i="6"/>
  <c r="D154" i="6"/>
  <c r="C154" i="6"/>
  <c r="E153" i="6"/>
  <c r="D153" i="6"/>
  <c r="C153" i="6"/>
  <c r="E146" i="6"/>
  <c r="D146" i="6"/>
  <c r="C146" i="6"/>
  <c r="E145" i="6"/>
  <c r="D145" i="6"/>
  <c r="C145" i="6"/>
  <c r="E144" i="6"/>
  <c r="D144" i="6"/>
  <c r="C144" i="6"/>
  <c r="E143" i="6"/>
  <c r="D143" i="6"/>
  <c r="C143" i="6"/>
  <c r="E142" i="6"/>
  <c r="D142" i="6"/>
  <c r="C142" i="6"/>
  <c r="E141" i="6"/>
  <c r="D141" i="6"/>
  <c r="C141" i="6"/>
  <c r="E138" i="6"/>
  <c r="D138" i="6"/>
  <c r="C138" i="6"/>
  <c r="E137" i="6"/>
  <c r="D137" i="6"/>
  <c r="C137" i="6"/>
  <c r="E136" i="6"/>
  <c r="D136" i="6"/>
  <c r="C136" i="6"/>
  <c r="E135" i="6"/>
  <c r="D135" i="6"/>
  <c r="C135" i="6"/>
  <c r="E134" i="6"/>
  <c r="D134" i="6"/>
  <c r="C134" i="6"/>
  <c r="E133" i="6"/>
  <c r="D133" i="6"/>
  <c r="C133" i="6"/>
  <c r="E132" i="6"/>
  <c r="D132" i="6"/>
  <c r="C132" i="6"/>
  <c r="E131" i="6"/>
  <c r="D131" i="6"/>
  <c r="C131" i="6"/>
  <c r="E130" i="6"/>
  <c r="D130" i="6"/>
  <c r="C130" i="6"/>
  <c r="E129" i="6"/>
  <c r="D129" i="6"/>
  <c r="C129" i="6"/>
  <c r="E128" i="6"/>
  <c r="D128" i="6"/>
  <c r="C128" i="6"/>
  <c r="E127" i="6"/>
  <c r="D127" i="6"/>
  <c r="C127" i="6"/>
  <c r="E126" i="6"/>
  <c r="D126" i="6"/>
  <c r="C126" i="6"/>
  <c r="C121" i="6"/>
  <c r="E115" i="6"/>
  <c r="D115" i="6"/>
  <c r="C115" i="6"/>
  <c r="E114" i="6"/>
  <c r="D114" i="6"/>
  <c r="C114" i="6"/>
  <c r="F108" i="6"/>
  <c r="E108" i="6"/>
  <c r="D108" i="6"/>
  <c r="C108" i="6"/>
  <c r="F107" i="6"/>
  <c r="E107" i="6"/>
  <c r="D107" i="6"/>
  <c r="C107" i="6"/>
  <c r="F106" i="6"/>
  <c r="E106" i="6"/>
  <c r="D106" i="6"/>
  <c r="C106" i="6"/>
  <c r="F105" i="6"/>
  <c r="E105" i="6"/>
  <c r="D105" i="6"/>
  <c r="C105" i="6"/>
  <c r="F104" i="6"/>
  <c r="E104" i="6"/>
  <c r="D104" i="6"/>
  <c r="C104" i="6"/>
  <c r="F103" i="6"/>
  <c r="E103" i="6"/>
  <c r="D103" i="6"/>
  <c r="C103" i="6"/>
  <c r="F102" i="6"/>
  <c r="E102" i="6"/>
  <c r="D102" i="6"/>
  <c r="C102" i="6"/>
  <c r="F101" i="6"/>
  <c r="E101" i="6"/>
  <c r="D101" i="6"/>
  <c r="C101" i="6"/>
  <c r="F100" i="6"/>
  <c r="E100" i="6"/>
  <c r="D100" i="6"/>
  <c r="C100" i="6"/>
  <c r="F99" i="6"/>
  <c r="E99" i="6"/>
  <c r="D99" i="6"/>
  <c r="C99" i="6"/>
  <c r="F98" i="6"/>
  <c r="E98" i="6"/>
  <c r="D98" i="6"/>
  <c r="C98" i="6"/>
  <c r="F97" i="6"/>
  <c r="E97" i="6"/>
  <c r="D97" i="6"/>
  <c r="C97" i="6"/>
  <c r="F96" i="6"/>
  <c r="E96" i="6"/>
  <c r="D96" i="6"/>
  <c r="C96" i="6"/>
  <c r="F95" i="6"/>
  <c r="E95" i="6"/>
  <c r="D95" i="6"/>
  <c r="C95" i="6"/>
  <c r="F94" i="6"/>
  <c r="E94" i="6"/>
  <c r="D94" i="6"/>
  <c r="C94" i="6"/>
  <c r="F93" i="6"/>
  <c r="E93" i="6"/>
  <c r="D93" i="6"/>
  <c r="C93" i="6"/>
  <c r="F92" i="6"/>
  <c r="E92" i="6"/>
  <c r="D92" i="6"/>
  <c r="C92" i="6"/>
  <c r="F91" i="6"/>
  <c r="E91" i="6"/>
  <c r="D91" i="6"/>
  <c r="C91" i="6"/>
  <c r="F90" i="6"/>
  <c r="E90" i="6"/>
  <c r="D90" i="6"/>
  <c r="C90" i="6"/>
  <c r="E83" i="6"/>
  <c r="C83" i="6"/>
  <c r="E82" i="6"/>
  <c r="C82" i="6"/>
  <c r="E81" i="6"/>
  <c r="C81" i="6"/>
  <c r="C84" i="6" s="1"/>
  <c r="E75" i="6"/>
  <c r="C75" i="6"/>
  <c r="E74" i="6"/>
  <c r="C74" i="6"/>
  <c r="E73" i="6"/>
  <c r="C73" i="6"/>
  <c r="E72" i="6"/>
  <c r="C72" i="6"/>
  <c r="E71" i="6"/>
  <c r="C71" i="6"/>
  <c r="E70" i="6"/>
  <c r="C70" i="6"/>
  <c r="E69" i="6"/>
  <c r="C69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C61" i="6"/>
  <c r="E60" i="6"/>
  <c r="C60" i="6"/>
  <c r="E59" i="6"/>
  <c r="C59" i="6"/>
  <c r="E58" i="6"/>
  <c r="C58" i="6"/>
  <c r="E57" i="6"/>
  <c r="C57" i="6"/>
  <c r="E56" i="6"/>
  <c r="C56" i="6"/>
  <c r="C55" i="6"/>
  <c r="E49" i="6"/>
  <c r="D49" i="6"/>
  <c r="C49" i="6"/>
  <c r="E48" i="6"/>
  <c r="D48" i="6"/>
  <c r="C48" i="6"/>
  <c r="E47" i="6"/>
  <c r="D47" i="6"/>
  <c r="C47" i="6"/>
  <c r="E45" i="6"/>
  <c r="D45" i="6"/>
  <c r="C45" i="6"/>
  <c r="E44" i="6"/>
  <c r="D44" i="6"/>
  <c r="C44" i="6"/>
  <c r="E43" i="6"/>
  <c r="D43" i="6"/>
  <c r="C43" i="6"/>
  <c r="E42" i="6"/>
  <c r="D42" i="6"/>
  <c r="C42" i="6"/>
  <c r="E40" i="6"/>
  <c r="D40" i="6"/>
  <c r="C40" i="6"/>
  <c r="E39" i="6"/>
  <c r="D39" i="6"/>
  <c r="C39" i="6"/>
  <c r="E37" i="6"/>
  <c r="D37" i="6"/>
  <c r="C37" i="6"/>
  <c r="E36" i="6"/>
  <c r="D36" i="6"/>
  <c r="C36" i="6"/>
  <c r="E35" i="6"/>
  <c r="D35" i="6"/>
  <c r="C35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D28" i="6"/>
  <c r="C28" i="6"/>
  <c r="E26" i="6"/>
  <c r="D26" i="6"/>
  <c r="C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C8" i="6"/>
  <c r="C6" i="6"/>
  <c r="A5" i="6"/>
  <c r="C4" i="6"/>
  <c r="A4" i="6"/>
  <c r="A3" i="6"/>
  <c r="A2" i="6"/>
  <c r="E312" i="8" l="1"/>
  <c r="B342" i="2" s="1"/>
  <c r="C76" i="6"/>
  <c r="E68" i="6"/>
  <c r="E61" i="6"/>
  <c r="E55" i="6" s="1"/>
  <c r="E307" i="7"/>
  <c r="C148" i="7"/>
  <c r="C232" i="6"/>
  <c r="E148" i="7"/>
  <c r="C116" i="6"/>
  <c r="E168" i="6"/>
  <c r="E204" i="6"/>
  <c r="E232" i="6"/>
  <c r="C291" i="6"/>
  <c r="E139" i="6"/>
  <c r="C50" i="6"/>
  <c r="E116" i="6"/>
  <c r="E155" i="6"/>
  <c r="E109" i="6"/>
  <c r="E50" i="6"/>
  <c r="F109" i="6"/>
  <c r="C139" i="6"/>
  <c r="E218" i="6"/>
  <c r="C218" i="6"/>
  <c r="E291" i="6"/>
  <c r="C109" i="6"/>
  <c r="C168" i="6"/>
  <c r="E281" i="6"/>
  <c r="E303" i="6"/>
  <c r="E84" i="6"/>
  <c r="D109" i="6"/>
  <c r="E147" i="6"/>
  <c r="C147" i="6"/>
  <c r="C155" i="6"/>
  <c r="C204" i="6"/>
  <c r="C281" i="6"/>
  <c r="E345" i="5"/>
  <c r="E344" i="5"/>
  <c r="E336" i="5"/>
  <c r="E335" i="5"/>
  <c r="C330" i="5"/>
  <c r="C339" i="2" s="1"/>
  <c r="C343" i="2" s="1"/>
  <c r="C322" i="5"/>
  <c r="E302" i="5"/>
  <c r="D302" i="5"/>
  <c r="C302" i="5"/>
  <c r="E301" i="5"/>
  <c r="D301" i="5"/>
  <c r="C301" i="5"/>
  <c r="E300" i="5"/>
  <c r="D300" i="5"/>
  <c r="C300" i="5"/>
  <c r="E299" i="5"/>
  <c r="D299" i="5"/>
  <c r="C299" i="5"/>
  <c r="E298" i="5"/>
  <c r="D298" i="5"/>
  <c r="C298" i="5"/>
  <c r="E297" i="5"/>
  <c r="D297" i="5"/>
  <c r="C297" i="5"/>
  <c r="E296" i="5"/>
  <c r="D296" i="5"/>
  <c r="C296" i="5"/>
  <c r="E290" i="5"/>
  <c r="D290" i="5"/>
  <c r="C290" i="5"/>
  <c r="E289" i="5"/>
  <c r="D289" i="5"/>
  <c r="C289" i="5"/>
  <c r="E288" i="5"/>
  <c r="D288" i="5"/>
  <c r="C288" i="5"/>
  <c r="E287" i="5"/>
  <c r="D287" i="5"/>
  <c r="C287" i="5"/>
  <c r="E286" i="5"/>
  <c r="D286" i="5"/>
  <c r="C286" i="5"/>
  <c r="E280" i="5"/>
  <c r="D280" i="5"/>
  <c r="C280" i="5"/>
  <c r="E279" i="5"/>
  <c r="D279" i="5"/>
  <c r="C279" i="5"/>
  <c r="E278" i="5"/>
  <c r="D278" i="5"/>
  <c r="C278" i="5"/>
  <c r="E277" i="5"/>
  <c r="D277" i="5"/>
  <c r="C277" i="5"/>
  <c r="E276" i="5"/>
  <c r="D276" i="5"/>
  <c r="C276" i="5"/>
  <c r="E275" i="5"/>
  <c r="D275" i="5"/>
  <c r="C275" i="5"/>
  <c r="E273" i="5"/>
  <c r="D273" i="5"/>
  <c r="C273" i="5"/>
  <c r="E272" i="5"/>
  <c r="D272" i="5"/>
  <c r="C272" i="5"/>
  <c r="E271" i="5"/>
  <c r="D271" i="5"/>
  <c r="C271" i="5"/>
  <c r="E270" i="5"/>
  <c r="D270" i="5"/>
  <c r="C270" i="5"/>
  <c r="E269" i="5"/>
  <c r="D269" i="5"/>
  <c r="C269" i="5"/>
  <c r="E268" i="5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8" i="5"/>
  <c r="D258" i="5"/>
  <c r="C258" i="5"/>
  <c r="E257" i="5"/>
  <c r="D257" i="5"/>
  <c r="C257" i="5"/>
  <c r="E256" i="5"/>
  <c r="D256" i="5"/>
  <c r="C256" i="5"/>
  <c r="E254" i="5"/>
  <c r="D254" i="5"/>
  <c r="C254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3" i="5"/>
  <c r="D243" i="5"/>
  <c r="C243" i="5"/>
  <c r="E242" i="5"/>
  <c r="D242" i="5"/>
  <c r="C242" i="5"/>
  <c r="E241" i="5"/>
  <c r="D241" i="5"/>
  <c r="C241" i="5"/>
  <c r="E237" i="5"/>
  <c r="C237" i="5"/>
  <c r="E231" i="5"/>
  <c r="D231" i="5"/>
  <c r="C231" i="5"/>
  <c r="E230" i="5"/>
  <c r="D230" i="5"/>
  <c r="C230" i="5"/>
  <c r="C225" i="5"/>
  <c r="E217" i="5"/>
  <c r="D217" i="5"/>
  <c r="C217" i="5"/>
  <c r="E216" i="5"/>
  <c r="C216" i="5"/>
  <c r="E215" i="5"/>
  <c r="D215" i="5"/>
  <c r="C215" i="5"/>
  <c r="E214" i="5"/>
  <c r="D214" i="5"/>
  <c r="C214" i="5"/>
  <c r="E213" i="5"/>
  <c r="D213" i="5"/>
  <c r="C213" i="5"/>
  <c r="E212" i="5"/>
  <c r="D212" i="5"/>
  <c r="C212" i="5"/>
  <c r="E211" i="5"/>
  <c r="D211" i="5"/>
  <c r="C211" i="5"/>
  <c r="E210" i="5"/>
  <c r="D210" i="5"/>
  <c r="C210" i="5"/>
  <c r="E209" i="5"/>
  <c r="D209" i="5"/>
  <c r="C209" i="5"/>
  <c r="E203" i="5"/>
  <c r="D203" i="5"/>
  <c r="C203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D160" i="5"/>
  <c r="C160" i="5"/>
  <c r="E154" i="5"/>
  <c r="D154" i="5"/>
  <c r="C154" i="5"/>
  <c r="E153" i="5"/>
  <c r="D153" i="5"/>
  <c r="C153" i="5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D141" i="5"/>
  <c r="C141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E126" i="5"/>
  <c r="D126" i="5"/>
  <c r="C126" i="5"/>
  <c r="C121" i="5"/>
  <c r="E115" i="5"/>
  <c r="D115" i="5"/>
  <c r="C115" i="5"/>
  <c r="E114" i="5"/>
  <c r="D114" i="5"/>
  <c r="C114" i="5"/>
  <c r="F108" i="5"/>
  <c r="E108" i="5"/>
  <c r="D108" i="5"/>
  <c r="C108" i="5"/>
  <c r="F107" i="5"/>
  <c r="E107" i="5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C103" i="5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E82" i="5"/>
  <c r="C82" i="5"/>
  <c r="E81" i="5"/>
  <c r="C81" i="5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C61" i="5"/>
  <c r="E60" i="5"/>
  <c r="C60" i="5"/>
  <c r="E59" i="5"/>
  <c r="C59" i="5"/>
  <c r="E58" i="5"/>
  <c r="C58" i="5"/>
  <c r="E57" i="5"/>
  <c r="C57" i="5"/>
  <c r="E56" i="5"/>
  <c r="C56" i="5"/>
  <c r="C55" i="5"/>
  <c r="E49" i="5"/>
  <c r="D49" i="5"/>
  <c r="C49" i="5"/>
  <c r="E48" i="5"/>
  <c r="D48" i="5"/>
  <c r="C48" i="5"/>
  <c r="E47" i="5"/>
  <c r="D47" i="5"/>
  <c r="C47" i="5"/>
  <c r="E45" i="5"/>
  <c r="D45" i="5"/>
  <c r="C45" i="5"/>
  <c r="E44" i="5"/>
  <c r="D44" i="5"/>
  <c r="C44" i="5"/>
  <c r="E43" i="5"/>
  <c r="D43" i="5"/>
  <c r="C43" i="5"/>
  <c r="E42" i="5"/>
  <c r="D42" i="5"/>
  <c r="C42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C8" i="5"/>
  <c r="C6" i="5"/>
  <c r="A5" i="5"/>
  <c r="C4" i="5"/>
  <c r="A4" i="5"/>
  <c r="A3" i="5"/>
  <c r="A2" i="5"/>
  <c r="C148" i="6" l="1"/>
  <c r="E76" i="6"/>
  <c r="E148" i="6"/>
  <c r="E312" i="7"/>
  <c r="B341" i="2" s="1"/>
  <c r="E307" i="6"/>
  <c r="E50" i="5"/>
  <c r="E50" i="2" s="1"/>
  <c r="E68" i="5"/>
  <c r="E68" i="2" s="1"/>
  <c r="C218" i="5"/>
  <c r="C218" i="2" s="1"/>
  <c r="C116" i="5"/>
  <c r="C116" i="2" s="1"/>
  <c r="E147" i="5"/>
  <c r="E147" i="2" s="1"/>
  <c r="C155" i="5"/>
  <c r="C155" i="2" s="1"/>
  <c r="E84" i="5"/>
  <c r="E84" i="2" s="1"/>
  <c r="E116" i="5"/>
  <c r="E155" i="5"/>
  <c r="E155" i="2" s="1"/>
  <c r="C50" i="5"/>
  <c r="C50" i="2" s="1"/>
  <c r="C76" i="5"/>
  <c r="C76" i="2" s="1"/>
  <c r="C84" i="5"/>
  <c r="C84" i="2" s="1"/>
  <c r="E109" i="5"/>
  <c r="E109" i="2" s="1"/>
  <c r="C139" i="5"/>
  <c r="C139" i="2" s="1"/>
  <c r="C147" i="5"/>
  <c r="C147" i="2" s="1"/>
  <c r="E61" i="5"/>
  <c r="E61" i="2" s="1"/>
  <c r="F109" i="5"/>
  <c r="F109" i="2" s="1"/>
  <c r="C168" i="5"/>
  <c r="C168" i="2" s="1"/>
  <c r="C204" i="5"/>
  <c r="C204" i="2" s="1"/>
  <c r="C232" i="5"/>
  <c r="C281" i="5"/>
  <c r="C281" i="2" s="1"/>
  <c r="E291" i="5"/>
  <c r="E291" i="2" s="1"/>
  <c r="C109" i="5"/>
  <c r="C109" i="2" s="1"/>
  <c r="D109" i="5"/>
  <c r="D109" i="2" s="1"/>
  <c r="E139" i="5"/>
  <c r="E139" i="2" s="1"/>
  <c r="E168" i="5"/>
  <c r="E168" i="2" s="1"/>
  <c r="E204" i="5"/>
  <c r="E204" i="2" s="1"/>
  <c r="E218" i="5"/>
  <c r="E232" i="5"/>
  <c r="E281" i="5"/>
  <c r="E281" i="2" s="1"/>
  <c r="C291" i="5"/>
  <c r="C291" i="2" s="1"/>
  <c r="E303" i="5"/>
  <c r="E148" i="5"/>
  <c r="E55" i="5"/>
  <c r="E76" i="5" s="1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E303" i="2"/>
  <c r="D302" i="2"/>
  <c r="D301" i="2"/>
  <c r="D300" i="2"/>
  <c r="D299" i="2"/>
  <c r="D298" i="2"/>
  <c r="D297" i="2"/>
  <c r="D296" i="2"/>
  <c r="D290" i="2"/>
  <c r="D289" i="2"/>
  <c r="D288" i="2"/>
  <c r="D287" i="2"/>
  <c r="D286" i="2"/>
  <c r="E302" i="2"/>
  <c r="E301" i="2"/>
  <c r="E300" i="2"/>
  <c r="E299" i="2"/>
  <c r="E298" i="2"/>
  <c r="E297" i="2"/>
  <c r="E296" i="2"/>
  <c r="C302" i="2"/>
  <c r="C301" i="2"/>
  <c r="C300" i="2"/>
  <c r="C299" i="2"/>
  <c r="C298" i="2"/>
  <c r="C297" i="2"/>
  <c r="C296" i="2"/>
  <c r="E290" i="2"/>
  <c r="E289" i="2"/>
  <c r="E288" i="2"/>
  <c r="E287" i="2"/>
  <c r="E286" i="2"/>
  <c r="C290" i="2"/>
  <c r="C289" i="2"/>
  <c r="C288" i="2"/>
  <c r="C287" i="2"/>
  <c r="C286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80" i="2"/>
  <c r="E279" i="2"/>
  <c r="E278" i="2"/>
  <c r="E277" i="2"/>
  <c r="E276" i="2"/>
  <c r="E275" i="2"/>
  <c r="C280" i="2"/>
  <c r="C279" i="2"/>
  <c r="C278" i="2"/>
  <c r="C277" i="2"/>
  <c r="C276" i="2"/>
  <c r="C275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D280" i="2"/>
  <c r="D279" i="2"/>
  <c r="D278" i="2"/>
  <c r="D277" i="2"/>
  <c r="D276" i="2"/>
  <c r="D275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E237" i="2"/>
  <c r="C237" i="2"/>
  <c r="C232" i="2"/>
  <c r="D231" i="2"/>
  <c r="D230" i="2"/>
  <c r="E231" i="2"/>
  <c r="E230" i="2"/>
  <c r="C231" i="2"/>
  <c r="C230" i="2"/>
  <c r="C225" i="2"/>
  <c r="C224" i="2"/>
  <c r="C223" i="2"/>
  <c r="E218" i="2"/>
  <c r="E217" i="2"/>
  <c r="E216" i="2"/>
  <c r="E215" i="2"/>
  <c r="E214" i="2"/>
  <c r="E213" i="2"/>
  <c r="E212" i="2"/>
  <c r="E211" i="2"/>
  <c r="E210" i="2"/>
  <c r="E209" i="2"/>
  <c r="C217" i="2"/>
  <c r="C216" i="2"/>
  <c r="C215" i="2"/>
  <c r="C214" i="2"/>
  <c r="C213" i="2"/>
  <c r="C212" i="2"/>
  <c r="C211" i="2"/>
  <c r="C210" i="2"/>
  <c r="C209" i="2"/>
  <c r="D217" i="2"/>
  <c r="D215" i="2"/>
  <c r="D214" i="2"/>
  <c r="D213" i="2"/>
  <c r="D212" i="2"/>
  <c r="D211" i="2"/>
  <c r="D210" i="2"/>
  <c r="D209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67" i="2"/>
  <c r="D166" i="2"/>
  <c r="D165" i="2"/>
  <c r="D164" i="2"/>
  <c r="D163" i="2"/>
  <c r="D162" i="2"/>
  <c r="D161" i="2"/>
  <c r="D160" i="2"/>
  <c r="D154" i="2"/>
  <c r="D153" i="2"/>
  <c r="E167" i="2"/>
  <c r="E166" i="2"/>
  <c r="E165" i="2"/>
  <c r="E164" i="2"/>
  <c r="E163" i="2"/>
  <c r="E162" i="2"/>
  <c r="E161" i="2"/>
  <c r="E160" i="2"/>
  <c r="C167" i="2"/>
  <c r="C166" i="2"/>
  <c r="C165" i="2"/>
  <c r="C164" i="2"/>
  <c r="C163" i="2"/>
  <c r="C162" i="2"/>
  <c r="C161" i="2"/>
  <c r="C160" i="2"/>
  <c r="E154" i="2"/>
  <c r="E153" i="2"/>
  <c r="C154" i="2"/>
  <c r="C153" i="2"/>
  <c r="D146" i="2"/>
  <c r="D145" i="2"/>
  <c r="D144" i="2"/>
  <c r="D143" i="2"/>
  <c r="D142" i="2"/>
  <c r="D141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E146" i="2"/>
  <c r="E145" i="2"/>
  <c r="E144" i="2"/>
  <c r="E143" i="2"/>
  <c r="E142" i="2"/>
  <c r="E141" i="2"/>
  <c r="E140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C146" i="2"/>
  <c r="C145" i="2"/>
  <c r="C144" i="2"/>
  <c r="C143" i="2"/>
  <c r="C142" i="2"/>
  <c r="C141" i="2"/>
  <c r="C140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1" i="2"/>
  <c r="D115" i="2"/>
  <c r="D114" i="2"/>
  <c r="E116" i="2"/>
  <c r="E115" i="2"/>
  <c r="E114" i="2"/>
  <c r="C115" i="2"/>
  <c r="C114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E83" i="2"/>
  <c r="E82" i="2"/>
  <c r="E81" i="2"/>
  <c r="C83" i="2"/>
  <c r="C82" i="2"/>
  <c r="C81" i="2"/>
  <c r="E75" i="2"/>
  <c r="E74" i="2"/>
  <c r="E73" i="2"/>
  <c r="E72" i="2"/>
  <c r="E71" i="2"/>
  <c r="E70" i="2"/>
  <c r="E69" i="2"/>
  <c r="E67" i="2"/>
  <c r="E66" i="2"/>
  <c r="E65" i="2"/>
  <c r="E64" i="2"/>
  <c r="E63" i="2"/>
  <c r="E62" i="2"/>
  <c r="E60" i="2"/>
  <c r="E59" i="2"/>
  <c r="E58" i="2"/>
  <c r="E57" i="2"/>
  <c r="E5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D49" i="2"/>
  <c r="D48" i="2"/>
  <c r="D47" i="2"/>
  <c r="D45" i="2"/>
  <c r="D44" i="2"/>
  <c r="D43" i="2"/>
  <c r="D42" i="2"/>
  <c r="D40" i="2"/>
  <c r="D39" i="2"/>
  <c r="E49" i="2"/>
  <c r="E48" i="2"/>
  <c r="E47" i="2"/>
  <c r="C49" i="2"/>
  <c r="C48" i="2"/>
  <c r="C47" i="2"/>
  <c r="E45" i="2"/>
  <c r="E44" i="2"/>
  <c r="E43" i="2"/>
  <c r="E42" i="2"/>
  <c r="C45" i="2"/>
  <c r="C44" i="2"/>
  <c r="C43" i="2"/>
  <c r="C42" i="2"/>
  <c r="E40" i="2"/>
  <c r="E39" i="2"/>
  <c r="C40" i="2"/>
  <c r="C39" i="2"/>
  <c r="D37" i="2"/>
  <c r="D36" i="2"/>
  <c r="D35" i="2"/>
  <c r="D34" i="2"/>
  <c r="D33" i="2"/>
  <c r="D32" i="2"/>
  <c r="D31" i="2"/>
  <c r="D30" i="2"/>
  <c r="D29" i="2"/>
  <c r="D28" i="2"/>
  <c r="C37" i="2"/>
  <c r="C36" i="2"/>
  <c r="C35" i="2"/>
  <c r="C34" i="2"/>
  <c r="C33" i="2"/>
  <c r="C32" i="2"/>
  <c r="C31" i="2"/>
  <c r="C30" i="2"/>
  <c r="C29" i="2"/>
  <c r="C2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C15" i="2"/>
  <c r="C16" i="2"/>
  <c r="C17" i="2"/>
  <c r="C18" i="2"/>
  <c r="C19" i="2"/>
  <c r="C20" i="2"/>
  <c r="C21" i="2"/>
  <c r="C22" i="2"/>
  <c r="C23" i="2"/>
  <c r="C24" i="2"/>
  <c r="C25" i="2"/>
  <c r="C26" i="2"/>
  <c r="C14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E148" i="2" l="1"/>
  <c r="E76" i="2"/>
  <c r="E312" i="6"/>
  <c r="B340" i="2" s="1"/>
  <c r="E307" i="5"/>
  <c r="E307" i="2" s="1"/>
  <c r="E55" i="2"/>
  <c r="E232" i="2"/>
  <c r="C148" i="5"/>
  <c r="C148" i="2" s="1"/>
  <c r="E312" i="5"/>
  <c r="E312" i="2" l="1"/>
  <c r="B339" i="2"/>
  <c r="B343" i="2" s="1"/>
</calcChain>
</file>

<file path=xl/sharedStrings.xml><?xml version="1.0" encoding="utf-8"?>
<sst xmlns="http://schemas.openxmlformats.org/spreadsheetml/2006/main" count="7117" uniqueCount="506">
  <si>
    <t>SERVICIO DE SALUD</t>
  </si>
  <si>
    <t>IDENTIFICACION</t>
  </si>
  <si>
    <t>COMUNA: LINARES  - ( 07401 )</t>
  </si>
  <si>
    <t>ESTABLECIMIENTO: HOSPITAL DE LINARES  - ( 16108 )</t>
  </si>
  <si>
    <t>Mes de Facturación</t>
  </si>
  <si>
    <t>MES: ENERO - ( 01 )</t>
  </si>
  <si>
    <t>ENERO ( 01 )</t>
  </si>
  <si>
    <t>AÑO: 2013</t>
  </si>
  <si>
    <t>Año de Facturación</t>
  </si>
  <si>
    <t>REM0  -  FACTURACION  PAGO  POR  PRESTACIONES INSTITUCIONALES</t>
  </si>
  <si>
    <t>Establecimiento</t>
  </si>
  <si>
    <t>(P.P.I.)</t>
  </si>
  <si>
    <t>HOSPITAL DE LINARES  ( 16108 )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</si>
  <si>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</si>
  <si>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</si>
  <si>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</si>
  <si>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</si>
  <si>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</si>
  <si>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</si>
  <si>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</si>
  <si>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</si>
  <si>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</si>
  <si>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</si>
  <si>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</si>
  <si>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</si>
  <si>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</si>
  <si>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</si>
  <si>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</si>
  <si>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</si>
  <si>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</si>
  <si>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</si>
  <si>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</si>
  <si>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</si>
  <si>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</si>
  <si>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</si>
  <si>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</si>
  <si>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</si>
  <si>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</si>
  <si>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</si>
  <si>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</si>
  <si>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</si>
  <si>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</si>
  <si>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</si>
  <si>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</si>
  <si>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</si>
  <si>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</si>
  <si>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</si>
  <si>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</si>
  <si>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</si>
  <si>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</si>
  <si>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</si>
  <si>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</si>
  <si>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</si>
  <si>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</si>
  <si>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</si>
  <si>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</si>
  <si>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</si>
  <si>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</si>
  <si>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</si>
  <si>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</si>
  <si>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</si>
  <si>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</si>
  <si>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</si>
  <si>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</si>
  <si>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</si>
  <si>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</si>
  <si>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</si>
  <si>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</si>
  <si>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</si>
  <si>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</si>
  <si>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</si>
  <si>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</si>
  <si>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</si>
  <si>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</si>
  <si>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</si>
  <si>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</si>
  <si>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</si>
  <si>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</si>
  <si>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</si>
  <si>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</si>
  <si>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</si>
  <si>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</si>
  <si>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</si>
  <si>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</si>
  <si>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</si>
  <si>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</si>
  <si>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</si>
  <si>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</si>
  <si>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</si>
  <si>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</si>
  <si>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</si>
  <si>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</si>
  <si>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</si>
  <si>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</si>
  <si>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</si>
  <si>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</si>
  <si>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</si>
  <si>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</si>
  <si>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</si>
  <si>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</si>
  <si>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</si>
  <si>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</si>
  <si>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</si>
  <si>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</si>
  <si>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</si>
  <si>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</si>
  <si>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</si>
  <si>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</si>
  <si>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</si>
  <si>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</si>
  <si>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</si>
  <si>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</si>
  <si>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</si>
  <si>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</si>
  <si>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</si>
  <si>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</si>
  <si>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</si>
  <si>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</si>
  <si>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</si>
  <si>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</si>
  <si>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</si>
  <si>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</si>
  <si>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</si>
  <si>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</si>
  <si>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</si>
  <si>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</si>
  <si>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</si>
  <si>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</si>
  <si>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</si>
  <si>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</si>
  <si>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</si>
  <si>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</si>
  <si>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</si>
  <si>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</si>
  <si>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</si>
  <si>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</si>
  <si>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</si>
  <si>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</si>
  <si>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</si>
  <si>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</si>
  <si>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</si>
  <si>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</si>
  <si>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</si>
  <si>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</si>
  <si>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</si>
  <si>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</si>
  <si>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</si>
  <si>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</si>
  <si>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</si>
  <si>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</si>
  <si>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</si>
  <si>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</si>
  <si>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</si>
  <si>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</si>
  <si>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</si>
  <si>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</si>
  <si>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</si>
  <si>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</si>
  <si>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</si>
  <si>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</si>
  <si>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</si>
  <si>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</si>
  <si>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</si>
  <si>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</si>
  <si>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</si>
  <si>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</si>
  <si>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</si>
  <si>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</si>
  <si>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</si>
  <si>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</si>
  <si>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</si>
  <si>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</si>
  <si>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</si>
  <si>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</si>
  <si>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</si>
  <si>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</si>
  <si>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</si>
  <si>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</si>
  <si>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</si>
  <si>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</si>
  <si>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</si>
  <si>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</si>
  <si>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</si>
  <si>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</si>
  <si>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</si>
  <si>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</si>
  <si>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</si>
  <si>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</si>
  <si>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</si>
  <si>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</si>
  <si>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</si>
  <si>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</si>
  <si>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</si>
  <si>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</si>
  <si>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</si>
  <si>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</si>
  <si>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</si>
  <si>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</si>
  <si>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</si>
  <si>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</si>
  <si>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</si>
  <si>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</si>
  <si>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</si>
  <si>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</si>
  <si>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</si>
  <si>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</si>
  <si>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</si>
  <si>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</si>
  <si>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</si>
  <si>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</si>
  <si>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</si>
  <si>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</si>
  <si>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</si>
  <si>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</si>
  <si>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</si>
  <si>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</si>
  <si>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</si>
  <si>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</si>
  <si>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</si>
  <si>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</si>
  <si>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</si>
  <si>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</si>
  <si>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</si>
  <si>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</si>
  <si>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</si>
  <si>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</si>
  <si>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</si>
  <si>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</si>
  <si>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</si>
  <si>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</si>
  <si>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</si>
  <si>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</si>
  <si>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</si>
  <si>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</si>
  <si>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</si>
  <si>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</si>
  <si>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</si>
  <si>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</si>
  <si>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</si>
  <si>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</si>
  <si>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</si>
  <si>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</si>
  <si>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</si>
  <si>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</si>
  <si>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</si>
  <si>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</si>
  <si>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</si>
  <si>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</si>
  <si>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</si>
  <si>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</si>
  <si>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</si>
  <si>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</si>
  <si>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</si>
  <si>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</si>
  <si>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</si>
  <si>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</si>
  <si>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</si>
  <si>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</si>
  <si>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</si>
  <si>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</si>
  <si>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</si>
  <si>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</si>
  <si>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</si>
  <si>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</si>
  <si>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</si>
  <si>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</si>
  <si>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</si>
  <si>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</si>
  <si>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</si>
  <si>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</si>
  <si>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</si>
  <si>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</si>
  <si>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</si>
  <si>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</si>
  <si>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</si>
  <si>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</si>
  <si>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</si>
  <si>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</si>
  <si>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</si>
  <si>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</si>
  <si>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</si>
  <si>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</si>
  <si>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</si>
  <si>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</si>
  <si>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</si>
  <si>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</si>
  <si>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</si>
  <si>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</si>
  <si>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</si>
  <si>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</si>
  <si>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</si>
  <si>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</si>
  <si>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</si>
  <si>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</si>
  <si>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</si>
  <si>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</si>
  <si>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</si>
  <si>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</si>
  <si>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</si>
  <si>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</si>
  <si>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</si>
  <si>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</si>
  <si>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</si>
  <si>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</si>
  <si>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</si>
  <si>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</si>
  <si>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</si>
  <si>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</si>
  <si>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</si>
  <si>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</si>
  <si>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</si>
  <si>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</si>
  <si>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</si>
  <si>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</si>
  <si>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</si>
  <si>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</si>
  <si>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</si>
  <si>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</si>
  <si>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</si>
  <si>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</si>
  <si>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</si>
  <si>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</si>
  <si>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</si>
  <si>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</si>
  <si>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</si>
  <si>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</si>
  <si>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</si>
  <si>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</si>
  <si>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</si>
  <si>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</si>
  <si>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</si>
  <si>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</si>
  <si>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</si>
  <si>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</si>
  <si>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</si>
  <si>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</si>
  <si>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</si>
  <si>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</si>
  <si>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</si>
  <si>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</si>
  <si>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</si>
  <si>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</si>
  <si>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</si>
  <si>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</si>
  <si>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</si>
  <si>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</si>
  <si>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</si>
  <si>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</si>
  <si>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</si>
  <si>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</si>
  <si>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</si>
  <si>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</si>
  <si>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</si>
  <si>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</si>
  <si>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</si>
  <si>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</si>
  <si>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</si>
  <si>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</si>
  <si>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</si>
  <si>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</si>
  <si>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</si>
  <si>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</si>
  <si>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</si>
  <si>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</si>
  <si>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</si>
  <si>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</si>
  <si>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</si>
  <si>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</si>
  <si>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</si>
  <si>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</si>
  <si>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</si>
  <si>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</si>
  <si>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</si>
  <si>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</si>
  <si>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</si>
  <si>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</si>
  <si>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</si>
  <si>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</si>
  <si>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</si>
  <si>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</si>
  <si>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</si>
  <si>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</si>
  <si>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</si>
  <si>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</si>
  <si>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</si>
  <si>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</si>
  <si>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</si>
  <si>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</si>
  <si>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</si>
  <si>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</si>
  <si>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</si>
  <si>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</si>
  <si>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</si>
  <si>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</si>
  <si>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</si>
  <si>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</si>
  <si>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</si>
  <si>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</si>
  <si>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</si>
  <si>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</si>
  <si>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</si>
  <si>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</si>
  <si>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</si>
  <si>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</si>
  <si>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</si>
  <si>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</si>
  <si>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</si>
  <si>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</si>
  <si>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</si>
  <si>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</si>
  <si>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</si>
  <si>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</si>
  <si>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</si>
  <si>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</si>
  <si>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</si>
  <si>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</si>
  <si>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</si>
  <si>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</si>
  <si>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</si>
  <si>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</si>
  <si>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</si>
  <si>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</si>
  <si>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</si>
  <si>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</si>
  <si>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</si>
  <si>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</si>
  <si>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</si>
  <si>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</si>
  <si>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</si>
  <si>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</si>
  <si>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</si>
  <si>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</si>
  <si>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</si>
  <si>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</si>
  <si>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</si>
  <si>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</si>
  <si>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</si>
  <si>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</si>
  <si>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</si>
  <si>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</si>
  <si>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</si>
  <si>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</si>
  <si>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</si>
  <si>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</si>
  <si>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</si>
  <si>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</si>
  <si>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</si>
  <si>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</si>
  <si>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</si>
  <si>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</si>
  <si>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</si>
  <si>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</si>
  <si>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</si>
  <si>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</si>
  <si>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</si>
  <si>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</si>
  <si>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</si>
  <si>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</si>
  <si>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</si>
  <si>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</si>
  <si>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</si>
  <si>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</si>
  <si>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</si>
  <si>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</si>
  <si>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</si>
  <si>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</si>
  <si>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</si>
  <si>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</si>
  <si>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</si>
  <si>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</si>
  <si>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</si>
  <si>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</si>
  <si>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</si>
  <si>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</si>
  <si>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</si>
  <si>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</si>
  <si>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</si>
  <si>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 xml:space="preserve">SRA. MARIA INES NUÑEZ GONZALEZ </t>
  </si>
  <si>
    <t>Jefe de Estadisticas</t>
  </si>
  <si>
    <t xml:space="preserve">DR. RUBEN BRAVO CASTILLO </t>
  </si>
  <si>
    <t xml:space="preserve">Director </t>
  </si>
  <si>
    <t>COMUNA:  - (  )</t>
  </si>
  <si>
    <t>ESTABLECIMIENTO:  - (  )</t>
  </si>
  <si>
    <t>MES:  - (  )</t>
  </si>
  <si>
    <t xml:space="preserve"> (  )</t>
  </si>
  <si>
    <t>COMUNA: LINARES - ( 07401 )</t>
  </si>
  <si>
    <t>ESTABLECIMIENTO: HOSPITAL LINARES - ( 16108 )</t>
  </si>
  <si>
    <t>MES: FEBRERO - ( 02 )</t>
  </si>
  <si>
    <t>FEBRERO ( 02 )</t>
  </si>
  <si>
    <t>HOSPITAL LINARES ( 16108 )</t>
  </si>
  <si>
    <t>SRA. MARIA INES NUÑEZ GONZALEZ</t>
  </si>
  <si>
    <t>ESTABLECIMIENTO: HOSPITAL DE LINARES - ( 16108 )</t>
  </si>
  <si>
    <t>MES: MARZO - ( 03 )</t>
  </si>
  <si>
    <t>MARZO ( 03 )</t>
  </si>
  <si>
    <t>HOSPITAL DE LINARES ( 16108 )</t>
  </si>
  <si>
    <t xml:space="preserve">Enero </t>
  </si>
  <si>
    <t>Febrero</t>
  </si>
  <si>
    <t>Marzo</t>
  </si>
  <si>
    <t>Abril</t>
  </si>
  <si>
    <t>Mayo</t>
  </si>
  <si>
    <t>Junio</t>
  </si>
  <si>
    <t xml:space="preserve">FACTURACION POR PRESTACIONES </t>
  </si>
  <si>
    <t xml:space="preserve">COMPRA DE SERVICIOS </t>
  </si>
  <si>
    <t>SUB TOTAL SEMESTRE 2013</t>
  </si>
  <si>
    <t>PERIODO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</si>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</sst>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0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2" fillId="22" borderId="4" applyBorder="0">
      <protection locked="0"/>
    </xf>
    <xf numFmtId="0" fontId="2" fillId="22" borderId="4" applyBorder="0">
      <protection locked="0"/>
    </xf>
    <xf numFmtId="0" fontId="2" fillId="22" borderId="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4" fillId="0" borderId="0" applyFont="0" applyBorder="0" applyAlignment="0" applyProtection="0"/>
    <xf numFmtId="0" fontId="2" fillId="0" borderId="0"/>
    <xf numFmtId="0" fontId="2" fillId="24" borderId="5" applyNumberFormat="0" applyFont="0" applyAlignment="0" applyProtection="0"/>
    <xf numFmtId="0" fontId="2" fillId="24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1" fillId="22" borderId="4" applyBorder="0">
      <protection locked="0"/>
    </xf>
    <xf numFmtId="0" fontId="1" fillId="22" borderId="4" applyBorder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5" applyNumberFormat="0" applyFont="0" applyAlignment="0" applyProtection="0"/>
    <xf numFmtId="0" fontId="1" fillId="24" borderId="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668">
    <xf numFmtId="0" fontId="0" fillId="0" borderId="0" xfId="0"/>
    <xf numFmtId="0" fontId="1" fillId="0" borderId="0" xfId="1"/>
    <xf numFmtId="0" fontId="8" fillId="0" borderId="0" xfId="53" applyNumberFormat="1" applyFont="1" applyFill="1" applyAlignment="1" applyProtection="1">
      <alignment horizontal="left"/>
    </xf>
    <xf numFmtId="0" fontId="7" fillId="0" borderId="0" xfId="53" applyNumberFormat="1" applyFont="1" applyFill="1" applyAlignment="1" applyProtection="1">
      <alignment horizontal="centerContinuous"/>
    </xf>
    <xf numFmtId="0" fontId="7" fillId="0" borderId="0" xfId="53" quotePrefix="1" applyNumberFormat="1" applyFont="1" applyFill="1" applyAlignment="1" applyProtection="1">
      <alignment horizontal="center"/>
    </xf>
    <xf numFmtId="0" fontId="7" fillId="0" borderId="0" xfId="53" applyNumberFormat="1" applyFont="1" applyFill="1" applyAlignment="1" applyProtection="1">
      <alignment horizontal="center"/>
    </xf>
    <xf numFmtId="0" fontId="8" fillId="0" borderId="0" xfId="53" applyNumberFormat="1" applyFont="1" applyFill="1" applyBorder="1" applyAlignment="1" applyProtection="1">
      <alignment horizontal="center"/>
    </xf>
    <xf numFmtId="0" fontId="5" fillId="0" borderId="0" xfId="53" applyNumberFormat="1" applyFont="1" applyFill="1" applyBorder="1" applyAlignment="1" applyProtection="1">
      <alignment horizontal="center"/>
    </xf>
    <xf numFmtId="0" fontId="7" fillId="0" borderId="0" xfId="53" applyNumberFormat="1" applyFont="1" applyFill="1" applyAlignment="1" applyProtection="1"/>
    <xf numFmtId="0" fontId="5" fillId="0" borderId="0" xfId="53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 vertical="center" wrapText="1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164" fontId="7" fillId="0" borderId="18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center"/>
    </xf>
    <xf numFmtId="0" fontId="7" fillId="0" borderId="20" xfId="53" quotePrefix="1" applyNumberFormat="1" applyFont="1" applyFill="1" applyBorder="1" applyAlignment="1" applyProtection="1">
      <alignment horizontal="center"/>
    </xf>
    <xf numFmtId="164" fontId="7" fillId="0" borderId="21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center"/>
    </xf>
    <xf numFmtId="164" fontId="7" fillId="0" borderId="23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center"/>
    </xf>
    <xf numFmtId="0" fontId="7" fillId="0" borderId="25" xfId="53" quotePrefix="1" applyNumberFormat="1" applyFont="1" applyFill="1" applyBorder="1" applyAlignment="1" applyProtection="1">
      <alignment horizontal="center"/>
    </xf>
    <xf numFmtId="164" fontId="7" fillId="0" borderId="26" xfId="47" applyNumberFormat="1" applyFont="1" applyFill="1" applyBorder="1" applyAlignment="1" applyProtection="1">
      <alignment horizontal="right"/>
    </xf>
    <xf numFmtId="164" fontId="7" fillId="0" borderId="27" xfId="47" applyNumberFormat="1" applyFont="1" applyFill="1" applyBorder="1" applyAlignment="1" applyProtection="1">
      <alignment horizontal="center"/>
    </xf>
    <xf numFmtId="164" fontId="7" fillId="0" borderId="28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center"/>
    </xf>
    <xf numFmtId="0" fontId="6" fillId="0" borderId="30" xfId="53" applyNumberFormat="1" applyFont="1" applyFill="1" applyBorder="1" applyAlignment="1" applyProtection="1"/>
    <xf numFmtId="0" fontId="6" fillId="0" borderId="31" xfId="49" applyNumberFormat="1" applyFont="1" applyFill="1" applyBorder="1" applyAlignment="1" applyProtection="1">
      <alignment horizontal="center"/>
    </xf>
    <xf numFmtId="164" fontId="6" fillId="0" borderId="32" xfId="47" applyNumberFormat="1" applyFont="1" applyFill="1" applyBorder="1" applyAlignment="1" applyProtection="1">
      <alignment horizontal="center"/>
    </xf>
    <xf numFmtId="0" fontId="6" fillId="0" borderId="0" xfId="53" applyNumberFormat="1" applyFont="1" applyFill="1" applyBorder="1" applyAlignment="1" applyProtection="1"/>
    <xf numFmtId="0" fontId="6" fillId="0" borderId="0" xfId="49" applyNumberFormat="1" applyFont="1" applyFill="1" applyBorder="1" applyAlignment="1" applyProtection="1">
      <alignment horizontal="center"/>
    </xf>
    <xf numFmtId="164" fontId="6" fillId="0" borderId="0" xfId="47" applyNumberFormat="1" applyFont="1" applyFill="1" applyBorder="1" applyAlignment="1" applyProtection="1">
      <alignment horizontal="center"/>
    </xf>
    <xf numFmtId="0" fontId="7" fillId="0" borderId="0" xfId="49" applyNumberFormat="1" applyFont="1" applyFill="1" applyAlignment="1" applyProtection="1">
      <alignment horizontal="center"/>
    </xf>
    <xf numFmtId="0" fontId="5" fillId="0" borderId="0" xfId="49" applyNumberFormat="1" applyFont="1" applyFill="1" applyAlignment="1" applyProtection="1"/>
    <xf numFmtId="0" fontId="6" fillId="0" borderId="13" xfId="53" applyNumberFormat="1" applyFont="1" applyFill="1" applyBorder="1" applyAlignment="1" applyProtection="1">
      <alignment horizontal="left"/>
    </xf>
    <xf numFmtId="0" fontId="6" fillId="25" borderId="13" xfId="53" applyNumberFormat="1" applyFont="1" applyFill="1" applyBorder="1" applyAlignment="1" applyProtection="1"/>
    <xf numFmtId="164" fontId="6" fillId="0" borderId="17" xfId="53" applyNumberFormat="1" applyFont="1" applyFill="1" applyBorder="1" applyAlignment="1" applyProtection="1"/>
    <xf numFmtId="0" fontId="7" fillId="25" borderId="18" xfId="53" applyNumberFormat="1" applyFont="1" applyFill="1" applyBorder="1" applyAlignment="1" applyProtection="1"/>
    <xf numFmtId="164" fontId="7" fillId="0" borderId="33" xfId="47" applyNumberFormat="1" applyFont="1" applyFill="1" applyBorder="1" applyAlignment="1" applyProtection="1"/>
    <xf numFmtId="0" fontId="7" fillId="0" borderId="34" xfId="53" quotePrefix="1" applyNumberFormat="1" applyFont="1" applyFill="1" applyBorder="1" applyAlignment="1" applyProtection="1">
      <alignment horizontal="center"/>
    </xf>
    <xf numFmtId="0" fontId="7" fillId="25" borderId="21" xfId="53" applyNumberFormat="1" applyFont="1" applyFill="1" applyBorder="1" applyAlignment="1" applyProtection="1"/>
    <xf numFmtId="164" fontId="7" fillId="0" borderId="35" xfId="47" applyNumberFormat="1" applyFont="1" applyFill="1" applyBorder="1" applyAlignment="1" applyProtection="1"/>
    <xf numFmtId="0" fontId="7" fillId="25" borderId="23" xfId="53" applyNumberFormat="1" applyFont="1" applyFill="1" applyBorder="1" applyAlignment="1" applyProtection="1"/>
    <xf numFmtId="164" fontId="7" fillId="0" borderId="36" xfId="47" applyNumberFormat="1" applyFont="1" applyFill="1" applyBorder="1" applyAlignment="1" applyProtection="1"/>
    <xf numFmtId="0" fontId="7" fillId="25" borderId="37" xfId="53" applyNumberFormat="1" applyFont="1" applyFill="1" applyBorder="1" applyAlignment="1" applyProtection="1"/>
    <xf numFmtId="164" fontId="7" fillId="0" borderId="38" xfId="47" applyNumberFormat="1" applyFont="1" applyFill="1" applyBorder="1" applyAlignment="1" applyProtection="1"/>
    <xf numFmtId="0" fontId="7" fillId="25" borderId="26" xfId="53" applyNumberFormat="1" applyFont="1" applyFill="1" applyBorder="1" applyAlignment="1" applyProtection="1"/>
    <xf numFmtId="164" fontId="7" fillId="0" borderId="39" xfId="47" applyNumberFormat="1" applyFont="1" applyFill="1" applyBorder="1" applyAlignment="1" applyProtection="1"/>
    <xf numFmtId="0" fontId="7" fillId="25" borderId="28" xfId="53" applyNumberFormat="1" applyFont="1" applyFill="1" applyBorder="1" applyAlignment="1" applyProtection="1"/>
    <xf numFmtId="164" fontId="7" fillId="0" borderId="40" xfId="47" applyNumberFormat="1" applyFont="1" applyFill="1" applyBorder="1" applyAlignment="1" applyProtection="1"/>
    <xf numFmtId="0" fontId="6" fillId="25" borderId="26" xfId="53" applyNumberFormat="1" applyFont="1" applyFill="1" applyBorder="1" applyAlignment="1" applyProtection="1"/>
    <xf numFmtId="164" fontId="6" fillId="0" borderId="39" xfId="47" applyNumberFormat="1" applyFont="1" applyFill="1" applyBorder="1" applyAlignment="1" applyProtection="1"/>
    <xf numFmtId="0" fontId="6" fillId="25" borderId="41" xfId="53" applyNumberFormat="1" applyFont="1" applyFill="1" applyBorder="1" applyAlignment="1" applyProtection="1"/>
    <xf numFmtId="164" fontId="6" fillId="0" borderId="42" xfId="47" applyNumberFormat="1" applyFont="1" applyFill="1" applyBorder="1" applyAlignment="1" applyProtection="1"/>
    <xf numFmtId="0" fontId="6" fillId="0" borderId="15" xfId="53" applyNumberFormat="1" applyFont="1" applyFill="1" applyBorder="1" applyAlignment="1" applyProtection="1"/>
    <xf numFmtId="164" fontId="6" fillId="0" borderId="17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>
      <alignment horizontal="center" vertical="center" wrapText="1"/>
    </xf>
    <xf numFmtId="0" fontId="6" fillId="0" borderId="13" xfId="53" applyNumberFormat="1" applyFont="1" applyFill="1" applyBorder="1" applyAlignment="1" applyProtection="1">
      <alignment horizontal="center" vertical="center" wrapText="1"/>
    </xf>
    <xf numFmtId="0" fontId="6" fillId="25" borderId="13" xfId="53" applyNumberFormat="1" applyFont="1" applyFill="1" applyBorder="1" applyAlignment="1" applyProtection="1">
      <alignment horizontal="center" vertical="center" wrapText="1"/>
    </xf>
    <xf numFmtId="0" fontId="6" fillId="0" borderId="14" xfId="53" applyNumberFormat="1" applyFont="1" applyFill="1" applyBorder="1" applyAlignment="1" applyProtection="1">
      <alignment horizontal="center" vertical="center" wrapText="1"/>
    </xf>
    <xf numFmtId="164" fontId="7" fillId="0" borderId="19" xfId="47" applyNumberFormat="1" applyFont="1" applyFill="1" applyBorder="1" applyAlignment="1" applyProtection="1"/>
    <xf numFmtId="164" fontId="7" fillId="0" borderId="22" xfId="47" applyNumberFormat="1" applyFont="1" applyFill="1" applyBorder="1" applyAlignment="1" applyProtection="1"/>
    <xf numFmtId="164" fontId="7" fillId="0" borderId="24" xfId="47" applyNumberFormat="1" applyFont="1" applyFill="1" applyBorder="1" applyAlignment="1" applyProtection="1"/>
    <xf numFmtId="0" fontId="6" fillId="0" borderId="12" xfId="53" applyNumberFormat="1" applyFont="1" applyFill="1" applyBorder="1" applyAlignment="1" applyProtection="1"/>
    <xf numFmtId="164" fontId="6" fillId="0" borderId="14" xfId="47" applyNumberFormat="1" applyFont="1" applyFill="1" applyBorder="1" applyAlignment="1" applyProtection="1"/>
    <xf numFmtId="166" fontId="7" fillId="0" borderId="26" xfId="53" applyNumberFormat="1" applyFont="1" applyFill="1" applyBorder="1" applyAlignment="1" applyProtection="1">
      <alignment horizontal="right"/>
    </xf>
    <xf numFmtId="166" fontId="7" fillId="0" borderId="39" xfId="53" applyNumberFormat="1" applyFont="1" applyFill="1" applyBorder="1" applyAlignment="1" applyProtection="1">
      <alignment horizontal="right"/>
    </xf>
    <xf numFmtId="164" fontId="7" fillId="0" borderId="39" xfId="47" applyNumberFormat="1" applyFont="1" applyFill="1" applyBorder="1" applyAlignment="1" applyProtection="1">
      <alignment horizontal="right"/>
    </xf>
    <xf numFmtId="166" fontId="7" fillId="0" borderId="21" xfId="53" applyNumberFormat="1" applyFont="1" applyFill="1" applyBorder="1" applyAlignment="1" applyProtection="1">
      <alignment horizontal="right"/>
    </xf>
    <xf numFmtId="166" fontId="7" fillId="0" borderId="35" xfId="53" applyNumberFormat="1" applyFont="1" applyFill="1" applyBorder="1" applyAlignment="1" applyProtection="1">
      <alignment horizontal="right"/>
    </xf>
    <xf numFmtId="164" fontId="7" fillId="0" borderId="35" xfId="47" applyNumberFormat="1" applyFont="1" applyFill="1" applyBorder="1" applyAlignment="1" applyProtection="1">
      <alignment horizontal="right"/>
    </xf>
    <xf numFmtId="166" fontId="7" fillId="0" borderId="23" xfId="53" applyNumberFormat="1" applyFont="1" applyFill="1" applyBorder="1" applyAlignment="1" applyProtection="1">
      <alignment horizontal="right"/>
    </xf>
    <xf numFmtId="166" fontId="7" fillId="0" borderId="36" xfId="53" applyNumberFormat="1" applyFont="1" applyFill="1" applyBorder="1" applyAlignment="1" applyProtection="1">
      <alignment horizontal="right"/>
    </xf>
    <xf numFmtId="164" fontId="7" fillId="0" borderId="36" xfId="47" applyNumberFormat="1" applyFont="1" applyFill="1" applyBorder="1" applyAlignment="1" applyProtection="1">
      <alignment horizontal="right"/>
    </xf>
    <xf numFmtId="0" fontId="7" fillId="0" borderId="43" xfId="53" quotePrefix="1" applyNumberFormat="1" applyFont="1" applyFill="1" applyBorder="1" applyAlignment="1" applyProtection="1">
      <alignment horizontal="center"/>
    </xf>
    <xf numFmtId="166" fontId="7" fillId="0" borderId="28" xfId="53" applyNumberFormat="1" applyFont="1" applyFill="1" applyBorder="1" applyAlignment="1" applyProtection="1">
      <alignment horizontal="right"/>
    </xf>
    <xf numFmtId="166" fontId="7" fillId="0" borderId="40" xfId="53" applyNumberFormat="1" applyFont="1" applyFill="1" applyBorder="1" applyAlignment="1" applyProtection="1">
      <alignment horizontal="right"/>
    </xf>
    <xf numFmtId="164" fontId="7" fillId="0" borderId="40" xfId="47" applyNumberFormat="1" applyFont="1" applyFill="1" applyBorder="1" applyAlignment="1" applyProtection="1">
      <alignment horizontal="right"/>
    </xf>
    <xf numFmtId="166" fontId="7" fillId="0" borderId="18" xfId="53" applyNumberFormat="1" applyFont="1" applyFill="1" applyBorder="1" applyAlignment="1" applyProtection="1">
      <alignment horizontal="right"/>
    </xf>
    <xf numFmtId="166" fontId="7" fillId="0" borderId="33" xfId="53" applyNumberFormat="1" applyFont="1" applyFill="1" applyBorder="1" applyAlignment="1" applyProtection="1">
      <alignment horizontal="right"/>
    </xf>
    <xf numFmtId="164" fontId="7" fillId="0" borderId="33" xfId="47" applyNumberFormat="1" applyFont="1" applyFill="1" applyBorder="1" applyAlignment="1" applyProtection="1">
      <alignment horizontal="right"/>
    </xf>
    <xf numFmtId="0" fontId="6" fillId="0" borderId="44" xfId="53" applyNumberFormat="1" applyFont="1" applyFill="1" applyBorder="1" applyAlignment="1" applyProtection="1"/>
    <xf numFmtId="166" fontId="6" fillId="0" borderId="31" xfId="53" applyNumberFormat="1" applyFont="1" applyFill="1" applyBorder="1" applyAlignment="1" applyProtection="1"/>
    <xf numFmtId="166" fontId="6" fillId="0" borderId="45" xfId="53" applyNumberFormat="1" applyFont="1" applyFill="1" applyBorder="1" applyAlignment="1" applyProtection="1"/>
    <xf numFmtId="164" fontId="6" fillId="0" borderId="45" xfId="47" applyNumberFormat="1" applyFont="1" applyFill="1" applyBorder="1" applyAlignment="1" applyProtection="1">
      <alignment horizontal="right"/>
    </xf>
    <xf numFmtId="164" fontId="7" fillId="0" borderId="26" xfId="47" applyNumberFormat="1" applyFont="1" applyFill="1" applyBorder="1" applyAlignment="1" applyProtection="1"/>
    <xf numFmtId="164" fontId="7" fillId="0" borderId="27" xfId="47" applyNumberFormat="1" applyFont="1" applyFill="1" applyBorder="1" applyAlignment="1" applyProtection="1"/>
    <xf numFmtId="164" fontId="7" fillId="0" borderId="23" xfId="47" applyNumberFormat="1" applyFont="1" applyFill="1" applyBorder="1" applyAlignment="1" applyProtection="1"/>
    <xf numFmtId="0" fontId="6" fillId="0" borderId="4" xfId="53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>
      <alignment horizontal="left"/>
    </xf>
    <xf numFmtId="164" fontId="6" fillId="0" borderId="4" xfId="47" applyNumberFormat="1" applyFont="1" applyFill="1" applyBorder="1" applyAlignment="1" applyProtection="1">
      <alignment horizontal="center"/>
    </xf>
    <xf numFmtId="164" fontId="7" fillId="0" borderId="27" xfId="47" applyNumberFormat="1" applyFont="1" applyFill="1" applyBorder="1" applyAlignment="1" applyProtection="1">
      <alignment horizontal="right"/>
    </xf>
    <xf numFmtId="164" fontId="7" fillId="0" borderId="22" xfId="47" applyNumberFormat="1" applyFont="1" applyFill="1" applyBorder="1" applyAlignment="1" applyProtection="1">
      <alignment horizontal="right"/>
    </xf>
    <xf numFmtId="164" fontId="6" fillId="25" borderId="28" xfId="47" applyNumberFormat="1" applyFont="1" applyFill="1" applyBorder="1" applyAlignment="1" applyProtection="1">
      <alignment horizontal="right"/>
    </xf>
    <xf numFmtId="164" fontId="6" fillId="0" borderId="29" xfId="47" applyNumberFormat="1" applyFont="1" applyFill="1" applyBorder="1" applyAlignment="1" applyProtection="1">
      <alignment horizontal="right"/>
    </xf>
    <xf numFmtId="164" fontId="7" fillId="25" borderId="31" xfId="47" applyNumberFormat="1" applyFont="1" applyFill="1" applyBorder="1" applyAlignment="1" applyProtection="1">
      <alignment horizontal="right"/>
    </xf>
    <xf numFmtId="164" fontId="6" fillId="0" borderId="32" xfId="47" applyNumberFormat="1" applyFont="1" applyFill="1" applyBorder="1" applyAlignment="1" applyProtection="1">
      <alignment horizontal="right"/>
    </xf>
    <xf numFmtId="164" fontId="7" fillId="0" borderId="29" xfId="47" applyNumberFormat="1" applyFont="1" applyFill="1" applyBorder="1" applyAlignment="1" applyProtection="1">
      <alignment horizontal="right"/>
    </xf>
    <xf numFmtId="0" fontId="6" fillId="0" borderId="44" xfId="53" quotePrefix="1" applyNumberFormat="1" applyFont="1" applyFill="1" applyBorder="1" applyAlignment="1" applyProtection="1">
      <alignment horizontal="left"/>
    </xf>
    <xf numFmtId="0" fontId="6" fillId="0" borderId="44" xfId="53" applyNumberFormat="1" applyFont="1" applyFill="1" applyBorder="1" applyAlignment="1" applyProtection="1">
      <alignment horizontal="right"/>
    </xf>
    <xf numFmtId="164" fontId="7" fillId="25" borderId="44" xfId="47" applyNumberFormat="1" applyFont="1" applyFill="1" applyBorder="1" applyAlignment="1" applyProtection="1">
      <alignment horizontal="right"/>
    </xf>
    <xf numFmtId="164" fontId="6" fillId="0" borderId="16" xfId="47" applyNumberFormat="1" applyFont="1" applyFill="1" applyBorder="1" applyAlignment="1" applyProtection="1">
      <alignment horizontal="right"/>
    </xf>
    <xf numFmtId="164" fontId="7" fillId="0" borderId="31" xfId="47" applyNumberFormat="1" applyFont="1" applyFill="1" applyBorder="1" applyAlignment="1" applyProtection="1">
      <alignment horizontal="right"/>
    </xf>
    <xf numFmtId="164" fontId="7" fillId="0" borderId="32" xfId="47" applyNumberFormat="1" applyFont="1" applyFill="1" applyBorder="1" applyAlignment="1" applyProtection="1">
      <alignment horizontal="right"/>
    </xf>
    <xf numFmtId="164" fontId="7" fillId="25" borderId="21" xfId="47" applyNumberFormat="1" applyFont="1" applyFill="1" applyBorder="1" applyAlignment="1" applyProtection="1">
      <alignment horizontal="right"/>
    </xf>
    <xf numFmtId="164" fontId="7" fillId="26" borderId="39" xfId="47" applyNumberFormat="1" applyFont="1" applyFill="1" applyBorder="1" applyAlignment="1" applyProtection="1">
      <protection locked="0"/>
    </xf>
    <xf numFmtId="0" fontId="7" fillId="0" borderId="0" xfId="53" applyNumberFormat="1" applyFont="1" applyFill="1" applyAlignment="1" applyProtection="1">
      <alignment horizontal="right"/>
    </xf>
    <xf numFmtId="164" fontId="7" fillId="26" borderId="40" xfId="47" applyNumberFormat="1" applyFont="1" applyFill="1" applyBorder="1" applyAlignment="1" applyProtection="1">
      <protection locked="0"/>
    </xf>
    <xf numFmtId="0" fontId="5" fillId="0" borderId="0" xfId="53" applyNumberFormat="1" applyFont="1" applyFill="1" applyAlignment="1" applyProtection="1">
      <alignment horizontal="right"/>
    </xf>
    <xf numFmtId="0" fontId="7" fillId="0" borderId="0" xfId="53" applyNumberFormat="1" applyFont="1" applyFill="1" applyBorder="1" applyAlignment="1" applyProtection="1"/>
    <xf numFmtId="0" fontId="7" fillId="0" borderId="0" xfId="53" applyNumberFormat="1" applyFont="1" applyFill="1" applyBorder="1" applyAlignment="1" applyProtection="1">
      <alignment horizontal="left"/>
    </xf>
    <xf numFmtId="0" fontId="7" fillId="0" borderId="0" xfId="53" quotePrefix="1" applyNumberFormat="1" applyFont="1" applyFill="1" applyBorder="1" applyAlignment="1" applyProtection="1">
      <alignment horizontal="left"/>
    </xf>
    <xf numFmtId="0" fontId="7" fillId="0" borderId="13" xfId="53" applyNumberFormat="1" applyFont="1" applyFill="1" applyBorder="1" applyAlignment="1" applyProtection="1">
      <alignment horizontal="right"/>
    </xf>
    <xf numFmtId="164" fontId="7" fillId="25" borderId="13" xfId="47" applyNumberFormat="1" applyFont="1" applyFill="1" applyBorder="1" applyAlignment="1" applyProtection="1">
      <alignment horizontal="right"/>
    </xf>
    <xf numFmtId="164" fontId="7" fillId="0" borderId="14" xfId="47" applyNumberFormat="1" applyFont="1" applyFill="1" applyBorder="1" applyAlignment="1" applyProtection="1">
      <alignment horizontal="right"/>
    </xf>
    <xf numFmtId="164" fontId="7" fillId="0" borderId="24" xfId="47" applyNumberFormat="1" applyFont="1" applyFill="1" applyBorder="1" applyAlignment="1" applyProtection="1">
      <alignment horizontal="right"/>
    </xf>
    <xf numFmtId="164" fontId="7" fillId="0" borderId="19" xfId="47" applyNumberFormat="1" applyFont="1" applyFill="1" applyBorder="1" applyAlignment="1" applyProtection="1">
      <alignment horizontal="right"/>
    </xf>
    <xf numFmtId="0" fontId="7" fillId="0" borderId="0" xfId="46" applyNumberFormat="1" applyFont="1" applyFill="1" applyAlignment="1" applyProtection="1"/>
    <xf numFmtId="164" fontId="7" fillId="0" borderId="13" xfId="47" applyNumberFormat="1" applyFont="1" applyFill="1" applyBorder="1" applyAlignment="1" applyProtection="1">
      <alignment horizontal="right"/>
    </xf>
    <xf numFmtId="0" fontId="7" fillId="0" borderId="0" xfId="53" applyNumberFormat="1" applyFont="1" applyFill="1" applyBorder="1" applyAlignment="1" applyProtection="1">
      <alignment horizontal="right"/>
    </xf>
    <xf numFmtId="0" fontId="5" fillId="0" borderId="0" xfId="53" applyNumberFormat="1" applyFont="1" applyFill="1" applyBorder="1" applyAlignment="1" applyProtection="1">
      <alignment horizontal="right"/>
    </xf>
    <xf numFmtId="0" fontId="5" fillId="0" borderId="0" xfId="46" applyNumberFormat="1" applyFont="1" applyFill="1" applyAlignment="1" applyProtection="1"/>
    <xf numFmtId="0" fontId="7" fillId="0" borderId="0" xfId="53" applyNumberFormat="1" applyFont="1" applyFill="1" applyBorder="1" applyAlignment="1" applyProtection="1">
      <alignment horizontal="center"/>
    </xf>
    <xf numFmtId="0" fontId="7" fillId="0" borderId="46" xfId="53" applyNumberFormat="1" applyFont="1" applyFill="1" applyBorder="1" applyAlignment="1" applyProtection="1">
      <alignment horizontal="center"/>
    </xf>
    <xf numFmtId="164" fontId="6" fillId="0" borderId="14" xfId="47" applyNumberFormat="1" applyFont="1" applyFill="1" applyBorder="1" applyAlignment="1" applyProtection="1">
      <alignment horizontal="right"/>
    </xf>
    <xf numFmtId="164" fontId="7" fillId="0" borderId="17" xfId="47" applyNumberFormat="1" applyFont="1" applyFill="1" applyBorder="1" applyAlignment="1" applyProtection="1">
      <alignment horizontal="right"/>
    </xf>
    <xf numFmtId="0" fontId="7" fillId="0" borderId="25" xfId="53" quotePrefix="1" applyNumberFormat="1" applyFont="1" applyFill="1" applyBorder="1" applyAlignment="1" applyProtection="1">
      <alignment horizontal="left"/>
    </xf>
    <xf numFmtId="0" fontId="7" fillId="0" borderId="2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left"/>
    </xf>
    <xf numFmtId="0" fontId="6" fillId="0" borderId="47" xfId="53" quotePrefix="1" applyNumberFormat="1" applyFont="1" applyFill="1" applyBorder="1" applyAlignment="1" applyProtection="1">
      <alignment horizontal="left"/>
    </xf>
    <xf numFmtId="0" fontId="7" fillId="0" borderId="25" xfId="53" applyNumberFormat="1" applyFont="1" applyFill="1" applyBorder="1" applyAlignment="1" applyProtection="1"/>
    <xf numFmtId="0" fontId="7" fillId="0" borderId="20" xfId="53" quotePrefix="1" applyNumberFormat="1" applyFont="1" applyFill="1" applyBorder="1" applyAlignment="1" applyProtection="1">
      <alignment horizontal="left"/>
    </xf>
    <xf numFmtId="0" fontId="7" fillId="0" borderId="47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7" fillId="0" borderId="0" xfId="53" applyNumberFormat="1" applyFont="1" applyFill="1" applyBorder="1" applyAlignment="1" applyProtection="1">
      <alignment horizontal="center" vertical="center" wrapText="1"/>
    </xf>
    <xf numFmtId="0" fontId="6" fillId="0" borderId="0" xfId="53" applyNumberFormat="1" applyFont="1" applyFill="1" applyBorder="1" applyAlignment="1" applyProtection="1">
      <alignment horizontal="centerContinuous"/>
    </xf>
    <xf numFmtId="0" fontId="7" fillId="25" borderId="31" xfId="53" applyNumberFormat="1" applyFont="1" applyFill="1" applyBorder="1" applyAlignment="1" applyProtection="1"/>
    <xf numFmtId="164" fontId="7" fillId="0" borderId="45" xfId="47" applyNumberFormat="1" applyFont="1" applyFill="1" applyBorder="1" applyAlignment="1" applyProtection="1"/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51" xfId="53" quotePrefix="1" applyNumberFormat="1" applyFont="1" applyFill="1" applyBorder="1" applyAlignment="1" applyProtection="1">
      <alignment horizontal="left"/>
    </xf>
    <xf numFmtId="0" fontId="6" fillId="0" borderId="51" xfId="53" applyNumberFormat="1" applyFont="1" applyFill="1" applyBorder="1" applyAlignment="1" applyProtection="1">
      <alignment horizontal="center" vertical="center" wrapText="1"/>
    </xf>
    <xf numFmtId="0" fontId="7" fillId="0" borderId="47" xfId="53" applyNumberFormat="1" applyFont="1" applyFill="1" applyBorder="1" applyAlignment="1" applyProtection="1"/>
    <xf numFmtId="0" fontId="6" fillId="0" borderId="62" xfId="53" quotePrefix="1" applyNumberFormat="1" applyFont="1" applyFill="1" applyBorder="1" applyAlignment="1" applyProtection="1">
      <alignment horizontal="left"/>
    </xf>
    <xf numFmtId="0" fontId="7" fillId="0" borderId="71" xfId="53" applyNumberFormat="1" applyFont="1" applyFill="1" applyBorder="1" applyAlignment="1" applyProtection="1"/>
    <xf numFmtId="0" fontId="7" fillId="0" borderId="64" xfId="53" applyNumberFormat="1" applyFont="1" applyFill="1" applyBorder="1" applyAlignment="1" applyProtection="1"/>
    <xf numFmtId="0" fontId="6" fillId="0" borderId="65" xfId="53" applyNumberFormat="1" applyFont="1" applyFill="1" applyBorder="1" applyAlignment="1" applyProtection="1"/>
    <xf numFmtId="0" fontId="7" fillId="0" borderId="71" xfId="53" applyNumberFormat="1" applyFont="1" applyFill="1" applyBorder="1" applyAlignment="1" applyProtection="1">
      <alignment horizontal="left"/>
    </xf>
    <xf numFmtId="0" fontId="7" fillId="0" borderId="64" xfId="53" applyNumberFormat="1" applyFont="1" applyFill="1" applyBorder="1" applyAlignment="1" applyProtection="1">
      <alignment horizontal="left"/>
    </xf>
    <xf numFmtId="0" fontId="7" fillId="0" borderId="65" xfId="53" applyNumberFormat="1" applyFont="1" applyFill="1" applyBorder="1" applyAlignment="1" applyProtection="1">
      <alignment horizontal="left"/>
    </xf>
    <xf numFmtId="164" fontId="7" fillId="22" borderId="57" xfId="47" applyNumberFormat="1" applyFont="1" applyFill="1" applyBorder="1" applyAlignment="1" applyProtection="1">
      <alignment horizontal="right"/>
      <protection locked="0"/>
    </xf>
    <xf numFmtId="164" fontId="7" fillId="22" borderId="52" xfId="47" applyNumberFormat="1" applyFont="1" applyFill="1" applyBorder="1" applyAlignment="1" applyProtection="1">
      <alignment horizontal="right"/>
      <protection locked="0"/>
    </xf>
    <xf numFmtId="164" fontId="6" fillId="0" borderId="54" xfId="47" applyNumberFormat="1" applyFont="1" applyFill="1" applyBorder="1" applyAlignment="1" applyProtection="1">
      <alignment horizontal="right"/>
    </xf>
    <xf numFmtId="164" fontId="7" fillId="22" borderId="54" xfId="47" applyNumberFormat="1" applyFont="1" applyFill="1" applyBorder="1" applyAlignment="1" applyProtection="1">
      <alignment horizontal="right"/>
      <protection locked="0"/>
    </xf>
    <xf numFmtId="0" fontId="6" fillId="0" borderId="15" xfId="53" applyNumberFormat="1" applyFont="1" applyFill="1" applyBorder="1" applyAlignment="1" applyProtection="1">
      <alignment horizontal="centerContinuous"/>
    </xf>
    <xf numFmtId="0" fontId="6" fillId="0" borderId="12" xfId="53" quotePrefix="1" applyNumberFormat="1" applyFont="1" applyFill="1" applyBorder="1" applyAlignment="1" applyProtection="1">
      <alignment horizontal="center" vertical="center" wrapText="1"/>
    </xf>
    <xf numFmtId="0" fontId="7" fillId="0" borderId="65" xfId="53" applyNumberFormat="1" applyFont="1" applyFill="1" applyBorder="1" applyAlignment="1" applyProtection="1"/>
    <xf numFmtId="0" fontId="7" fillId="0" borderId="61" xfId="53" applyNumberFormat="1" applyFont="1" applyFill="1" applyBorder="1" applyAlignment="1" applyProtection="1"/>
    <xf numFmtId="0" fontId="6" fillId="0" borderId="62" xfId="53" applyNumberFormat="1" applyFont="1" applyFill="1" applyBorder="1" applyAlignment="1" applyProtection="1"/>
    <xf numFmtId="0" fontId="7" fillId="0" borderId="49" xfId="53" applyNumberFormat="1" applyFont="1" applyFill="1" applyBorder="1" applyAlignment="1" applyProtection="1"/>
    <xf numFmtId="0" fontId="7" fillId="0" borderId="12" xfId="53" applyNumberFormat="1" applyFont="1" applyFill="1" applyBorder="1" applyAlignment="1" applyProtection="1"/>
    <xf numFmtId="0" fontId="7" fillId="0" borderId="25" xfId="53" applyNumberFormat="1" applyFont="1" applyFill="1" applyBorder="1" applyAlignment="1" applyProtection="1">
      <alignment horizontal="right"/>
    </xf>
    <xf numFmtId="0" fontId="7" fillId="0" borderId="47" xfId="53" applyNumberFormat="1" applyFont="1" applyFill="1" applyBorder="1" applyAlignment="1" applyProtection="1">
      <alignment horizontal="right"/>
    </xf>
    <xf numFmtId="164" fontId="6" fillId="0" borderId="4" xfId="47" applyNumberFormat="1" applyFont="1" applyFill="1" applyBorder="1" applyAlignment="1" applyProtection="1"/>
    <xf numFmtId="0" fontId="7" fillId="0" borderId="30" xfId="53" applyNumberFormat="1" applyFont="1" applyFill="1" applyBorder="1" applyAlignment="1" applyProtection="1"/>
    <xf numFmtId="0" fontId="7" fillId="0" borderId="20" xfId="53" applyNumberFormat="1" applyFont="1" applyFill="1" applyBorder="1" applyAlignment="1" applyProtection="1">
      <alignment horizontal="right"/>
    </xf>
    <xf numFmtId="0" fontId="6" fillId="0" borderId="47" xfId="53" applyNumberFormat="1" applyFont="1" applyFill="1" applyBorder="1" applyAlignment="1" applyProtection="1"/>
    <xf numFmtId="166" fontId="7" fillId="0" borderId="25" xfId="53" applyNumberFormat="1" applyFont="1" applyFill="1" applyBorder="1" applyAlignment="1" applyProtection="1">
      <alignment horizontal="right"/>
    </xf>
    <xf numFmtId="166" fontId="7" fillId="0" borderId="20" xfId="53" applyNumberFormat="1" applyFont="1" applyFill="1" applyBorder="1" applyAlignment="1" applyProtection="1">
      <alignment horizontal="right"/>
    </xf>
    <xf numFmtId="166" fontId="7" fillId="0" borderId="61" xfId="53" applyNumberFormat="1" applyFont="1" applyFill="1" applyBorder="1" applyAlignment="1" applyProtection="1">
      <alignment horizontal="right"/>
    </xf>
    <xf numFmtId="166" fontId="7" fillId="0" borderId="47" xfId="53" applyNumberFormat="1" applyFont="1" applyFill="1" applyBorder="1" applyAlignment="1" applyProtection="1">
      <alignment horizontal="right"/>
    </xf>
    <xf numFmtId="166" fontId="7" fillId="0" borderId="63" xfId="53" applyNumberFormat="1" applyFont="1" applyFill="1" applyBorder="1" applyAlignment="1" applyProtection="1">
      <alignment horizontal="right"/>
    </xf>
    <xf numFmtId="166" fontId="6" fillId="0" borderId="30" xfId="53" applyNumberFormat="1" applyFont="1" applyFill="1" applyBorder="1" applyAlignment="1" applyProtection="1">
      <alignment horizontal="right"/>
    </xf>
    <xf numFmtId="0" fontId="7" fillId="0" borderId="63" xfId="53" applyNumberFormat="1" applyFont="1" applyFill="1" applyBorder="1" applyAlignment="1" applyProtection="1"/>
    <xf numFmtId="0" fontId="6" fillId="0" borderId="25" xfId="53" applyNumberFormat="1" applyFont="1" applyFill="1" applyBorder="1" applyAlignment="1" applyProtection="1"/>
    <xf numFmtId="0" fontId="6" fillId="0" borderId="56" xfId="53" applyNumberFormat="1" applyFont="1" applyFill="1" applyBorder="1" applyAlignment="1" applyProtection="1"/>
    <xf numFmtId="0" fontId="7" fillId="0" borderId="58" xfId="53" applyNumberFormat="1" applyFont="1" applyFill="1" applyBorder="1" applyAlignment="1" applyProtection="1">
      <alignment horizontal="left"/>
    </xf>
    <xf numFmtId="0" fontId="7" fillId="0" borderId="53" xfId="53" applyNumberFormat="1" applyFont="1" applyFill="1" applyBorder="1" applyAlignment="1" applyProtection="1">
      <alignment horizontal="left"/>
    </xf>
    <xf numFmtId="0" fontId="7" fillId="0" borderId="53" xfId="53" quotePrefix="1" applyNumberFormat="1" applyFont="1" applyFill="1" applyBorder="1" applyAlignment="1" applyProtection="1">
      <alignment horizontal="left"/>
    </xf>
    <xf numFmtId="0" fontId="7" fillId="0" borderId="55" xfId="53" quotePrefix="1" applyNumberFormat="1" applyFont="1" applyFill="1" applyBorder="1" applyAlignment="1" applyProtection="1">
      <alignment horizontal="left"/>
    </xf>
    <xf numFmtId="0" fontId="6" fillId="0" borderId="69" xfId="53" quotePrefix="1" applyNumberFormat="1" applyFont="1" applyFill="1" applyBorder="1" applyAlignment="1" applyProtection="1">
      <alignment horizontal="left"/>
    </xf>
    <xf numFmtId="0" fontId="7" fillId="0" borderId="57" xfId="53" quotePrefix="1" applyNumberFormat="1" applyFont="1" applyFill="1" applyBorder="1" applyAlignment="1" applyProtection="1">
      <alignment horizontal="center"/>
    </xf>
    <xf numFmtId="0" fontId="7" fillId="0" borderId="52" xfId="53" quotePrefix="1" applyNumberFormat="1" applyFont="1" applyFill="1" applyBorder="1" applyAlignment="1" applyProtection="1">
      <alignment horizontal="center"/>
    </xf>
    <xf numFmtId="0" fontId="7" fillId="0" borderId="54" xfId="53" quotePrefix="1" applyNumberFormat="1" applyFont="1" applyFill="1" applyBorder="1" applyAlignment="1" applyProtection="1">
      <alignment horizontal="center"/>
    </xf>
    <xf numFmtId="0" fontId="6" fillId="0" borderId="4" xfId="53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53" quotePrefix="1" applyNumberFormat="1" applyFont="1" applyFill="1" applyBorder="1" applyAlignment="1" applyProtection="1">
      <alignment horizontal="left"/>
    </xf>
    <xf numFmtId="0" fontId="6" fillId="0" borderId="16" xfId="53" applyNumberFormat="1" applyFont="1" applyFill="1" applyBorder="1" applyAlignment="1" applyProtection="1"/>
    <xf numFmtId="0" fontId="7" fillId="0" borderId="59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>
      <alignment horizontal="left"/>
    </xf>
    <xf numFmtId="0" fontId="7" fillId="0" borderId="69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/>
    <xf numFmtId="0" fontId="7" fillId="0" borderId="4" xfId="53" quotePrefix="1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/>
    <xf numFmtId="0" fontId="7" fillId="0" borderId="53" xfId="53" applyNumberFormat="1" applyFont="1" applyFill="1" applyBorder="1" applyAlignment="1" applyProtection="1"/>
    <xf numFmtId="0" fontId="7" fillId="0" borderId="60" xfId="53" applyNumberFormat="1" applyFont="1" applyFill="1" applyBorder="1" applyAlignment="1" applyProtection="1">
      <alignment horizontal="left"/>
    </xf>
    <xf numFmtId="0" fontId="7" fillId="0" borderId="58" xfId="53" quotePrefix="1" applyNumberFormat="1" applyFont="1" applyFill="1" applyBorder="1" applyAlignment="1" applyProtection="1">
      <alignment horizontal="left"/>
    </xf>
    <xf numFmtId="0" fontId="7" fillId="0" borderId="39" xfId="53" applyNumberFormat="1" applyFont="1" applyFill="1" applyBorder="1" applyAlignment="1" applyProtection="1"/>
    <xf numFmtId="0" fontId="7" fillId="0" borderId="40" xfId="53" applyNumberFormat="1" applyFont="1" applyFill="1" applyBorder="1" applyAlignment="1" applyProtection="1"/>
    <xf numFmtId="0" fontId="6" fillId="0" borderId="70" xfId="53" applyNumberFormat="1" applyFont="1" applyFill="1" applyBorder="1" applyAlignment="1" applyProtection="1">
      <alignment horizontal="left"/>
    </xf>
    <xf numFmtId="0" fontId="7" fillId="0" borderId="54" xfId="53" quotePrefix="1" applyNumberFormat="1" applyFont="1" applyFill="1" applyBorder="1" applyAlignment="1" applyProtection="1"/>
    <xf numFmtId="0" fontId="6" fillId="0" borderId="16" xfId="53" quotePrefix="1" applyNumberFormat="1" applyFont="1" applyFill="1" applyBorder="1" applyAlignment="1" applyProtection="1">
      <alignment horizontal="center"/>
    </xf>
    <xf numFmtId="0" fontId="7" fillId="0" borderId="52" xfId="53" applyNumberFormat="1" applyFont="1" applyFill="1" applyBorder="1" applyAlignment="1" applyProtection="1">
      <alignment horizontal="center"/>
    </xf>
    <xf numFmtId="0" fontId="7" fillId="0" borderId="58" xfId="53" applyNumberFormat="1" applyFont="1" applyFill="1" applyBorder="1" applyAlignment="1" applyProtection="1">
      <alignment wrapText="1"/>
    </xf>
    <xf numFmtId="0" fontId="7" fillId="0" borderId="53" xfId="53" applyNumberFormat="1" applyFont="1" applyFill="1" applyBorder="1" applyAlignment="1" applyProtection="1">
      <alignment horizontal="left" wrapText="1"/>
    </xf>
    <xf numFmtId="0" fontId="7" fillId="0" borderId="53" xfId="53" applyNumberFormat="1" applyFont="1" applyFill="1" applyBorder="1" applyAlignment="1" applyProtection="1">
      <alignment wrapText="1"/>
    </xf>
    <xf numFmtId="0" fontId="7" fillId="0" borderId="53" xfId="53" quotePrefix="1" applyNumberFormat="1" applyFont="1" applyFill="1" applyBorder="1" applyAlignment="1" applyProtection="1">
      <alignment horizontal="left" wrapText="1"/>
    </xf>
    <xf numFmtId="0" fontId="7" fillId="0" borderId="70" xfId="53" applyNumberFormat="1" applyFont="1" applyFill="1" applyBorder="1" applyAlignment="1" applyProtection="1">
      <alignment horizontal="left" wrapText="1"/>
    </xf>
    <xf numFmtId="0" fontId="7" fillId="0" borderId="57" xfId="53" applyNumberFormat="1" applyFont="1" applyFill="1" applyBorder="1" applyAlignment="1" applyProtection="1">
      <alignment horizontal="center"/>
    </xf>
    <xf numFmtId="0" fontId="7" fillId="0" borderId="16" xfId="53" applyNumberFormat="1" applyFont="1" applyFill="1" applyBorder="1" applyAlignment="1" applyProtection="1">
      <alignment horizontal="center"/>
    </xf>
    <xf numFmtId="0" fontId="7" fillId="0" borderId="60" xfId="53" quotePrefix="1" applyNumberFormat="1" applyFont="1" applyFill="1" applyBorder="1" applyAlignment="1" applyProtection="1">
      <alignment horizontal="left"/>
    </xf>
    <xf numFmtId="0" fontId="7" fillId="0" borderId="55" xfId="53" applyNumberFormat="1" applyFont="1" applyFill="1" applyBorder="1" applyAlignment="1" applyProtection="1"/>
    <xf numFmtId="0" fontId="7" fillId="0" borderId="67" xfId="53" quotePrefix="1" applyNumberFormat="1" applyFont="1" applyFill="1" applyBorder="1" applyAlignment="1" applyProtection="1">
      <alignment horizontal="center"/>
    </xf>
    <xf numFmtId="0" fontId="7" fillId="0" borderId="54" xfId="53" applyNumberFormat="1" applyFont="1" applyFill="1" applyBorder="1" applyAlignment="1" applyProtection="1">
      <alignment horizontal="center"/>
    </xf>
    <xf numFmtId="0" fontId="6" fillId="0" borderId="55" xfId="53" quotePrefix="1" applyNumberFormat="1" applyFont="1" applyFill="1" applyBorder="1" applyAlignment="1" applyProtection="1">
      <alignment horizontal="left"/>
    </xf>
    <xf numFmtId="0" fontId="6" fillId="0" borderId="58" xfId="53" applyNumberFormat="1" applyFont="1" applyFill="1" applyBorder="1" applyAlignment="1" applyProtection="1">
      <alignment horizontal="left"/>
    </xf>
    <xf numFmtId="0" fontId="7" fillId="0" borderId="59" xfId="53" applyNumberFormat="1" applyFont="1" applyFill="1" applyBorder="1" applyAlignment="1" applyProtection="1">
      <alignment horizontal="left"/>
    </xf>
    <xf numFmtId="0" fontId="7" fillId="0" borderId="66" xfId="53" quotePrefix="1" applyNumberFormat="1" applyFont="1" applyFill="1" applyBorder="1" applyAlignment="1" applyProtection="1">
      <alignment horizontal="center"/>
    </xf>
    <xf numFmtId="0" fontId="6" fillId="0" borderId="66" xfId="53" quotePrefix="1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left"/>
    </xf>
    <xf numFmtId="0" fontId="7" fillId="0" borderId="11" xfId="53" applyNumberFormat="1" applyFont="1" applyFill="1" applyBorder="1" applyAlignment="1" applyProtection="1">
      <alignment horizontal="left"/>
    </xf>
    <xf numFmtId="0" fontId="7" fillId="0" borderId="70" xfId="53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left"/>
    </xf>
    <xf numFmtId="0" fontId="7" fillId="25" borderId="52" xfId="53" applyNumberFormat="1" applyFont="1" applyFill="1" applyBorder="1" applyAlignment="1" applyProtection="1">
      <alignment horizontal="center"/>
    </xf>
    <xf numFmtId="0" fontId="7" fillId="25" borderId="54" xfId="53" applyNumberFormat="1" applyFont="1" applyFill="1" applyBorder="1" applyAlignment="1" applyProtection="1">
      <alignment horizontal="center"/>
    </xf>
    <xf numFmtId="0" fontId="6" fillId="0" borderId="57" xfId="53" quotePrefix="1" applyNumberFormat="1" applyFont="1" applyFill="1" applyBorder="1" applyAlignment="1" applyProtection="1">
      <alignment horizontal="center"/>
    </xf>
    <xf numFmtId="0" fontId="7" fillId="25" borderId="52" xfId="53" quotePrefix="1" applyNumberFormat="1" applyFont="1" applyFill="1" applyBorder="1" applyAlignment="1" applyProtection="1">
      <alignment horizontal="center"/>
    </xf>
    <xf numFmtId="0" fontId="7" fillId="0" borderId="16" xfId="53" quotePrefix="1" applyNumberFormat="1" applyFont="1" applyFill="1" applyBorder="1" applyAlignment="1" applyProtection="1">
      <alignment horizontal="center"/>
    </xf>
    <xf numFmtId="0" fontId="6" fillId="0" borderId="50" xfId="53" quotePrefix="1" applyNumberFormat="1" applyFont="1" applyFill="1" applyBorder="1" applyAlignment="1" applyProtection="1">
      <alignment horizontal="center"/>
    </xf>
    <xf numFmtId="0" fontId="7" fillId="0" borderId="60" xfId="53" applyNumberFormat="1" applyFont="1" applyFill="1" applyBorder="1" applyAlignment="1" applyProtection="1"/>
    <xf numFmtId="0" fontId="7" fillId="0" borderId="53" xfId="53" quotePrefix="1" applyNumberFormat="1" applyFont="1" applyFill="1" applyBorder="1" applyAlignment="1" applyProtection="1">
      <alignment vertical="center" wrapText="1"/>
    </xf>
    <xf numFmtId="0" fontId="3" fillId="0" borderId="0" xfId="53" applyNumberFormat="1" applyFont="1" applyFill="1" applyAlignment="1" applyProtection="1">
      <alignment horizontal="center"/>
    </xf>
    <xf numFmtId="0" fontId="1" fillId="0" borderId="0" xfId="1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7" fillId="0" borderId="20" xfId="80" quotePrefix="1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6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0" fontId="6" fillId="0" borderId="12" xfId="80" applyNumberFormat="1" applyFont="1" applyFill="1" applyBorder="1" applyAlignment="1" applyProtection="1"/>
    <xf numFmtId="0" fontId="7" fillId="0" borderId="43" xfId="80" quotePrefix="1" applyNumberFormat="1" applyFont="1" applyFill="1" applyBorder="1" applyAlignment="1" applyProtection="1">
      <alignment horizontal="center"/>
    </xf>
    <xf numFmtId="0" fontId="6" fillId="0" borderId="44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25" borderId="28" xfId="76" applyNumberFormat="1" applyFont="1" applyFill="1" applyBorder="1" applyAlignment="1" applyProtection="1">
      <alignment horizontal="right"/>
    </xf>
    <xf numFmtId="164" fontId="7" fillId="25" borderId="31" xfId="76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164" fontId="7" fillId="25" borderId="44" xfId="76" applyNumberFormat="1" applyFont="1" applyFill="1" applyBorder="1" applyAlignment="1" applyProtection="1">
      <alignment horizontal="right"/>
    </xf>
    <xf numFmtId="0" fontId="7" fillId="0" borderId="0" xfId="80" applyNumberFormat="1" applyFont="1" applyFill="1" applyAlignment="1" applyProtection="1">
      <alignment horizontal="right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164" fontId="7" fillId="25" borderId="13" xfId="76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7" fillId="25" borderId="31" xfId="80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1" fillId="0" borderId="0" xfId="79"/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>
      <alignment horizontal="center" vertical="center" wrapText="1"/>
    </xf>
    <xf numFmtId="0" fontId="6" fillId="0" borderId="13" xfId="80" applyNumberFormat="1" applyFont="1" applyFill="1" applyBorder="1" applyAlignment="1" applyProtection="1">
      <alignment horizontal="center" vertical="center" wrapText="1"/>
    </xf>
    <xf numFmtId="0" fontId="6" fillId="25" borderId="13" xfId="80" applyNumberFormat="1" applyFont="1" applyFill="1" applyBorder="1" applyAlignment="1" applyProtection="1">
      <alignment horizontal="center" vertical="center" wrapText="1"/>
    </xf>
    <xf numFmtId="0" fontId="6" fillId="0" borderId="14" xfId="80" applyNumberFormat="1" applyFont="1" applyFill="1" applyBorder="1" applyAlignment="1" applyProtection="1">
      <alignment horizontal="center" vertical="center" wrapText="1"/>
    </xf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7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Continuous"/>
    </xf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6" fillId="0" borderId="51" xfId="80" applyNumberFormat="1" applyFont="1" applyFill="1" applyBorder="1" applyAlignment="1" applyProtection="1">
      <alignment horizontal="center" vertical="center" wrapText="1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6" fillId="0" borderId="12" xfId="80" quotePrefix="1" applyNumberFormat="1" applyFont="1" applyFill="1" applyBorder="1" applyAlignment="1" applyProtection="1">
      <alignment horizontal="center" vertical="center" wrapText="1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>
      <alignment wrapText="1"/>
    </xf>
    <xf numFmtId="0" fontId="7" fillId="0" borderId="53" xfId="80" applyNumberFormat="1" applyFont="1" applyFill="1" applyBorder="1" applyAlignment="1" applyProtection="1">
      <alignment horizontal="left" wrapText="1"/>
    </xf>
    <xf numFmtId="0" fontId="7" fillId="0" borderId="53" xfId="80" applyNumberFormat="1" applyFont="1" applyFill="1" applyBorder="1" applyAlignment="1" applyProtection="1">
      <alignment wrapText="1"/>
    </xf>
    <xf numFmtId="0" fontId="7" fillId="0" borderId="53" xfId="80" quotePrefix="1" applyNumberFormat="1" applyFont="1" applyFill="1" applyBorder="1" applyAlignment="1" applyProtection="1">
      <alignment horizontal="left" wrapText="1"/>
    </xf>
    <xf numFmtId="0" fontId="7" fillId="0" borderId="70" xfId="80" applyNumberFormat="1" applyFont="1" applyFill="1" applyBorder="1" applyAlignment="1" applyProtection="1">
      <alignment horizontal="left" wrapText="1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7" fillId="0" borderId="53" xfId="80" quotePrefix="1" applyNumberFormat="1" applyFont="1" applyFill="1" applyBorder="1" applyAlignment="1" applyProtection="1">
      <alignment vertical="center" wrapText="1"/>
    </xf>
    <xf numFmtId="0" fontId="3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Alignment="1" applyProtection="1">
      <alignment horizontal="left"/>
    </xf>
    <xf numFmtId="0" fontId="7" fillId="0" borderId="0" xfId="80" applyNumberFormat="1" applyFont="1" applyFill="1" applyAlignment="1" applyProtection="1">
      <alignment horizontal="centerContinuous"/>
    </xf>
    <xf numFmtId="0" fontId="7" fillId="0" borderId="0" xfId="80" quotePrefix="1" applyNumberFormat="1" applyFont="1" applyFill="1" applyAlignment="1" applyProtection="1">
      <alignment horizontal="center"/>
    </xf>
    <xf numFmtId="0" fontId="7" fillId="0" borderId="0" xfId="80" applyNumberFormat="1" applyFont="1" applyFill="1" applyAlignment="1" applyProtection="1">
      <alignment horizontal="center"/>
    </xf>
    <xf numFmtId="0" fontId="8" fillId="0" borderId="0" xfId="80" applyNumberFormat="1" applyFont="1" applyFill="1" applyBorder="1" applyAlignment="1" applyProtection="1">
      <alignment horizontal="center"/>
    </xf>
    <xf numFmtId="0" fontId="5" fillId="0" borderId="0" xfId="80" applyNumberFormat="1" applyFont="1" applyFill="1" applyBorder="1" applyAlignment="1" applyProtection="1">
      <alignment horizontal="center"/>
    </xf>
    <xf numFmtId="0" fontId="7" fillId="0" borderId="0" xfId="80" applyNumberFormat="1" applyFont="1" applyFill="1" applyAlignment="1" applyProtection="1"/>
    <xf numFmtId="0" fontId="5" fillId="0" borderId="0" xfId="80" applyNumberFormat="1" applyFont="1" applyFill="1" applyBorder="1" applyAlignment="1" applyProtection="1"/>
    <xf numFmtId="164" fontId="7" fillId="0" borderId="18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center"/>
    </xf>
    <xf numFmtId="0" fontId="7" fillId="0" borderId="20" xfId="80" quotePrefix="1" applyNumberFormat="1" applyFont="1" applyFill="1" applyBorder="1" applyAlignment="1" applyProtection="1">
      <alignment horizontal="center"/>
    </xf>
    <xf numFmtId="164" fontId="7" fillId="0" borderId="21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center"/>
    </xf>
    <xf numFmtId="164" fontId="7" fillId="0" borderId="23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center"/>
    </xf>
    <xf numFmtId="0" fontId="7" fillId="0" borderId="25" xfId="80" quotePrefix="1" applyNumberFormat="1" applyFont="1" applyFill="1" applyBorder="1" applyAlignment="1" applyProtection="1">
      <alignment horizontal="center"/>
    </xf>
    <xf numFmtId="164" fontId="7" fillId="0" borderId="26" xfId="77" applyNumberFormat="1" applyFont="1" applyFill="1" applyBorder="1" applyAlignment="1" applyProtection="1">
      <alignment horizontal="right"/>
    </xf>
    <xf numFmtId="164" fontId="7" fillId="0" borderId="27" xfId="77" applyNumberFormat="1" applyFont="1" applyFill="1" applyBorder="1" applyAlignment="1" applyProtection="1">
      <alignment horizontal="center"/>
    </xf>
    <xf numFmtId="164" fontId="7" fillId="0" borderId="28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center"/>
    </xf>
    <xf numFmtId="0" fontId="6" fillId="0" borderId="30" xfId="80" applyNumberFormat="1" applyFont="1" applyFill="1" applyBorder="1" applyAlignment="1" applyProtection="1"/>
    <xf numFmtId="0" fontId="6" fillId="0" borderId="31" xfId="78" applyNumberFormat="1" applyFont="1" applyFill="1" applyBorder="1" applyAlignment="1" applyProtection="1">
      <alignment horizontal="center"/>
    </xf>
    <xf numFmtId="164" fontId="6" fillId="0" borderId="32" xfId="77" applyNumberFormat="1" applyFont="1" applyFill="1" applyBorder="1" applyAlignment="1" applyProtection="1">
      <alignment horizontal="center"/>
    </xf>
    <xf numFmtId="0" fontId="6" fillId="0" borderId="0" xfId="80" applyNumberFormat="1" applyFont="1" applyFill="1" applyBorder="1" applyAlignment="1" applyProtection="1"/>
    <xf numFmtId="0" fontId="6" fillId="0" borderId="0" xfId="78" applyNumberFormat="1" applyFont="1" applyFill="1" applyBorder="1" applyAlignment="1" applyProtection="1">
      <alignment horizontal="center"/>
    </xf>
    <xf numFmtId="164" fontId="6" fillId="0" borderId="0" xfId="77" applyNumberFormat="1" applyFont="1" applyFill="1" applyBorder="1" applyAlignment="1" applyProtection="1">
      <alignment horizontal="center"/>
    </xf>
    <xf numFmtId="0" fontId="7" fillId="0" borderId="0" xfId="78" applyNumberFormat="1" applyFont="1" applyFill="1" applyAlignment="1" applyProtection="1">
      <alignment horizontal="center"/>
    </xf>
    <xf numFmtId="0" fontId="5" fillId="0" borderId="0" xfId="78" applyNumberFormat="1" applyFont="1" applyFill="1" applyAlignment="1" applyProtection="1"/>
    <xf numFmtId="0" fontId="6" fillId="0" borderId="13" xfId="80" applyNumberFormat="1" applyFont="1" applyFill="1" applyBorder="1" applyAlignment="1" applyProtection="1">
      <alignment horizontal="left"/>
    </xf>
    <xf numFmtId="0" fontId="6" fillId="25" borderId="13" xfId="80" applyNumberFormat="1" applyFont="1" applyFill="1" applyBorder="1" applyAlignment="1" applyProtection="1"/>
    <xf numFmtId="164" fontId="6" fillId="0" borderId="17" xfId="80" applyNumberFormat="1" applyFont="1" applyFill="1" applyBorder="1" applyAlignment="1" applyProtection="1"/>
    <xf numFmtId="0" fontId="7" fillId="25" borderId="18" xfId="80" applyNumberFormat="1" applyFont="1" applyFill="1" applyBorder="1" applyAlignment="1" applyProtection="1"/>
    <xf numFmtId="164" fontId="7" fillId="0" borderId="33" xfId="77" applyNumberFormat="1" applyFont="1" applyFill="1" applyBorder="1" applyAlignment="1" applyProtection="1"/>
    <xf numFmtId="0" fontId="7" fillId="0" borderId="34" xfId="80" quotePrefix="1" applyNumberFormat="1" applyFont="1" applyFill="1" applyBorder="1" applyAlignment="1" applyProtection="1">
      <alignment horizontal="center"/>
    </xf>
    <xf numFmtId="0" fontId="7" fillId="25" borderId="21" xfId="80" applyNumberFormat="1" applyFont="1" applyFill="1" applyBorder="1" applyAlignment="1" applyProtection="1"/>
    <xf numFmtId="164" fontId="7" fillId="0" borderId="35" xfId="77" applyNumberFormat="1" applyFont="1" applyFill="1" applyBorder="1" applyAlignment="1" applyProtection="1"/>
    <xf numFmtId="0" fontId="7" fillId="25" borderId="23" xfId="80" applyNumberFormat="1" applyFont="1" applyFill="1" applyBorder="1" applyAlignment="1" applyProtection="1"/>
    <xf numFmtId="164" fontId="7" fillId="0" borderId="36" xfId="77" applyNumberFormat="1" applyFont="1" applyFill="1" applyBorder="1" applyAlignment="1" applyProtection="1"/>
    <xf numFmtId="0" fontId="7" fillId="25" borderId="37" xfId="80" applyNumberFormat="1" applyFont="1" applyFill="1" applyBorder="1" applyAlignment="1" applyProtection="1"/>
    <xf numFmtId="164" fontId="7" fillId="0" borderId="38" xfId="77" applyNumberFormat="1" applyFont="1" applyFill="1" applyBorder="1" applyAlignment="1" applyProtection="1"/>
    <xf numFmtId="0" fontId="7" fillId="25" borderId="26" xfId="80" applyNumberFormat="1" applyFont="1" applyFill="1" applyBorder="1" applyAlignment="1" applyProtection="1"/>
    <xf numFmtId="164" fontId="7" fillId="0" borderId="39" xfId="77" applyNumberFormat="1" applyFont="1" applyFill="1" applyBorder="1" applyAlignment="1" applyProtection="1"/>
    <xf numFmtId="0" fontId="7" fillId="25" borderId="28" xfId="80" applyNumberFormat="1" applyFont="1" applyFill="1" applyBorder="1" applyAlignment="1" applyProtection="1"/>
    <xf numFmtId="164" fontId="7" fillId="0" borderId="40" xfId="77" applyNumberFormat="1" applyFont="1" applyFill="1" applyBorder="1" applyAlignment="1" applyProtection="1"/>
    <xf numFmtId="0" fontId="6" fillId="25" borderId="26" xfId="80" applyNumberFormat="1" applyFont="1" applyFill="1" applyBorder="1" applyAlignment="1" applyProtection="1"/>
    <xf numFmtId="164" fontId="6" fillId="0" borderId="39" xfId="77" applyNumberFormat="1" applyFont="1" applyFill="1" applyBorder="1" applyAlignment="1" applyProtection="1"/>
    <xf numFmtId="0" fontId="6" fillId="25" borderId="41" xfId="80" applyNumberFormat="1" applyFont="1" applyFill="1" applyBorder="1" applyAlignment="1" applyProtection="1"/>
    <xf numFmtId="164" fontId="6" fillId="0" borderId="42" xfId="77" applyNumberFormat="1" applyFont="1" applyFill="1" applyBorder="1" applyAlignment="1" applyProtection="1"/>
    <xf numFmtId="0" fontId="6" fillId="0" borderId="15" xfId="80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164" fontId="7" fillId="0" borderId="19" xfId="77" applyNumberFormat="1" applyFont="1" applyFill="1" applyBorder="1" applyAlignment="1" applyProtection="1"/>
    <xf numFmtId="164" fontId="7" fillId="0" borderId="22" xfId="77" applyNumberFormat="1" applyFont="1" applyFill="1" applyBorder="1" applyAlignment="1" applyProtection="1"/>
    <xf numFmtId="164" fontId="7" fillId="0" borderId="24" xfId="77" applyNumberFormat="1" applyFont="1" applyFill="1" applyBorder="1" applyAlignment="1" applyProtection="1"/>
    <xf numFmtId="0" fontId="6" fillId="0" borderId="12" xfId="80" applyNumberFormat="1" applyFont="1" applyFill="1" applyBorder="1" applyAlignment="1" applyProtection="1"/>
    <xf numFmtId="164" fontId="6" fillId="0" borderId="14" xfId="77" applyNumberFormat="1" applyFont="1" applyFill="1" applyBorder="1" applyAlignment="1" applyProtection="1"/>
    <xf numFmtId="166" fontId="7" fillId="0" borderId="26" xfId="80" applyNumberFormat="1" applyFont="1" applyFill="1" applyBorder="1" applyAlignment="1" applyProtection="1">
      <alignment horizontal="right"/>
    </xf>
    <xf numFmtId="166" fontId="7" fillId="0" borderId="39" xfId="80" applyNumberFormat="1" applyFont="1" applyFill="1" applyBorder="1" applyAlignment="1" applyProtection="1">
      <alignment horizontal="right"/>
    </xf>
    <xf numFmtId="164" fontId="7" fillId="0" borderId="39" xfId="77" applyNumberFormat="1" applyFont="1" applyFill="1" applyBorder="1" applyAlignment="1" applyProtection="1">
      <alignment horizontal="right"/>
    </xf>
    <xf numFmtId="166" fontId="7" fillId="0" borderId="21" xfId="80" applyNumberFormat="1" applyFont="1" applyFill="1" applyBorder="1" applyAlignment="1" applyProtection="1">
      <alignment horizontal="right"/>
    </xf>
    <xf numFmtId="166" fontId="7" fillId="0" borderId="35" xfId="80" applyNumberFormat="1" applyFont="1" applyFill="1" applyBorder="1" applyAlignment="1" applyProtection="1">
      <alignment horizontal="right"/>
    </xf>
    <xf numFmtId="164" fontId="7" fillId="0" borderId="35" xfId="77" applyNumberFormat="1" applyFont="1" applyFill="1" applyBorder="1" applyAlignment="1" applyProtection="1">
      <alignment horizontal="right"/>
    </xf>
    <xf numFmtId="166" fontId="7" fillId="0" borderId="23" xfId="80" applyNumberFormat="1" applyFont="1" applyFill="1" applyBorder="1" applyAlignment="1" applyProtection="1">
      <alignment horizontal="right"/>
    </xf>
    <xf numFmtId="166" fontId="7" fillId="0" borderId="36" xfId="80" applyNumberFormat="1" applyFont="1" applyFill="1" applyBorder="1" applyAlignment="1" applyProtection="1">
      <alignment horizontal="right"/>
    </xf>
    <xf numFmtId="164" fontId="7" fillId="0" borderId="36" xfId="77" applyNumberFormat="1" applyFont="1" applyFill="1" applyBorder="1" applyAlignment="1" applyProtection="1">
      <alignment horizontal="right"/>
    </xf>
    <xf numFmtId="0" fontId="7" fillId="0" borderId="43" xfId="80" quotePrefix="1" applyNumberFormat="1" applyFont="1" applyFill="1" applyBorder="1" applyAlignment="1" applyProtection="1">
      <alignment horizontal="center"/>
    </xf>
    <xf numFmtId="166" fontId="7" fillId="0" borderId="28" xfId="80" applyNumberFormat="1" applyFont="1" applyFill="1" applyBorder="1" applyAlignment="1" applyProtection="1">
      <alignment horizontal="right"/>
    </xf>
    <xf numFmtId="166" fontId="7" fillId="0" borderId="40" xfId="80" applyNumberFormat="1" applyFont="1" applyFill="1" applyBorder="1" applyAlignment="1" applyProtection="1">
      <alignment horizontal="right"/>
    </xf>
    <xf numFmtId="164" fontId="7" fillId="0" borderId="40" xfId="77" applyNumberFormat="1" applyFont="1" applyFill="1" applyBorder="1" applyAlignment="1" applyProtection="1">
      <alignment horizontal="right"/>
    </xf>
    <xf numFmtId="166" fontId="7" fillId="0" borderId="18" xfId="80" applyNumberFormat="1" applyFont="1" applyFill="1" applyBorder="1" applyAlignment="1" applyProtection="1">
      <alignment horizontal="right"/>
    </xf>
    <xf numFmtId="166" fontId="7" fillId="0" borderId="33" xfId="80" applyNumberFormat="1" applyFont="1" applyFill="1" applyBorder="1" applyAlignment="1" applyProtection="1">
      <alignment horizontal="right"/>
    </xf>
    <xf numFmtId="164" fontId="7" fillId="0" borderId="33" xfId="77" applyNumberFormat="1" applyFont="1" applyFill="1" applyBorder="1" applyAlignment="1" applyProtection="1">
      <alignment horizontal="right"/>
    </xf>
    <xf numFmtId="0" fontId="6" fillId="0" borderId="44" xfId="80" applyNumberFormat="1" applyFont="1" applyFill="1" applyBorder="1" applyAlignment="1" applyProtection="1"/>
    <xf numFmtId="166" fontId="6" fillId="0" borderId="31" xfId="80" applyNumberFormat="1" applyFont="1" applyFill="1" applyBorder="1" applyAlignment="1" applyProtection="1"/>
    <xf numFmtId="166" fontId="6" fillId="0" borderId="45" xfId="80" applyNumberFormat="1" applyFont="1" applyFill="1" applyBorder="1" applyAlignment="1" applyProtection="1"/>
    <xf numFmtId="164" fontId="6" fillId="0" borderId="45" xfId="77" applyNumberFormat="1" applyFont="1" applyFill="1" applyBorder="1" applyAlignment="1" applyProtection="1">
      <alignment horizontal="right"/>
    </xf>
    <xf numFmtId="164" fontId="7" fillId="0" borderId="26" xfId="77" applyNumberFormat="1" applyFont="1" applyFill="1" applyBorder="1" applyAlignment="1" applyProtection="1"/>
    <xf numFmtId="164" fontId="7" fillId="0" borderId="27" xfId="77" applyNumberFormat="1" applyFont="1" applyFill="1" applyBorder="1" applyAlignment="1" applyProtection="1"/>
    <xf numFmtId="164" fontId="7" fillId="0" borderId="23" xfId="77" applyNumberFormat="1" applyFont="1" applyFill="1" applyBorder="1" applyAlignment="1" applyProtection="1"/>
    <xf numFmtId="0" fontId="6" fillId="0" borderId="4" xfId="80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>
      <alignment horizontal="left"/>
    </xf>
    <xf numFmtId="164" fontId="6" fillId="0" borderId="4" xfId="77" applyNumberFormat="1" applyFont="1" applyFill="1" applyBorder="1" applyAlignment="1" applyProtection="1">
      <alignment horizontal="center"/>
    </xf>
    <xf numFmtId="164" fontId="7" fillId="0" borderId="27" xfId="77" applyNumberFormat="1" applyFont="1" applyFill="1" applyBorder="1" applyAlignment="1" applyProtection="1">
      <alignment horizontal="right"/>
    </xf>
    <xf numFmtId="164" fontId="7" fillId="0" borderId="22" xfId="77" applyNumberFormat="1" applyFont="1" applyFill="1" applyBorder="1" applyAlignment="1" applyProtection="1">
      <alignment horizontal="right"/>
    </xf>
    <xf numFmtId="164" fontId="6" fillId="25" borderId="28" xfId="77" applyNumberFormat="1" applyFont="1" applyFill="1" applyBorder="1" applyAlignment="1" applyProtection="1">
      <alignment horizontal="right"/>
    </xf>
    <xf numFmtId="164" fontId="6" fillId="0" borderId="29" xfId="77" applyNumberFormat="1" applyFont="1" applyFill="1" applyBorder="1" applyAlignment="1" applyProtection="1">
      <alignment horizontal="right"/>
    </xf>
    <xf numFmtId="164" fontId="7" fillId="25" borderId="31" xfId="77" applyNumberFormat="1" applyFont="1" applyFill="1" applyBorder="1" applyAlignment="1" applyProtection="1">
      <alignment horizontal="right"/>
    </xf>
    <xf numFmtId="164" fontId="6" fillId="0" borderId="32" xfId="77" applyNumberFormat="1" applyFont="1" applyFill="1" applyBorder="1" applyAlignment="1" applyProtection="1">
      <alignment horizontal="right"/>
    </xf>
    <xf numFmtId="164" fontId="7" fillId="0" borderId="29" xfId="77" applyNumberFormat="1" applyFont="1" applyFill="1" applyBorder="1" applyAlignment="1" applyProtection="1">
      <alignment horizontal="right"/>
    </xf>
    <xf numFmtId="0" fontId="6" fillId="0" borderId="44" xfId="80" quotePrefix="1" applyNumberFormat="1" applyFont="1" applyFill="1" applyBorder="1" applyAlignment="1" applyProtection="1">
      <alignment horizontal="left"/>
    </xf>
    <xf numFmtId="0" fontId="6" fillId="0" borderId="44" xfId="80" applyNumberFormat="1" applyFont="1" applyFill="1" applyBorder="1" applyAlignment="1" applyProtection="1">
      <alignment horizontal="right"/>
    </xf>
    <xf numFmtId="164" fontId="7" fillId="25" borderId="44" xfId="77" applyNumberFormat="1" applyFont="1" applyFill="1" applyBorder="1" applyAlignment="1" applyProtection="1">
      <alignment horizontal="right"/>
    </xf>
    <xf numFmtId="164" fontId="6" fillId="0" borderId="16" xfId="77" applyNumberFormat="1" applyFont="1" applyFill="1" applyBorder="1" applyAlignment="1" applyProtection="1">
      <alignment horizontal="right"/>
    </xf>
    <xf numFmtId="164" fontId="7" fillId="0" borderId="31" xfId="77" applyNumberFormat="1" applyFont="1" applyFill="1" applyBorder="1" applyAlignment="1" applyProtection="1">
      <alignment horizontal="right"/>
    </xf>
    <xf numFmtId="164" fontId="7" fillId="0" borderId="32" xfId="77" applyNumberFormat="1" applyFont="1" applyFill="1" applyBorder="1" applyAlignment="1" applyProtection="1">
      <alignment horizontal="right"/>
    </xf>
    <xf numFmtId="164" fontId="7" fillId="25" borderId="21" xfId="77" applyNumberFormat="1" applyFont="1" applyFill="1" applyBorder="1" applyAlignment="1" applyProtection="1">
      <alignment horizontal="right"/>
    </xf>
    <xf numFmtId="164" fontId="7" fillId="26" borderId="39" xfId="77" applyNumberFormat="1" applyFont="1" applyFill="1" applyBorder="1" applyAlignment="1" applyProtection="1">
      <protection locked="0"/>
    </xf>
    <xf numFmtId="0" fontId="7" fillId="0" borderId="0" xfId="80" applyNumberFormat="1" applyFont="1" applyFill="1" applyAlignment="1" applyProtection="1">
      <alignment horizontal="right"/>
    </xf>
    <xf numFmtId="164" fontId="7" fillId="26" borderId="40" xfId="77" applyNumberFormat="1" applyFont="1" applyFill="1" applyBorder="1" applyAlignment="1" applyProtection="1">
      <protection locked="0"/>
    </xf>
    <xf numFmtId="0" fontId="5" fillId="0" borderId="0" xfId="80" applyNumberFormat="1" applyFont="1" applyFill="1" applyAlignment="1" applyProtection="1">
      <alignment horizontal="right"/>
    </xf>
    <xf numFmtId="0" fontId="7" fillId="0" borderId="0" xfId="80" applyNumberFormat="1" applyFont="1" applyFill="1" applyBorder="1" applyAlignment="1" applyProtection="1"/>
    <xf numFmtId="0" fontId="7" fillId="0" borderId="0" xfId="80" applyNumberFormat="1" applyFont="1" applyFill="1" applyBorder="1" applyAlignment="1" applyProtection="1">
      <alignment horizontal="left"/>
    </xf>
    <xf numFmtId="0" fontId="7" fillId="0" borderId="0" xfId="80" quotePrefix="1" applyNumberFormat="1" applyFont="1" applyFill="1" applyBorder="1" applyAlignment="1" applyProtection="1">
      <alignment horizontal="left"/>
    </xf>
    <xf numFmtId="0" fontId="7" fillId="0" borderId="13" xfId="80" applyNumberFormat="1" applyFont="1" applyFill="1" applyBorder="1" applyAlignment="1" applyProtection="1">
      <alignment horizontal="right"/>
    </xf>
    <xf numFmtId="164" fontId="7" fillId="25" borderId="13" xfId="77" applyNumberFormat="1" applyFont="1" applyFill="1" applyBorder="1" applyAlignment="1" applyProtection="1">
      <alignment horizontal="right"/>
    </xf>
    <xf numFmtId="164" fontId="7" fillId="0" borderId="14" xfId="77" applyNumberFormat="1" applyFont="1" applyFill="1" applyBorder="1" applyAlignment="1" applyProtection="1">
      <alignment horizontal="right"/>
    </xf>
    <xf numFmtId="164" fontId="7" fillId="0" borderId="24" xfId="77" applyNumberFormat="1" applyFont="1" applyFill="1" applyBorder="1" applyAlignment="1" applyProtection="1">
      <alignment horizontal="right"/>
    </xf>
    <xf numFmtId="164" fontId="7" fillId="0" borderId="19" xfId="77" applyNumberFormat="1" applyFont="1" applyFill="1" applyBorder="1" applyAlignment="1" applyProtection="1">
      <alignment horizontal="right"/>
    </xf>
    <xf numFmtId="0" fontId="7" fillId="0" borderId="0" xfId="75" applyNumberFormat="1" applyFont="1" applyFill="1" applyAlignment="1" applyProtection="1"/>
    <xf numFmtId="164" fontId="7" fillId="0" borderId="13" xfId="77" applyNumberFormat="1" applyFont="1" applyFill="1" applyBorder="1" applyAlignment="1" applyProtection="1">
      <alignment horizontal="right"/>
    </xf>
    <xf numFmtId="0" fontId="7" fillId="0" borderId="0" xfId="80" applyNumberFormat="1" applyFont="1" applyFill="1" applyBorder="1" applyAlignment="1" applyProtection="1">
      <alignment horizontal="right"/>
    </xf>
    <xf numFmtId="0" fontId="5" fillId="0" borderId="0" xfId="80" applyNumberFormat="1" applyFont="1" applyFill="1" applyBorder="1" applyAlignment="1" applyProtection="1">
      <alignment horizontal="right"/>
    </xf>
    <xf numFmtId="0" fontId="5" fillId="0" borderId="0" xfId="75" applyNumberFormat="1" applyFont="1" applyFill="1" applyAlignment="1" applyProtection="1"/>
    <xf numFmtId="0" fontId="7" fillId="0" borderId="0" xfId="80" applyNumberFormat="1" applyFont="1" applyFill="1" applyBorder="1" applyAlignment="1" applyProtection="1">
      <alignment horizontal="center"/>
    </xf>
    <xf numFmtId="0" fontId="7" fillId="0" borderId="46" xfId="80" applyNumberFormat="1" applyFont="1" applyFill="1" applyBorder="1" applyAlignment="1" applyProtection="1">
      <alignment horizontal="center"/>
    </xf>
    <xf numFmtId="164" fontId="6" fillId="0" borderId="14" xfId="77" applyNumberFormat="1" applyFont="1" applyFill="1" applyBorder="1" applyAlignment="1" applyProtection="1">
      <alignment horizontal="right"/>
    </xf>
    <xf numFmtId="164" fontId="7" fillId="0" borderId="17" xfId="77" applyNumberFormat="1" applyFont="1" applyFill="1" applyBorder="1" applyAlignment="1" applyProtection="1">
      <alignment horizontal="right"/>
    </xf>
    <xf numFmtId="0" fontId="7" fillId="0" borderId="25" xfId="80" quotePrefix="1" applyNumberFormat="1" applyFont="1" applyFill="1" applyBorder="1" applyAlignment="1" applyProtection="1">
      <alignment horizontal="left"/>
    </xf>
    <xf numFmtId="0" fontId="7" fillId="0" borderId="2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left"/>
    </xf>
    <xf numFmtId="0" fontId="6" fillId="0" borderId="47" xfId="80" quotePrefix="1" applyNumberFormat="1" applyFont="1" applyFill="1" applyBorder="1" applyAlignment="1" applyProtection="1">
      <alignment horizontal="left"/>
    </xf>
    <xf numFmtId="0" fontId="7" fillId="0" borderId="25" xfId="80" applyNumberFormat="1" applyFont="1" applyFill="1" applyBorder="1" applyAlignment="1" applyProtection="1"/>
    <xf numFmtId="0" fontId="7" fillId="0" borderId="20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Continuous"/>
    </xf>
    <xf numFmtId="0" fontId="1" fillId="0" borderId="0" xfId="79" applyAlignment="1"/>
    <xf numFmtId="0" fontId="7" fillId="25" borderId="31" xfId="80" applyNumberFormat="1" applyFont="1" applyFill="1" applyBorder="1" applyAlignment="1" applyProtection="1"/>
    <xf numFmtId="164" fontId="7" fillId="0" borderId="45" xfId="77" applyNumberFormat="1" applyFont="1" applyFill="1" applyBorder="1" applyAlignment="1" applyProtection="1"/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51" xfId="80" quotePrefix="1" applyNumberFormat="1" applyFont="1" applyFill="1" applyBorder="1" applyAlignment="1" applyProtection="1">
      <alignment horizontal="left"/>
    </xf>
    <xf numFmtId="0" fontId="7" fillId="0" borderId="47" xfId="80" applyNumberFormat="1" applyFont="1" applyFill="1" applyBorder="1" applyAlignment="1" applyProtection="1"/>
    <xf numFmtId="0" fontId="6" fillId="0" borderId="62" xfId="80" quotePrefix="1" applyNumberFormat="1" applyFont="1" applyFill="1" applyBorder="1" applyAlignment="1" applyProtection="1">
      <alignment horizontal="left"/>
    </xf>
    <xf numFmtId="0" fontId="7" fillId="0" borderId="71" xfId="80" applyNumberFormat="1" applyFont="1" applyFill="1" applyBorder="1" applyAlignment="1" applyProtection="1"/>
    <xf numFmtId="0" fontId="7" fillId="0" borderId="64" xfId="80" applyNumberFormat="1" applyFont="1" applyFill="1" applyBorder="1" applyAlignment="1" applyProtection="1"/>
    <xf numFmtId="0" fontId="6" fillId="0" borderId="65" xfId="80" applyNumberFormat="1" applyFont="1" applyFill="1" applyBorder="1" applyAlignment="1" applyProtection="1"/>
    <xf numFmtId="0" fontId="7" fillId="0" borderId="71" xfId="80" applyNumberFormat="1" applyFont="1" applyFill="1" applyBorder="1" applyAlignment="1" applyProtection="1">
      <alignment horizontal="left"/>
    </xf>
    <xf numFmtId="0" fontId="7" fillId="0" borderId="64" xfId="80" applyNumberFormat="1" applyFont="1" applyFill="1" applyBorder="1" applyAlignment="1" applyProtection="1">
      <alignment horizontal="left"/>
    </xf>
    <xf numFmtId="0" fontId="7" fillId="0" borderId="65" xfId="80" applyNumberFormat="1" applyFont="1" applyFill="1" applyBorder="1" applyAlignment="1" applyProtection="1">
      <alignment horizontal="left"/>
    </xf>
    <xf numFmtId="164" fontId="7" fillId="22" borderId="57" xfId="77" applyNumberFormat="1" applyFont="1" applyFill="1" applyBorder="1" applyAlignment="1" applyProtection="1">
      <alignment horizontal="right"/>
      <protection locked="0"/>
    </xf>
    <xf numFmtId="164" fontId="7" fillId="22" borderId="52" xfId="77" applyNumberFormat="1" applyFont="1" applyFill="1" applyBorder="1" applyAlignment="1" applyProtection="1">
      <alignment horizontal="right"/>
      <protection locked="0"/>
    </xf>
    <xf numFmtId="164" fontId="6" fillId="0" borderId="54" xfId="77" applyNumberFormat="1" applyFont="1" applyFill="1" applyBorder="1" applyAlignment="1" applyProtection="1">
      <alignment horizontal="right"/>
    </xf>
    <xf numFmtId="164" fontId="7" fillId="22" borderId="54" xfId="77" applyNumberFormat="1" applyFont="1" applyFill="1" applyBorder="1" applyAlignment="1" applyProtection="1">
      <alignment horizontal="right"/>
      <protection locked="0"/>
    </xf>
    <xf numFmtId="0" fontId="6" fillId="0" borderId="15" xfId="80" applyNumberFormat="1" applyFont="1" applyFill="1" applyBorder="1" applyAlignment="1" applyProtection="1">
      <alignment horizontal="centerContinuous"/>
    </xf>
    <xf numFmtId="0" fontId="7" fillId="0" borderId="65" xfId="80" applyNumberFormat="1" applyFont="1" applyFill="1" applyBorder="1" applyAlignment="1" applyProtection="1"/>
    <xf numFmtId="0" fontId="7" fillId="0" borderId="61" xfId="80" applyNumberFormat="1" applyFont="1" applyFill="1" applyBorder="1" applyAlignment="1" applyProtection="1"/>
    <xf numFmtId="0" fontId="6" fillId="0" borderId="62" xfId="80" applyNumberFormat="1" applyFont="1" applyFill="1" applyBorder="1" applyAlignment="1" applyProtection="1"/>
    <xf numFmtId="0" fontId="7" fillId="0" borderId="49" xfId="80" applyNumberFormat="1" applyFont="1" applyFill="1" applyBorder="1" applyAlignment="1" applyProtection="1"/>
    <xf numFmtId="0" fontId="7" fillId="0" borderId="12" xfId="80" applyNumberFormat="1" applyFont="1" applyFill="1" applyBorder="1" applyAlignment="1" applyProtection="1"/>
    <xf numFmtId="0" fontId="7" fillId="0" borderId="25" xfId="80" applyNumberFormat="1" applyFont="1" applyFill="1" applyBorder="1" applyAlignment="1" applyProtection="1">
      <alignment horizontal="right"/>
    </xf>
    <xf numFmtId="0" fontId="7" fillId="0" borderId="47" xfId="80" applyNumberFormat="1" applyFont="1" applyFill="1" applyBorder="1" applyAlignment="1" applyProtection="1">
      <alignment horizontal="right"/>
    </xf>
    <xf numFmtId="164" fontId="6" fillId="0" borderId="4" xfId="77" applyNumberFormat="1" applyFont="1" applyFill="1" applyBorder="1" applyAlignment="1" applyProtection="1"/>
    <xf numFmtId="0" fontId="7" fillId="0" borderId="30" xfId="80" applyNumberFormat="1" applyFont="1" applyFill="1" applyBorder="1" applyAlignment="1" applyProtection="1"/>
    <xf numFmtId="0" fontId="7" fillId="0" borderId="20" xfId="80" applyNumberFormat="1" applyFont="1" applyFill="1" applyBorder="1" applyAlignment="1" applyProtection="1">
      <alignment horizontal="right"/>
    </xf>
    <xf numFmtId="0" fontId="6" fillId="0" borderId="47" xfId="80" applyNumberFormat="1" applyFont="1" applyFill="1" applyBorder="1" applyAlignment="1" applyProtection="1"/>
    <xf numFmtId="166" fontId="7" fillId="0" borderId="25" xfId="80" applyNumberFormat="1" applyFont="1" applyFill="1" applyBorder="1" applyAlignment="1" applyProtection="1">
      <alignment horizontal="right"/>
    </xf>
    <xf numFmtId="166" fontId="7" fillId="0" borderId="20" xfId="80" applyNumberFormat="1" applyFont="1" applyFill="1" applyBorder="1" applyAlignment="1" applyProtection="1">
      <alignment horizontal="right"/>
    </xf>
    <xf numFmtId="166" fontId="7" fillId="0" borderId="61" xfId="80" applyNumberFormat="1" applyFont="1" applyFill="1" applyBorder="1" applyAlignment="1" applyProtection="1">
      <alignment horizontal="right"/>
    </xf>
    <xf numFmtId="166" fontId="7" fillId="0" borderId="47" xfId="80" applyNumberFormat="1" applyFont="1" applyFill="1" applyBorder="1" applyAlignment="1" applyProtection="1">
      <alignment horizontal="right"/>
    </xf>
    <xf numFmtId="166" fontId="7" fillId="0" borderId="63" xfId="80" applyNumberFormat="1" applyFont="1" applyFill="1" applyBorder="1" applyAlignment="1" applyProtection="1">
      <alignment horizontal="right"/>
    </xf>
    <xf numFmtId="166" fontId="6" fillId="0" borderId="30" xfId="80" applyNumberFormat="1" applyFont="1" applyFill="1" applyBorder="1" applyAlignment="1" applyProtection="1">
      <alignment horizontal="right"/>
    </xf>
    <xf numFmtId="0" fontId="7" fillId="0" borderId="63" xfId="80" applyNumberFormat="1" applyFont="1" applyFill="1" applyBorder="1" applyAlignment="1" applyProtection="1"/>
    <xf numFmtId="0" fontId="6" fillId="0" borderId="25" xfId="80" applyNumberFormat="1" applyFont="1" applyFill="1" applyBorder="1" applyAlignment="1" applyProtection="1"/>
    <xf numFmtId="0" fontId="6" fillId="0" borderId="56" xfId="80" applyNumberFormat="1" applyFont="1" applyFill="1" applyBorder="1" applyAlignment="1" applyProtection="1"/>
    <xf numFmtId="0" fontId="7" fillId="0" borderId="58" xfId="80" applyNumberFormat="1" applyFont="1" applyFill="1" applyBorder="1" applyAlignment="1" applyProtection="1">
      <alignment horizontal="left"/>
    </xf>
    <xf numFmtId="0" fontId="7" fillId="0" borderId="53" xfId="80" applyNumberFormat="1" applyFont="1" applyFill="1" applyBorder="1" applyAlignment="1" applyProtection="1">
      <alignment horizontal="left"/>
    </xf>
    <xf numFmtId="0" fontId="7" fillId="0" borderId="53" xfId="80" quotePrefix="1" applyNumberFormat="1" applyFont="1" applyFill="1" applyBorder="1" applyAlignment="1" applyProtection="1">
      <alignment horizontal="left"/>
    </xf>
    <xf numFmtId="0" fontId="7" fillId="0" borderId="55" xfId="80" quotePrefix="1" applyNumberFormat="1" applyFont="1" applyFill="1" applyBorder="1" applyAlignment="1" applyProtection="1">
      <alignment horizontal="left"/>
    </xf>
    <xf numFmtId="0" fontId="6" fillId="0" borderId="69" xfId="80" quotePrefix="1" applyNumberFormat="1" applyFont="1" applyFill="1" applyBorder="1" applyAlignment="1" applyProtection="1">
      <alignment horizontal="left"/>
    </xf>
    <xf numFmtId="0" fontId="7" fillId="0" borderId="57" xfId="80" quotePrefix="1" applyNumberFormat="1" applyFont="1" applyFill="1" applyBorder="1" applyAlignment="1" applyProtection="1">
      <alignment horizontal="center"/>
    </xf>
    <xf numFmtId="0" fontId="7" fillId="0" borderId="52" xfId="80" quotePrefix="1" applyNumberFormat="1" applyFont="1" applyFill="1" applyBorder="1" applyAlignment="1" applyProtection="1">
      <alignment horizontal="center"/>
    </xf>
    <xf numFmtId="0" fontId="7" fillId="0" borderId="54" xfId="80" quotePrefix="1" applyNumberFormat="1" applyFont="1" applyFill="1" applyBorder="1" applyAlignment="1" applyProtection="1">
      <alignment horizontal="center"/>
    </xf>
    <xf numFmtId="0" fontId="6" fillId="0" borderId="4" xfId="80" applyNumberFormat="1" applyFont="1" applyFill="1" applyBorder="1" applyAlignment="1" applyProtection="1"/>
    <xf numFmtId="0" fontId="7" fillId="0" borderId="58" xfId="52" applyNumberFormat="1" applyFont="1" applyFill="1" applyBorder="1" applyAlignment="1" applyProtection="1"/>
    <xf numFmtId="0" fontId="7" fillId="0" borderId="53" xfId="52" applyNumberFormat="1" applyFont="1" applyFill="1" applyBorder="1" applyAlignment="1" applyProtection="1"/>
    <xf numFmtId="0" fontId="7" fillId="0" borderId="55" xfId="52" applyNumberFormat="1" applyFont="1" applyFill="1" applyBorder="1" applyAlignment="1" applyProtection="1"/>
    <xf numFmtId="0" fontId="6" fillId="0" borderId="70" xfId="80" quotePrefix="1" applyNumberFormat="1" applyFont="1" applyFill="1" applyBorder="1" applyAlignment="1" applyProtection="1">
      <alignment horizontal="left"/>
    </xf>
    <xf numFmtId="0" fontId="6" fillId="0" borderId="16" xfId="80" applyNumberFormat="1" applyFont="1" applyFill="1" applyBorder="1" applyAlignment="1" applyProtection="1"/>
    <xf numFmtId="0" fontId="7" fillId="0" borderId="59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>
      <alignment horizontal="left"/>
    </xf>
    <xf numFmtId="0" fontId="7" fillId="0" borderId="69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/>
    <xf numFmtId="0" fontId="7" fillId="0" borderId="4" xfId="80" quotePrefix="1" applyNumberFormat="1" applyFont="1" applyFill="1" applyBorder="1" applyAlignment="1" applyProtection="1">
      <alignment horizontal="center"/>
    </xf>
    <xf numFmtId="0" fontId="7" fillId="0" borderId="58" xfId="80" applyNumberFormat="1" applyFont="1" applyFill="1" applyBorder="1" applyAlignment="1" applyProtection="1"/>
    <xf numFmtId="0" fontId="7" fillId="0" borderId="53" xfId="80" applyNumberFormat="1" applyFont="1" applyFill="1" applyBorder="1" applyAlignment="1" applyProtection="1"/>
    <xf numFmtId="0" fontId="7" fillId="0" borderId="60" xfId="80" applyNumberFormat="1" applyFont="1" applyFill="1" applyBorder="1" applyAlignment="1" applyProtection="1">
      <alignment horizontal="left"/>
    </xf>
    <xf numFmtId="0" fontId="7" fillId="0" borderId="58" xfId="80" quotePrefix="1" applyNumberFormat="1" applyFont="1" applyFill="1" applyBorder="1" applyAlignment="1" applyProtection="1">
      <alignment horizontal="left"/>
    </xf>
    <xf numFmtId="0" fontId="7" fillId="0" borderId="39" xfId="80" applyNumberFormat="1" applyFont="1" applyFill="1" applyBorder="1" applyAlignment="1" applyProtection="1"/>
    <xf numFmtId="0" fontId="7" fillId="0" borderId="40" xfId="80" applyNumberFormat="1" applyFont="1" applyFill="1" applyBorder="1" applyAlignment="1" applyProtection="1"/>
    <xf numFmtId="0" fontId="6" fillId="0" borderId="70" xfId="80" applyNumberFormat="1" applyFont="1" applyFill="1" applyBorder="1" applyAlignment="1" applyProtection="1">
      <alignment horizontal="left"/>
    </xf>
    <xf numFmtId="0" fontId="7" fillId="0" borderId="54" xfId="80" quotePrefix="1" applyNumberFormat="1" applyFont="1" applyFill="1" applyBorder="1" applyAlignment="1" applyProtection="1"/>
    <xf numFmtId="0" fontId="6" fillId="0" borderId="16" xfId="80" quotePrefix="1" applyNumberFormat="1" applyFont="1" applyFill="1" applyBorder="1" applyAlignment="1" applyProtection="1">
      <alignment horizontal="center"/>
    </xf>
    <xf numFmtId="0" fontId="7" fillId="0" borderId="52" xfId="80" applyNumberFormat="1" applyFont="1" applyFill="1" applyBorder="1" applyAlignment="1" applyProtection="1">
      <alignment horizontal="center"/>
    </xf>
    <xf numFmtId="0" fontId="7" fillId="0" borderId="57" xfId="80" applyNumberFormat="1" applyFont="1" applyFill="1" applyBorder="1" applyAlignment="1" applyProtection="1">
      <alignment horizontal="center"/>
    </xf>
    <xf numFmtId="0" fontId="7" fillId="0" borderId="16" xfId="80" applyNumberFormat="1" applyFont="1" applyFill="1" applyBorder="1" applyAlignment="1" applyProtection="1">
      <alignment horizontal="center"/>
    </xf>
    <xf numFmtId="0" fontId="7" fillId="0" borderId="60" xfId="80" quotePrefix="1" applyNumberFormat="1" applyFont="1" applyFill="1" applyBorder="1" applyAlignment="1" applyProtection="1">
      <alignment horizontal="left"/>
    </xf>
    <xf numFmtId="0" fontId="7" fillId="0" borderId="55" xfId="80" applyNumberFormat="1" applyFont="1" applyFill="1" applyBorder="1" applyAlignment="1" applyProtection="1"/>
    <xf numFmtId="0" fontId="7" fillId="0" borderId="67" xfId="80" quotePrefix="1" applyNumberFormat="1" applyFont="1" applyFill="1" applyBorder="1" applyAlignment="1" applyProtection="1">
      <alignment horizontal="center"/>
    </xf>
    <xf numFmtId="0" fontId="7" fillId="0" borderId="54" xfId="80" applyNumberFormat="1" applyFont="1" applyFill="1" applyBorder="1" applyAlignment="1" applyProtection="1">
      <alignment horizontal="center"/>
    </xf>
    <xf numFmtId="0" fontId="6" fillId="0" borderId="55" xfId="80" quotePrefix="1" applyNumberFormat="1" applyFont="1" applyFill="1" applyBorder="1" applyAlignment="1" applyProtection="1">
      <alignment horizontal="left"/>
    </xf>
    <xf numFmtId="0" fontId="6" fillId="0" borderId="58" xfId="80" applyNumberFormat="1" applyFont="1" applyFill="1" applyBorder="1" applyAlignment="1" applyProtection="1">
      <alignment horizontal="left"/>
    </xf>
    <xf numFmtId="0" fontId="7" fillId="0" borderId="59" xfId="80" applyNumberFormat="1" applyFont="1" applyFill="1" applyBorder="1" applyAlignment="1" applyProtection="1">
      <alignment horizontal="left"/>
    </xf>
    <xf numFmtId="0" fontId="7" fillId="0" borderId="66" xfId="80" quotePrefix="1" applyNumberFormat="1" applyFont="1" applyFill="1" applyBorder="1" applyAlignment="1" applyProtection="1">
      <alignment horizontal="center"/>
    </xf>
    <xf numFmtId="0" fontId="6" fillId="0" borderId="66" xfId="80" quotePrefix="1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left"/>
    </xf>
    <xf numFmtId="0" fontId="7" fillId="0" borderId="11" xfId="80" applyNumberFormat="1" applyFont="1" applyFill="1" applyBorder="1" applyAlignment="1" applyProtection="1">
      <alignment horizontal="left"/>
    </xf>
    <xf numFmtId="0" fontId="7" fillId="0" borderId="70" xfId="80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left"/>
    </xf>
    <xf numFmtId="0" fontId="7" fillId="25" borderId="52" xfId="80" applyNumberFormat="1" applyFont="1" applyFill="1" applyBorder="1" applyAlignment="1" applyProtection="1">
      <alignment horizontal="center"/>
    </xf>
    <xf numFmtId="0" fontId="7" fillId="25" borderId="54" xfId="80" applyNumberFormat="1" applyFont="1" applyFill="1" applyBorder="1" applyAlignment="1" applyProtection="1">
      <alignment horizontal="center"/>
    </xf>
    <xf numFmtId="0" fontId="6" fillId="0" borderId="57" xfId="80" quotePrefix="1" applyNumberFormat="1" applyFont="1" applyFill="1" applyBorder="1" applyAlignment="1" applyProtection="1">
      <alignment horizontal="center"/>
    </xf>
    <xf numFmtId="0" fontId="7" fillId="25" borderId="52" xfId="80" quotePrefix="1" applyNumberFormat="1" applyFont="1" applyFill="1" applyBorder="1" applyAlignment="1" applyProtection="1">
      <alignment horizontal="center"/>
    </xf>
    <xf numFmtId="0" fontId="7" fillId="0" borderId="16" xfId="80" quotePrefix="1" applyNumberFormat="1" applyFont="1" applyFill="1" applyBorder="1" applyAlignment="1" applyProtection="1">
      <alignment horizontal="center"/>
    </xf>
    <xf numFmtId="0" fontId="6" fillId="0" borderId="50" xfId="80" quotePrefix="1" applyNumberFormat="1" applyFont="1" applyFill="1" applyBorder="1" applyAlignment="1" applyProtection="1">
      <alignment horizontal="center"/>
    </xf>
    <xf numFmtId="0" fontId="7" fillId="0" borderId="60" xfId="80" applyNumberFormat="1" applyFont="1" applyFill="1" applyBorder="1" applyAlignment="1" applyProtection="1"/>
    <xf numFmtId="0" fontId="3" fillId="0" borderId="0" xfId="80" applyNumberFormat="1" applyFont="1" applyFill="1" applyAlignment="1" applyProtection="1">
      <alignment horizontal="center"/>
    </xf>
    <xf numFmtId="0" fontId="0" fillId="0" borderId="0" xfId="0" applyAlignment="1"/>
    <xf numFmtId="0" fontId="6" fillId="0" borderId="4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13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7" fillId="0" borderId="53" xfId="80" quotePrefix="1" applyNumberFormat="1" applyFont="1" applyFill="1" applyBorder="1" applyAlignment="1" applyProtection="1">
      <alignment vertical="center"/>
    </xf>
    <xf numFmtId="0" fontId="6" fillId="25" borderId="13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2" xfId="80" applyNumberFormat="1" applyFont="1" applyFill="1" applyBorder="1" applyAlignment="1" applyProtection="1">
      <alignment horizontal="center" vertical="center"/>
    </xf>
    <xf numFmtId="0" fontId="6" fillId="0" borderId="14" xfId="80" applyNumberFormat="1" applyFont="1" applyFill="1" applyBorder="1" applyAlignment="1" applyProtection="1">
      <alignment horizontal="center" vertical="center"/>
    </xf>
    <xf numFmtId="0" fontId="6" fillId="0" borderId="51" xfId="80" applyNumberFormat="1" applyFont="1" applyFill="1" applyBorder="1" applyAlignment="1" applyProtection="1">
      <alignment horizontal="center" vertical="center"/>
    </xf>
    <xf numFmtId="0" fontId="6" fillId="0" borderId="12" xfId="80" quotePrefix="1" applyNumberFormat="1" applyFont="1" applyFill="1" applyBorder="1" applyAlignment="1" applyProtection="1">
      <alignment horizontal="center" vertical="center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7" fillId="0" borderId="0" xfId="80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3" fillId="0" borderId="0" xfId="80" applyNumberFormat="1" applyFont="1" applyFill="1" applyAlignment="1" applyProtection="1">
      <alignment horizontal="center"/>
    </xf>
    <xf numFmtId="0" fontId="5" fillId="0" borderId="0" xfId="80" applyNumberFormat="1" applyFont="1" applyFill="1" applyAlignment="1" applyProtection="1"/>
    <xf numFmtId="0" fontId="5" fillId="0" borderId="0" xfId="80" applyNumberFormat="1" applyFont="1" applyFill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27" fillId="0" borderId="20" xfId="80" applyNumberFormat="1" applyFont="1" applyFill="1" applyBorder="1" applyAlignment="1" applyProtection="1"/>
    <xf numFmtId="0" fontId="0" fillId="0" borderId="0" xfId="0" applyBorder="1"/>
    <xf numFmtId="0" fontId="7" fillId="0" borderId="4" xfId="80" applyNumberFormat="1" applyFont="1" applyFill="1" applyBorder="1" applyAlignment="1" applyProtection="1">
      <alignment horizontal="right"/>
    </xf>
    <xf numFmtId="0" fontId="3" fillId="0" borderId="4" xfId="80" applyNumberFormat="1" applyFont="1" applyFill="1" applyBorder="1" applyAlignment="1" applyProtection="1">
      <alignment horizontal="right"/>
    </xf>
    <xf numFmtId="0" fontId="28" fillId="0" borderId="4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43" fontId="7" fillId="0" borderId="4" xfId="99" applyFont="1" applyFill="1" applyBorder="1" applyAlignment="1" applyProtection="1">
      <alignment horizontal="center"/>
    </xf>
    <xf numFmtId="43" fontId="0" fillId="0" borderId="4" xfId="99" applyFont="1" applyBorder="1" applyAlignment="1">
      <alignment horizontal="center"/>
    </xf>
    <xf numFmtId="43" fontId="7" fillId="0" borderId="4" xfId="99" applyFont="1" applyFill="1" applyBorder="1" applyAlignment="1" applyProtection="1">
      <alignment horizontal="left"/>
    </xf>
    <xf numFmtId="43" fontId="0" fillId="0" borderId="4" xfId="99" applyFont="1" applyBorder="1" applyAlignment="1">
      <alignment horizontal="left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25" xfId="80" applyNumberFormat="1" applyFont="1" applyFill="1" applyBorder="1" applyAlignment="1" applyProtection="1">
      <alignment horizontal="center"/>
    </xf>
    <xf numFmtId="0" fontId="6" fillId="0" borderId="26" xfId="80" applyNumberFormat="1" applyFont="1" applyFill="1" applyBorder="1" applyAlignment="1" applyProtection="1">
      <alignment horizontal="center"/>
    </xf>
    <xf numFmtId="0" fontId="6" fillId="0" borderId="27" xfId="80" applyNumberFormat="1" applyFont="1" applyFill="1" applyBorder="1" applyAlignment="1" applyProtection="1">
      <alignment horizontal="center"/>
    </xf>
    <xf numFmtId="0" fontId="6" fillId="0" borderId="47" xfId="80" applyNumberFormat="1" applyFont="1" applyFill="1" applyBorder="1" applyAlignment="1" applyProtection="1">
      <alignment horizontal="center"/>
    </xf>
    <xf numFmtId="0" fontId="6" fillId="0" borderId="28" xfId="80" applyNumberFormat="1" applyFont="1" applyFill="1" applyBorder="1" applyAlignment="1" applyProtection="1">
      <alignment horizontal="center"/>
    </xf>
    <xf numFmtId="0" fontId="6" fillId="0" borderId="29" xfId="80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/>
    </xf>
    <xf numFmtId="0" fontId="6" fillId="0" borderId="69" xfId="80" quotePrefix="1" applyNumberFormat="1" applyFont="1" applyFill="1" applyBorder="1" applyAlignment="1" applyProtection="1">
      <alignment horizontal="center"/>
    </xf>
    <xf numFmtId="0" fontId="6" fillId="0" borderId="17" xfId="80" quotePrefix="1" applyNumberFormat="1" applyFont="1" applyFill="1" applyBorder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 vertical="center" wrapText="1"/>
    </xf>
    <xf numFmtId="0" fontId="6" fillId="0" borderId="69" xfId="80" applyNumberFormat="1" applyFont="1" applyFill="1" applyBorder="1" applyAlignment="1" applyProtection="1">
      <alignment horizontal="center" vertical="center" wrapText="1"/>
    </xf>
    <xf numFmtId="0" fontId="6" fillId="0" borderId="17" xfId="80" applyNumberFormat="1" applyFont="1" applyFill="1" applyBorder="1" applyAlignment="1" applyProtection="1">
      <alignment horizontal="center" vertical="center" wrapText="1"/>
    </xf>
    <xf numFmtId="0" fontId="3" fillId="0" borderId="0" xfId="80" applyNumberFormat="1" applyFont="1" applyFill="1" applyAlignment="1" applyProtection="1">
      <alignment horizontal="center"/>
    </xf>
    <xf numFmtId="0" fontId="3" fillId="0" borderId="42" xfId="80" applyNumberFormat="1" applyFont="1" applyFill="1" applyBorder="1" applyAlignment="1" applyProtection="1">
      <alignment horizontal="center"/>
    </xf>
    <xf numFmtId="0" fontId="6" fillId="0" borderId="15" xfId="80" applyNumberFormat="1" applyFont="1" applyFill="1" applyBorder="1" applyAlignment="1" applyProtection="1">
      <alignment horizontal="center"/>
    </xf>
    <xf numFmtId="0" fontId="6" fillId="0" borderId="69" xfId="80" applyNumberFormat="1" applyFont="1" applyFill="1" applyBorder="1" applyAlignment="1" applyProtection="1">
      <alignment horizontal="center"/>
    </xf>
    <xf numFmtId="0" fontId="6" fillId="0" borderId="17" xfId="80" applyNumberFormat="1" applyFont="1" applyFill="1" applyBorder="1" applyAlignment="1" applyProtection="1">
      <alignment horizontal="center"/>
    </xf>
    <xf numFmtId="0" fontId="6" fillId="0" borderId="63" xfId="80" applyNumberFormat="1" applyFont="1" applyFill="1" applyBorder="1" applyAlignment="1" applyProtection="1">
      <alignment horizontal="center"/>
    </xf>
    <xf numFmtId="0" fontId="6" fillId="0" borderId="18" xfId="80" applyNumberFormat="1" applyFont="1" applyFill="1" applyBorder="1" applyAlignment="1" applyProtection="1">
      <alignment horizontal="center"/>
    </xf>
    <xf numFmtId="0" fontId="6" fillId="0" borderId="19" xfId="80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 wrapText="1"/>
    </xf>
    <xf numFmtId="0" fontId="6" fillId="0" borderId="69" xfId="80" quotePrefix="1" applyNumberFormat="1" applyFont="1" applyFill="1" applyBorder="1" applyAlignment="1" applyProtection="1">
      <alignment horizontal="center" wrapText="1"/>
    </xf>
    <xf numFmtId="0" fontId="6" fillId="0" borderId="17" xfId="80" quotePrefix="1" applyNumberFormat="1" applyFont="1" applyFill="1" applyBorder="1" applyAlignment="1" applyProtection="1">
      <alignment horizontal="center" wrapText="1"/>
    </xf>
    <xf numFmtId="0" fontId="6" fillId="0" borderId="4" xfId="80" quotePrefix="1" applyNumberFormat="1" applyFont="1" applyFill="1" applyBorder="1" applyAlignment="1" applyProtection="1">
      <alignment horizontal="center"/>
    </xf>
    <xf numFmtId="0" fontId="6" fillId="0" borderId="15" xfId="80" quotePrefix="1" applyNumberFormat="1" applyFont="1" applyFill="1" applyBorder="1" applyAlignment="1" applyProtection="1">
      <alignment horizontal="center" vertical="center" wrapText="1"/>
    </xf>
    <xf numFmtId="0" fontId="6" fillId="0" borderId="69" xfId="80" quotePrefix="1" applyNumberFormat="1" applyFont="1" applyFill="1" applyBorder="1" applyAlignment="1" applyProtection="1">
      <alignment horizontal="center" vertical="center" wrapText="1"/>
    </xf>
    <xf numFmtId="0" fontId="6" fillId="0" borderId="17" xfId="80" quotePrefix="1" applyNumberFormat="1" applyFont="1" applyFill="1" applyBorder="1" applyAlignment="1" applyProtection="1">
      <alignment horizontal="center" vertical="center" wrapText="1"/>
    </xf>
    <xf numFmtId="0" fontId="6" fillId="0" borderId="48" xfId="80" applyNumberFormat="1" applyFont="1" applyFill="1" applyBorder="1" applyAlignment="1" applyProtection="1">
      <alignment horizontal="center" vertical="center" wrapText="1"/>
    </xf>
    <xf numFmtId="0" fontId="6" fillId="0" borderId="16" xfId="80" applyNumberFormat="1" applyFont="1" applyFill="1" applyBorder="1" applyAlignment="1" applyProtection="1">
      <alignment horizontal="center" vertical="center" wrapText="1"/>
    </xf>
    <xf numFmtId="0" fontId="6" fillId="0" borderId="15" xfId="80" quotePrefix="1" applyNumberFormat="1" applyFont="1" applyFill="1" applyBorder="1" applyAlignment="1" applyProtection="1">
      <alignment horizontal="left" vertical="center" wrapText="1"/>
    </xf>
    <xf numFmtId="0" fontId="6" fillId="0" borderId="69" xfId="80" quotePrefix="1" applyNumberFormat="1" applyFont="1" applyFill="1" applyBorder="1" applyAlignment="1" applyProtection="1">
      <alignment horizontal="left" vertical="center" wrapText="1"/>
    </xf>
    <xf numFmtId="0" fontId="6" fillId="0" borderId="17" xfId="80" quotePrefix="1" applyNumberFormat="1" applyFont="1" applyFill="1" applyBorder="1" applyAlignment="1" applyProtection="1">
      <alignment horizontal="left" vertical="center" wrapText="1"/>
    </xf>
    <xf numFmtId="0" fontId="6" fillId="0" borderId="69" xfId="80" quotePrefix="1" applyNumberFormat="1" applyFont="1" applyFill="1" applyBorder="1" applyAlignment="1" applyProtection="1">
      <alignment horizontal="left"/>
    </xf>
    <xf numFmtId="0" fontId="6" fillId="0" borderId="68" xfId="80" quotePrefix="1" applyNumberFormat="1" applyFont="1" applyFill="1" applyBorder="1" applyAlignment="1" applyProtection="1">
      <alignment horizontal="left"/>
    </xf>
    <xf numFmtId="0" fontId="6" fillId="0" borderId="0" xfId="80" applyNumberFormat="1" applyFont="1" applyFill="1" applyBorder="1" applyAlignment="1" applyProtection="1">
      <alignment horizontal="center" vertical="center" wrapText="1"/>
    </xf>
    <xf numFmtId="0" fontId="6" fillId="0" borderId="25" xfId="53" applyNumberFormat="1" applyFont="1" applyFill="1" applyBorder="1" applyAlignment="1" applyProtection="1">
      <alignment horizontal="center"/>
    </xf>
    <xf numFmtId="0" fontId="6" fillId="0" borderId="26" xfId="53" applyNumberFormat="1" applyFont="1" applyFill="1" applyBorder="1" applyAlignment="1" applyProtection="1">
      <alignment horizontal="center"/>
    </xf>
    <xf numFmtId="0" fontId="6" fillId="0" borderId="27" xfId="53" applyNumberFormat="1" applyFont="1" applyFill="1" applyBorder="1" applyAlignment="1" applyProtection="1">
      <alignment horizontal="center"/>
    </xf>
    <xf numFmtId="0" fontId="6" fillId="0" borderId="47" xfId="53" applyNumberFormat="1" applyFont="1" applyFill="1" applyBorder="1" applyAlignment="1" applyProtection="1">
      <alignment horizontal="center"/>
    </xf>
    <xf numFmtId="0" fontId="6" fillId="0" borderId="28" xfId="53" applyNumberFormat="1" applyFont="1" applyFill="1" applyBorder="1" applyAlignment="1" applyProtection="1">
      <alignment horizontal="center"/>
    </xf>
    <xf numFmtId="0" fontId="6" fillId="0" borderId="29" xfId="53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/>
    </xf>
    <xf numFmtId="0" fontId="6" fillId="0" borderId="69" xfId="53" quotePrefix="1" applyNumberFormat="1" applyFont="1" applyFill="1" applyBorder="1" applyAlignment="1" applyProtection="1">
      <alignment horizontal="center"/>
    </xf>
    <xf numFmtId="0" fontId="6" fillId="0" borderId="17" xfId="53" quotePrefix="1" applyNumberFormat="1" applyFont="1" applyFill="1" applyBorder="1" applyAlignment="1" applyProtection="1">
      <alignment horizontal="center"/>
    </xf>
    <xf numFmtId="0" fontId="6" fillId="0" borderId="15" xfId="53" applyNumberFormat="1" applyFont="1" applyFill="1" applyBorder="1" applyAlignment="1" applyProtection="1">
      <alignment horizontal="center" vertical="center" wrapText="1"/>
    </xf>
    <xf numFmtId="0" fontId="6" fillId="0" borderId="69" xfId="53" applyNumberFormat="1" applyFont="1" applyFill="1" applyBorder="1" applyAlignment="1" applyProtection="1">
      <alignment horizontal="center" vertical="center" wrapText="1"/>
    </xf>
    <xf numFmtId="0" fontId="6" fillId="0" borderId="17" xfId="53" applyNumberFormat="1" applyFont="1" applyFill="1" applyBorder="1" applyAlignment="1" applyProtection="1">
      <alignment horizontal="center" vertical="center" wrapText="1"/>
    </xf>
    <xf numFmtId="0" fontId="3" fillId="0" borderId="0" xfId="53" applyNumberFormat="1" applyFont="1" applyFill="1" applyAlignment="1" applyProtection="1">
      <alignment horizontal="center"/>
    </xf>
    <xf numFmtId="0" fontId="3" fillId="0" borderId="42" xfId="53" applyNumberFormat="1" applyFont="1" applyFill="1" applyBorder="1" applyAlignment="1" applyProtection="1">
      <alignment horizontal="center"/>
    </xf>
    <xf numFmtId="0" fontId="6" fillId="0" borderId="15" xfId="53" applyNumberFormat="1" applyFont="1" applyFill="1" applyBorder="1" applyAlignment="1" applyProtection="1">
      <alignment horizontal="center"/>
    </xf>
    <xf numFmtId="0" fontId="6" fillId="0" borderId="69" xfId="53" applyNumberFormat="1" applyFont="1" applyFill="1" applyBorder="1" applyAlignment="1" applyProtection="1">
      <alignment horizontal="center"/>
    </xf>
    <xf numFmtId="0" fontId="6" fillId="0" borderId="17" xfId="53" applyNumberFormat="1" applyFont="1" applyFill="1" applyBorder="1" applyAlignment="1" applyProtection="1">
      <alignment horizontal="center"/>
    </xf>
    <xf numFmtId="0" fontId="6" fillId="0" borderId="63" xfId="53" applyNumberFormat="1" applyFont="1" applyFill="1" applyBorder="1" applyAlignment="1" applyProtection="1">
      <alignment horizontal="center"/>
    </xf>
    <xf numFmtId="0" fontId="6" fillId="0" borderId="18" xfId="53" applyNumberFormat="1" applyFont="1" applyFill="1" applyBorder="1" applyAlignment="1" applyProtection="1">
      <alignment horizontal="center"/>
    </xf>
    <xf numFmtId="0" fontId="6" fillId="0" borderId="19" xfId="53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 wrapText="1"/>
    </xf>
    <xf numFmtId="0" fontId="6" fillId="0" borderId="69" xfId="53" quotePrefix="1" applyNumberFormat="1" applyFont="1" applyFill="1" applyBorder="1" applyAlignment="1" applyProtection="1">
      <alignment horizontal="center" wrapText="1"/>
    </xf>
    <xf numFmtId="0" fontId="6" fillId="0" borderId="17" xfId="53" quotePrefix="1" applyNumberFormat="1" applyFont="1" applyFill="1" applyBorder="1" applyAlignment="1" applyProtection="1">
      <alignment horizontal="center" wrapText="1"/>
    </xf>
    <xf numFmtId="0" fontId="6" fillId="0" borderId="4" xfId="53" quotePrefix="1" applyNumberFormat="1" applyFont="1" applyFill="1" applyBorder="1" applyAlignment="1" applyProtection="1">
      <alignment horizontal="center"/>
    </xf>
    <xf numFmtId="0" fontId="6" fillId="0" borderId="15" xfId="53" quotePrefix="1" applyNumberFormat="1" applyFont="1" applyFill="1" applyBorder="1" applyAlignment="1" applyProtection="1">
      <alignment horizontal="center" vertical="center" wrapText="1"/>
    </xf>
    <xf numFmtId="0" fontId="6" fillId="0" borderId="69" xfId="53" quotePrefix="1" applyNumberFormat="1" applyFont="1" applyFill="1" applyBorder="1" applyAlignment="1" applyProtection="1">
      <alignment horizontal="center" vertical="center" wrapText="1"/>
    </xf>
    <xf numFmtId="0" fontId="6" fillId="0" borderId="17" xfId="53" quotePrefix="1" applyNumberFormat="1" applyFont="1" applyFill="1" applyBorder="1" applyAlignment="1" applyProtection="1">
      <alignment horizontal="center" vertical="center" wrapText="1"/>
    </xf>
    <xf numFmtId="0" fontId="6" fillId="0" borderId="48" xfId="53" applyNumberFormat="1" applyFont="1" applyFill="1" applyBorder="1" applyAlignment="1" applyProtection="1">
      <alignment horizontal="center" vertical="center" wrapText="1"/>
    </xf>
    <xf numFmtId="0" fontId="6" fillId="0" borderId="16" xfId="53" applyNumberFormat="1" applyFont="1" applyFill="1" applyBorder="1" applyAlignment="1" applyProtection="1">
      <alignment horizontal="center" vertical="center" wrapText="1"/>
    </xf>
    <xf numFmtId="0" fontId="6" fillId="0" borderId="15" xfId="53" quotePrefix="1" applyNumberFormat="1" applyFont="1" applyFill="1" applyBorder="1" applyAlignment="1" applyProtection="1">
      <alignment horizontal="left" vertical="center" wrapText="1"/>
    </xf>
    <xf numFmtId="0" fontId="6" fillId="0" borderId="69" xfId="53" quotePrefix="1" applyNumberFormat="1" applyFont="1" applyFill="1" applyBorder="1" applyAlignment="1" applyProtection="1">
      <alignment horizontal="left" vertical="center" wrapText="1"/>
    </xf>
    <xf numFmtId="0" fontId="6" fillId="0" borderId="17" xfId="53" quotePrefix="1" applyNumberFormat="1" applyFont="1" applyFill="1" applyBorder="1" applyAlignment="1" applyProtection="1">
      <alignment horizontal="left" vertical="center" wrapText="1"/>
    </xf>
    <xf numFmtId="0" fontId="6" fillId="0" borderId="69" xfId="53" quotePrefix="1" applyNumberFormat="1" applyFont="1" applyFill="1" applyBorder="1" applyAlignment="1" applyProtection="1">
      <alignment horizontal="left"/>
    </xf>
    <xf numFmtId="0" fontId="6" fillId="0" borderId="68" xfId="53" quotePrefix="1" applyNumberFormat="1" applyFont="1" applyFill="1" applyBorder="1" applyAlignment="1" applyProtection="1">
      <alignment horizontal="left"/>
    </xf>
    <xf numFmtId="0" fontId="6" fillId="0" borderId="0" xfId="53" applyNumberFormat="1" applyFont="1" applyFill="1" applyBorder="1" applyAlignment="1" applyProtection="1">
      <alignment horizontal="center" vertical="center" wrapText="1"/>
    </xf>
    <xf numFmtId="0" fontId="6" fillId="0" borderId="60" xfId="53" applyNumberFormat="1" applyFont="1" applyFill="1" applyBorder="1" applyAlignment="1" applyProtection="1">
      <alignment horizontal="center" vertical="center" wrapText="1"/>
    </xf>
    <xf numFmtId="0" fontId="6" fillId="0" borderId="60" xfId="80" applyNumberFormat="1" applyFont="1" applyFill="1" applyBorder="1" applyAlignment="1" applyProtection="1">
      <alignment horizontal="center" vertical="center" wrapText="1"/>
    </xf>
    <xf numFmtId="0" fontId="6" fillId="0" borderId="0" xfId="80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center" vertical="center"/>
    </xf>
    <xf numFmtId="0" fontId="6" fillId="0" borderId="69" xfId="80" quotePrefix="1" applyNumberFormat="1" applyFont="1" applyFill="1" applyBorder="1" applyAlignment="1" applyProtection="1">
      <alignment horizontal="center" vertical="center"/>
    </xf>
    <xf numFmtId="0" fontId="6" fillId="0" borderId="17" xfId="80" quotePrefix="1" applyNumberFormat="1" applyFont="1" applyFill="1" applyBorder="1" applyAlignment="1" applyProtection="1">
      <alignment horizontal="center" vertical="center"/>
    </xf>
    <xf numFmtId="0" fontId="6" fillId="0" borderId="15" xfId="80" applyNumberFormat="1" applyFont="1" applyFill="1" applyBorder="1" applyAlignment="1" applyProtection="1">
      <alignment horizontal="center" vertical="center"/>
    </xf>
    <xf numFmtId="0" fontId="6" fillId="0" borderId="69" xfId="80" applyNumberFormat="1" applyFont="1" applyFill="1" applyBorder="1" applyAlignment="1" applyProtection="1">
      <alignment horizontal="center" vertical="center"/>
    </xf>
    <xf numFmtId="0" fontId="6" fillId="0" borderId="17" xfId="80" applyNumberFormat="1" applyFont="1" applyFill="1" applyBorder="1" applyAlignment="1" applyProtection="1">
      <alignment horizontal="center" vertical="center"/>
    </xf>
    <xf numFmtId="0" fontId="6" fillId="0" borderId="15" xfId="80" quotePrefix="1" applyNumberFormat="1" applyFont="1" applyFill="1" applyBorder="1" applyAlignment="1" applyProtection="1">
      <alignment horizontal="left" vertical="center"/>
    </xf>
    <xf numFmtId="0" fontId="6" fillId="0" borderId="69" xfId="80" quotePrefix="1" applyNumberFormat="1" applyFont="1" applyFill="1" applyBorder="1" applyAlignment="1" applyProtection="1">
      <alignment horizontal="left" vertical="center"/>
    </xf>
    <xf numFmtId="0" fontId="6" fillId="0" borderId="17" xfId="80" quotePrefix="1" applyNumberFormat="1" applyFont="1" applyFill="1" applyBorder="1" applyAlignment="1" applyProtection="1">
      <alignment horizontal="left" vertical="center"/>
    </xf>
    <xf numFmtId="0" fontId="6" fillId="0" borderId="60" xfId="80" applyNumberFormat="1" applyFont="1" applyFill="1" applyBorder="1" applyAlignment="1" applyProtection="1">
      <alignment horizontal="center" vertical="center"/>
    </xf>
    <xf numFmtId="0" fontId="6" fillId="0" borderId="48" xfId="80" applyNumberFormat="1" applyFont="1" applyFill="1" applyBorder="1" applyAlignment="1" applyProtection="1">
      <alignment horizontal="center" vertical="center"/>
    </xf>
    <xf numFmtId="0" fontId="6" fillId="0" borderId="16" xfId="80" applyNumberFormat="1" applyFont="1" applyFill="1" applyBorder="1" applyAlignment="1" applyProtection="1">
      <alignment horizontal="center" vertical="center"/>
    </xf>
  </cellXfs>
  <cellStyles count="10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scribir" xfId="32"/>
    <cellStyle name="Escribir 2" xfId="33"/>
    <cellStyle name="Escribir 2 2" xfId="65"/>
    <cellStyle name="Escribir 3" xfId="64"/>
    <cellStyle name="Escribir_SBM-09V1.1" xfId="34"/>
    <cellStyle name="Euro" xfId="35"/>
    <cellStyle name="Euro 2" xfId="36"/>
    <cellStyle name="Euro 2 2" xfId="67"/>
    <cellStyle name="Euro 3" xfId="66"/>
    <cellStyle name="Incorrecto 2" xfId="37"/>
    <cellStyle name="Millares" xfId="99" builtinId="3"/>
    <cellStyle name="Millares [0] 2" xfId="40"/>
    <cellStyle name="Millares [0] 2 2" xfId="41"/>
    <cellStyle name="Millares [0] 2 2 2" xfId="71"/>
    <cellStyle name="Millares [0] 2 3" xfId="70"/>
    <cellStyle name="Millares [0] 3" xfId="42"/>
    <cellStyle name="Millares [0] 4" xfId="43"/>
    <cellStyle name="Millares [0] 4 2" xfId="72"/>
    <cellStyle name="Millares [0] 5" xfId="39"/>
    <cellStyle name="Millares [0] 6" xfId="69"/>
    <cellStyle name="Millares 10" xfId="86"/>
    <cellStyle name="Millares 11" xfId="91"/>
    <cellStyle name="Millares 12" xfId="85"/>
    <cellStyle name="Millares 13" xfId="92"/>
    <cellStyle name="Millares 14" xfId="84"/>
    <cellStyle name="Millares 15" xfId="93"/>
    <cellStyle name="Millares 16" xfId="83"/>
    <cellStyle name="Millares 17" xfId="94"/>
    <cellStyle name="Millares 18" xfId="98"/>
    <cellStyle name="Millares 19" xfId="96"/>
    <cellStyle name="Millares 2" xfId="44"/>
    <cellStyle name="Millares 2 2" xfId="73"/>
    <cellStyle name="Millares 20" xfId="95"/>
    <cellStyle name="Millares 21" xfId="97"/>
    <cellStyle name="Millares 3" xfId="45"/>
    <cellStyle name="Millares 3 2" xfId="74"/>
    <cellStyle name="Millares 4" xfId="38"/>
    <cellStyle name="Millares 5" xfId="68"/>
    <cellStyle name="Millares 6" xfId="88"/>
    <cellStyle name="Millares 7" xfId="89"/>
    <cellStyle name="Millares 8" xfId="87"/>
    <cellStyle name="Millares 9" xfId="90"/>
    <cellStyle name="Millares_RMC0" xfId="46"/>
    <cellStyle name="Millares_RMC0 2" xfId="75"/>
    <cellStyle name="Moneda 2" xfId="48"/>
    <cellStyle name="Moneda 2 2" xfId="77"/>
    <cellStyle name="Moneda 3" xfId="47"/>
    <cellStyle name="Moneda 4" xfId="76"/>
    <cellStyle name="Moneda_rem0" xfId="49"/>
    <cellStyle name="Moneda_rem0 2" xfId="78"/>
    <cellStyle name="Neutral 2" xfId="50"/>
    <cellStyle name="Normal" xfId="0" builtinId="0"/>
    <cellStyle name="Normal 2" xfId="51"/>
    <cellStyle name="Normal 2 2" xfId="79"/>
    <cellStyle name="Normal 3" xfId="1"/>
    <cellStyle name="Normal_rem0" xfId="52"/>
    <cellStyle name="Normal_RMC_0" xfId="53"/>
    <cellStyle name="Normal_RMC_0 2" xfId="80"/>
    <cellStyle name="Notas 2" xfId="55"/>
    <cellStyle name="Notas 2 2" xfId="82"/>
    <cellStyle name="Notas 3" xfId="54"/>
    <cellStyle name="Notas 4" xfId="81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CONSOLIDADO!$B$335</c:f>
              <c:strCache>
                <c:ptCount val="1"/>
                <c:pt idx="0">
                  <c:v>FACTURACION POR PRESTACIONES </c:v>
                </c:pt>
              </c:strCache>
            </c:strRef>
          </c:tx>
          <c:invertIfNegative val="0"/>
          <c:cat>
            <c:strRef>
              <c:f>CONSOLIDADO!$A$336:$A$342</c:f>
              <c:strCache>
                <c:ptCount val="7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CONSOLIDADO!$B$336:$B$342</c:f>
              <c:numCache>
                <c:formatCode>_(* #,##0.00_);_(* \(#,##0.00\);_(* "-"??_);_(@_)</c:formatCode>
                <c:ptCount val="7"/>
                <c:pt idx="0">
                  <c:v>568147960</c:v>
                </c:pt>
                <c:pt idx="1">
                  <c:v>585132020</c:v>
                </c:pt>
                <c:pt idx="2">
                  <c:v>684638475</c:v>
                </c:pt>
                <c:pt idx="3">
                  <c:v>696422670</c:v>
                </c:pt>
                <c:pt idx="4">
                  <c:v>697341460</c:v>
                </c:pt>
                <c:pt idx="5">
                  <c:v>684005505</c:v>
                </c:pt>
                <c:pt idx="6">
                  <c:v>708552965</c:v>
                </c:pt>
              </c:numCache>
            </c:numRef>
          </c:val>
        </c:ser>
        <c:ser>
          <c:idx val="1"/>
          <c:order val="1"/>
          <c:tx>
            <c:strRef>
              <c:f>CONSOLIDADO!$C$335</c:f>
              <c:strCache>
                <c:ptCount val="1"/>
                <c:pt idx="0">
                  <c:v>COMPRA DE SERVICIOS </c:v>
                </c:pt>
              </c:strCache>
            </c:strRef>
          </c:tx>
          <c:invertIfNegative val="0"/>
          <c:cat>
            <c:strRef>
              <c:f>CONSOLIDADO!$A$336:$A$342</c:f>
              <c:strCache>
                <c:ptCount val="7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CONSOLIDADO!$C$336:$C$342</c:f>
              <c:numCache>
                <c:formatCode>_(* #,##0.00_);_(* \(#,##0.00\);_(* "-"??_);_(@_)</c:formatCode>
                <c:ptCount val="7"/>
                <c:pt idx="0">
                  <c:v>80755171</c:v>
                </c:pt>
                <c:pt idx="1">
                  <c:v>60086178</c:v>
                </c:pt>
                <c:pt idx="2">
                  <c:v>64643519</c:v>
                </c:pt>
                <c:pt idx="3">
                  <c:v>107592762</c:v>
                </c:pt>
                <c:pt idx="4">
                  <c:v>113998234</c:v>
                </c:pt>
                <c:pt idx="5">
                  <c:v>109965783</c:v>
                </c:pt>
                <c:pt idx="6">
                  <c:v>118277911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7850752"/>
        <c:axId val="187852288"/>
        <c:axId val="0"/>
      </c:bar3DChart>
      <c:catAx>
        <c:axId val="18785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87852288"/>
        <c:crosses val="autoZero"/>
        <c:auto val="1"/>
        <c:lblAlgn val="ctr"/>
        <c:lblOffset val="100"/>
        <c:noMultiLvlLbl val="0"/>
      </c:catAx>
      <c:valAx>
        <c:axId val="1878522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8785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2600325</xdr:colOff>
      <xdr:row>345</xdr:row>
      <xdr:rowOff>157162</xdr:rowOff>
    </xdr:from>
    <xdr:to>
      <xdr:col>2</xdr:col>
      <xdr:colOff>1695450</xdr:colOff>
      <xdr:row>360</xdr:row>
      <xdr:rowOff>42862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SBS-13_V1%206_MODIF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BS-13_V1%206_MODIF-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BS-13_V1%206_MODIF%20-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BS-13_V1%206_MODIF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BS-13_V1%206_MODIF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BS-13_V1%206_MODIF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/>
      <sheetData sheetId="1"/>
      <sheetData sheetId="2"/>
      <sheetData sheetId="3">
        <row r="13">
          <cell r="U13">
            <v>4050</v>
          </cell>
        </row>
        <row r="14">
          <cell r="U14">
            <v>5090</v>
          </cell>
        </row>
        <row r="15">
          <cell r="U15">
            <v>10920</v>
          </cell>
        </row>
        <row r="16">
          <cell r="U16">
            <v>6520</v>
          </cell>
        </row>
        <row r="17">
          <cell r="U17">
            <v>7160</v>
          </cell>
        </row>
        <row r="18">
          <cell r="U18">
            <v>13700</v>
          </cell>
        </row>
        <row r="19">
          <cell r="U19">
            <v>13700</v>
          </cell>
        </row>
        <row r="20">
          <cell r="U20">
            <v>5520</v>
          </cell>
        </row>
        <row r="21">
          <cell r="U21">
            <v>6620</v>
          </cell>
        </row>
        <row r="22">
          <cell r="U22">
            <v>8210</v>
          </cell>
        </row>
        <row r="23">
          <cell r="U23">
            <v>5520</v>
          </cell>
        </row>
        <row r="24">
          <cell r="U24">
            <v>6620</v>
          </cell>
        </row>
        <row r="25">
          <cell r="U25">
            <v>8210</v>
          </cell>
        </row>
        <row r="27">
          <cell r="U27">
            <v>1080</v>
          </cell>
        </row>
        <row r="28">
          <cell r="U28">
            <v>1840</v>
          </cell>
        </row>
        <row r="29">
          <cell r="U29">
            <v>590</v>
          </cell>
        </row>
        <row r="30">
          <cell r="U30">
            <v>1460</v>
          </cell>
        </row>
        <row r="31">
          <cell r="U31">
            <v>1170</v>
          </cell>
        </row>
        <row r="32">
          <cell r="U32">
            <v>1080</v>
          </cell>
        </row>
        <row r="34">
          <cell r="U34">
            <v>3530</v>
          </cell>
        </row>
        <row r="35">
          <cell r="U35">
            <v>1940</v>
          </cell>
        </row>
        <row r="36">
          <cell r="U36">
            <v>1940</v>
          </cell>
        </row>
        <row r="37">
          <cell r="U37">
            <v>590</v>
          </cell>
        </row>
        <row r="39">
          <cell r="U39">
            <v>1680</v>
          </cell>
        </row>
        <row r="40">
          <cell r="U40">
            <v>1680</v>
          </cell>
        </row>
        <row r="41">
          <cell r="U41">
            <v>970</v>
          </cell>
        </row>
        <row r="43">
          <cell r="U43">
            <v>740</v>
          </cell>
        </row>
        <row r="44">
          <cell r="U44">
            <v>100</v>
          </cell>
        </row>
        <row r="47">
          <cell r="U47">
            <v>1310</v>
          </cell>
        </row>
        <row r="48">
          <cell r="U48">
            <v>640</v>
          </cell>
        </row>
        <row r="49">
          <cell r="U49">
            <v>1940</v>
          </cell>
        </row>
        <row r="50">
          <cell r="U50">
            <v>14590</v>
          </cell>
        </row>
        <row r="51">
          <cell r="U51">
            <v>33500</v>
          </cell>
        </row>
        <row r="59">
          <cell r="U59">
            <v>32060</v>
          </cell>
        </row>
        <row r="60">
          <cell r="U60">
            <v>29510</v>
          </cell>
        </row>
        <row r="61">
          <cell r="U61">
            <v>24600</v>
          </cell>
        </row>
        <row r="62">
          <cell r="U62">
            <v>133290</v>
          </cell>
        </row>
        <row r="65">
          <cell r="U65">
            <v>64370</v>
          </cell>
        </row>
        <row r="68">
          <cell r="U68">
            <v>57760</v>
          </cell>
        </row>
        <row r="69">
          <cell r="U69">
            <v>16390</v>
          </cell>
        </row>
        <row r="70">
          <cell r="U70">
            <v>25680</v>
          </cell>
        </row>
        <row r="71">
          <cell r="U71">
            <v>26730</v>
          </cell>
        </row>
        <row r="72">
          <cell r="U72">
            <v>10780</v>
          </cell>
        </row>
        <row r="73">
          <cell r="U73">
            <v>25890</v>
          </cell>
        </row>
        <row r="74">
          <cell r="U74">
            <v>10780</v>
          </cell>
        </row>
        <row r="75">
          <cell r="U75">
            <v>4750</v>
          </cell>
        </row>
        <row r="76">
          <cell r="U76">
            <v>32060</v>
          </cell>
        </row>
        <row r="77">
          <cell r="U77">
            <v>86670</v>
          </cell>
        </row>
        <row r="78">
          <cell r="U78">
            <v>10230</v>
          </cell>
        </row>
        <row r="79">
          <cell r="U79">
            <v>6220</v>
          </cell>
        </row>
        <row r="80">
          <cell r="U80">
            <v>44930</v>
          </cell>
        </row>
        <row r="81">
          <cell r="U81">
            <v>7880</v>
          </cell>
        </row>
        <row r="795">
          <cell r="U795">
            <v>6700</v>
          </cell>
        </row>
        <row r="796">
          <cell r="U796">
            <v>2620</v>
          </cell>
        </row>
        <row r="797">
          <cell r="U797">
            <v>2620</v>
          </cell>
        </row>
        <row r="798">
          <cell r="U798">
            <v>10450</v>
          </cell>
        </row>
        <row r="799">
          <cell r="U799">
            <v>12230</v>
          </cell>
        </row>
        <row r="800">
          <cell r="U800">
            <v>27750</v>
          </cell>
        </row>
        <row r="801">
          <cell r="U801">
            <v>3450</v>
          </cell>
        </row>
        <row r="802">
          <cell r="U802">
            <v>8909</v>
          </cell>
        </row>
        <row r="805">
          <cell r="U805">
            <v>13840</v>
          </cell>
        </row>
        <row r="806">
          <cell r="U806">
            <v>11070</v>
          </cell>
        </row>
        <row r="807">
          <cell r="U807">
            <v>375680</v>
          </cell>
        </row>
        <row r="1036">
          <cell r="U1036">
            <v>8850</v>
          </cell>
        </row>
        <row r="1197">
          <cell r="U1197">
            <v>4740</v>
          </cell>
        </row>
        <row r="1198">
          <cell r="U1198">
            <v>13370</v>
          </cell>
        </row>
        <row r="1199">
          <cell r="U1199">
            <v>22670</v>
          </cell>
        </row>
        <row r="1200">
          <cell r="U1200">
            <v>43280</v>
          </cell>
        </row>
        <row r="1201">
          <cell r="U1201">
            <v>48240</v>
          </cell>
        </row>
        <row r="1202">
          <cell r="U1202">
            <v>27060</v>
          </cell>
        </row>
        <row r="1203">
          <cell r="U1203">
            <v>209350</v>
          </cell>
        </row>
        <row r="1204">
          <cell r="U1204">
            <v>238000</v>
          </cell>
        </row>
        <row r="1205">
          <cell r="U1205">
            <v>194080</v>
          </cell>
        </row>
        <row r="1206">
          <cell r="U1206">
            <v>249290</v>
          </cell>
        </row>
        <row r="1207">
          <cell r="U1207">
            <v>255080</v>
          </cell>
        </row>
        <row r="1208">
          <cell r="U1208">
            <v>215710</v>
          </cell>
        </row>
        <row r="1209">
          <cell r="U1209">
            <v>230250</v>
          </cell>
        </row>
        <row r="1210">
          <cell r="U1210">
            <v>275320</v>
          </cell>
        </row>
        <row r="1211">
          <cell r="U1211">
            <v>244150</v>
          </cell>
        </row>
        <row r="1212">
          <cell r="U1212">
            <v>1786710</v>
          </cell>
        </row>
        <row r="1213">
          <cell r="U1213">
            <v>1115980</v>
          </cell>
        </row>
        <row r="1214">
          <cell r="U1214">
            <v>1080140</v>
          </cell>
        </row>
        <row r="1215">
          <cell r="U1215">
            <v>1131580</v>
          </cell>
        </row>
        <row r="1216">
          <cell r="U1216">
            <v>160130</v>
          </cell>
        </row>
        <row r="1217">
          <cell r="U1217">
            <v>365410</v>
          </cell>
        </row>
        <row r="1218">
          <cell r="U1218">
            <v>135470</v>
          </cell>
        </row>
        <row r="1219">
          <cell r="U1219">
            <v>1097590</v>
          </cell>
        </row>
        <row r="1220">
          <cell r="U1220">
            <v>1097590</v>
          </cell>
        </row>
        <row r="1354">
          <cell r="U1354">
            <v>32740</v>
          </cell>
        </row>
        <row r="1355">
          <cell r="U1355">
            <v>39490</v>
          </cell>
        </row>
        <row r="1356">
          <cell r="U1356">
            <v>42060</v>
          </cell>
        </row>
        <row r="1481">
          <cell r="U1481">
            <v>40370</v>
          </cell>
        </row>
        <row r="1482">
          <cell r="U1482">
            <v>25390</v>
          </cell>
        </row>
        <row r="1483">
          <cell r="U1483">
            <v>26150</v>
          </cell>
        </row>
        <row r="1484">
          <cell r="U1484">
            <v>784500</v>
          </cell>
        </row>
        <row r="1485">
          <cell r="U1485">
            <v>356330</v>
          </cell>
        </row>
        <row r="1486">
          <cell r="U1486">
            <v>544860</v>
          </cell>
        </row>
        <row r="1487">
          <cell r="U1487">
            <v>49130</v>
          </cell>
        </row>
        <row r="1488">
          <cell r="U1488">
            <v>638670</v>
          </cell>
        </row>
        <row r="1636">
          <cell r="U1636">
            <v>125180</v>
          </cell>
        </row>
        <row r="1637">
          <cell r="U1637">
            <v>131720</v>
          </cell>
        </row>
        <row r="1861">
          <cell r="U1861">
            <v>27160</v>
          </cell>
        </row>
        <row r="1863">
          <cell r="U1863">
            <v>17890</v>
          </cell>
        </row>
        <row r="1864">
          <cell r="U1864">
            <v>56280</v>
          </cell>
        </row>
        <row r="1865">
          <cell r="U1865">
            <v>69770</v>
          </cell>
        </row>
        <row r="1866">
          <cell r="U1866">
            <v>2450</v>
          </cell>
        </row>
        <row r="1867">
          <cell r="U1867">
            <v>70</v>
          </cell>
        </row>
        <row r="1868">
          <cell r="U1868">
            <v>148120</v>
          </cell>
        </row>
        <row r="1869">
          <cell r="U1869">
            <v>10070</v>
          </cell>
        </row>
        <row r="1941">
          <cell r="U1941">
            <v>18750</v>
          </cell>
        </row>
        <row r="1942">
          <cell r="U1942">
            <v>235010</v>
          </cell>
        </row>
        <row r="1944">
          <cell r="U1944">
            <v>240030</v>
          </cell>
        </row>
        <row r="1945">
          <cell r="U1945">
            <v>34110</v>
          </cell>
        </row>
        <row r="1946">
          <cell r="U1946">
            <v>128660</v>
          </cell>
        </row>
        <row r="1947">
          <cell r="U1947">
            <v>128660</v>
          </cell>
        </row>
        <row r="1948">
          <cell r="U1948">
            <v>234230</v>
          </cell>
        </row>
        <row r="1949">
          <cell r="U1949">
            <v>359460</v>
          </cell>
        </row>
        <row r="1950">
          <cell r="U1950">
            <v>613210</v>
          </cell>
        </row>
        <row r="1951">
          <cell r="U1951">
            <v>127720</v>
          </cell>
        </row>
        <row r="1952">
          <cell r="U1952">
            <v>344230</v>
          </cell>
        </row>
        <row r="1953">
          <cell r="U1953">
            <v>144940</v>
          </cell>
        </row>
        <row r="1954">
          <cell r="U1954">
            <v>125950</v>
          </cell>
        </row>
        <row r="1955">
          <cell r="U1955">
            <v>191490</v>
          </cell>
        </row>
        <row r="1956">
          <cell r="U1956">
            <v>50390</v>
          </cell>
        </row>
        <row r="1957">
          <cell r="U1957">
            <v>37660</v>
          </cell>
        </row>
        <row r="1958">
          <cell r="U1958">
            <v>206500</v>
          </cell>
        </row>
        <row r="1959">
          <cell r="U1959">
            <v>1228440</v>
          </cell>
        </row>
        <row r="1960">
          <cell r="U1960">
            <v>185340</v>
          </cell>
        </row>
        <row r="1961">
          <cell r="U1961">
            <v>163900</v>
          </cell>
        </row>
        <row r="1962">
          <cell r="U1962">
            <v>332720</v>
          </cell>
        </row>
        <row r="1963">
          <cell r="U1963">
            <v>1106400</v>
          </cell>
        </row>
        <row r="1964">
          <cell r="U1964">
            <v>1137010</v>
          </cell>
        </row>
        <row r="1965">
          <cell r="U1965">
            <v>900260</v>
          </cell>
        </row>
        <row r="1966">
          <cell r="U1966">
            <v>948790</v>
          </cell>
        </row>
        <row r="1967">
          <cell r="U1967">
            <v>374290</v>
          </cell>
        </row>
        <row r="1968">
          <cell r="U1968">
            <v>89640</v>
          </cell>
        </row>
        <row r="1969">
          <cell r="U1969">
            <v>267430</v>
          </cell>
        </row>
        <row r="1970">
          <cell r="U1970">
            <v>75610</v>
          </cell>
        </row>
        <row r="1971">
          <cell r="U1971">
            <v>1299270</v>
          </cell>
        </row>
        <row r="1972">
          <cell r="U1972">
            <v>303800</v>
          </cell>
        </row>
        <row r="1973">
          <cell r="U1973">
            <v>1017740</v>
          </cell>
        </row>
        <row r="1974">
          <cell r="U1974">
            <v>623060</v>
          </cell>
        </row>
        <row r="1975">
          <cell r="U1975">
            <v>508460</v>
          </cell>
        </row>
        <row r="1976">
          <cell r="U1976">
            <v>274090</v>
          </cell>
        </row>
        <row r="1977">
          <cell r="U1977">
            <v>159800</v>
          </cell>
        </row>
        <row r="1978">
          <cell r="U1978">
            <v>386120</v>
          </cell>
        </row>
        <row r="1979">
          <cell r="U1979">
            <v>400140</v>
          </cell>
        </row>
        <row r="1980">
          <cell r="U1980">
            <v>250030</v>
          </cell>
        </row>
        <row r="1981">
          <cell r="U1981">
            <v>34000</v>
          </cell>
        </row>
        <row r="1983">
          <cell r="U1983">
            <v>6690</v>
          </cell>
        </row>
        <row r="1984">
          <cell r="U1984">
            <v>3560</v>
          </cell>
        </row>
        <row r="1985">
          <cell r="U1985">
            <v>13430</v>
          </cell>
        </row>
        <row r="1986">
          <cell r="U1986">
            <v>137660</v>
          </cell>
        </row>
        <row r="1987">
          <cell r="U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57347</v>
          </cell>
        </row>
        <row r="13">
          <cell r="D13">
            <v>21936</v>
          </cell>
        </row>
        <row r="14">
          <cell r="D14">
            <v>24493</v>
          </cell>
        </row>
        <row r="15">
          <cell r="D15">
            <v>1438</v>
          </cell>
        </row>
        <row r="16">
          <cell r="D16">
            <v>0</v>
          </cell>
        </row>
        <row r="17">
          <cell r="D17">
            <v>1089</v>
          </cell>
        </row>
        <row r="18">
          <cell r="D18">
            <v>5383</v>
          </cell>
        </row>
        <row r="19">
          <cell r="D19">
            <v>4659</v>
          </cell>
        </row>
        <row r="20">
          <cell r="D20">
            <v>68</v>
          </cell>
        </row>
        <row r="21">
          <cell r="D21">
            <v>656</v>
          </cell>
        </row>
        <row r="22">
          <cell r="D22">
            <v>0</v>
          </cell>
        </row>
        <row r="23">
          <cell r="D23">
            <v>55</v>
          </cell>
        </row>
        <row r="24">
          <cell r="D24">
            <v>2953</v>
          </cell>
        </row>
        <row r="25">
          <cell r="D25">
            <v>4474</v>
          </cell>
        </row>
        <row r="26">
          <cell r="D26">
            <v>2948</v>
          </cell>
        </row>
        <row r="27">
          <cell r="D27">
            <v>4</v>
          </cell>
        </row>
        <row r="28">
          <cell r="D28">
            <v>609</v>
          </cell>
        </row>
        <row r="30">
          <cell r="D30">
            <v>510</v>
          </cell>
        </row>
        <row r="31">
          <cell r="D31">
            <v>188</v>
          </cell>
        </row>
        <row r="32">
          <cell r="D32">
            <v>215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127</v>
          </cell>
          <cell r="G69">
            <v>0</v>
          </cell>
          <cell r="H69">
            <v>0</v>
          </cell>
        </row>
        <row r="70">
          <cell r="F70">
            <v>37</v>
          </cell>
          <cell r="G70">
            <v>5</v>
          </cell>
          <cell r="H70">
            <v>0</v>
          </cell>
        </row>
        <row r="71">
          <cell r="F71">
            <v>9</v>
          </cell>
          <cell r="G71">
            <v>0</v>
          </cell>
          <cell r="H71">
            <v>0</v>
          </cell>
        </row>
        <row r="72">
          <cell r="F72">
            <v>81</v>
          </cell>
          <cell r="G72">
            <v>1</v>
          </cell>
          <cell r="H72">
            <v>0</v>
          </cell>
        </row>
        <row r="73">
          <cell r="F73">
            <v>130</v>
          </cell>
          <cell r="G73">
            <v>3</v>
          </cell>
          <cell r="H73">
            <v>0</v>
          </cell>
        </row>
        <row r="74">
          <cell r="F74">
            <v>5</v>
          </cell>
          <cell r="G74">
            <v>1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184</v>
          </cell>
          <cell r="G76">
            <v>29</v>
          </cell>
          <cell r="H76">
            <v>0</v>
          </cell>
        </row>
        <row r="77">
          <cell r="F77">
            <v>5</v>
          </cell>
          <cell r="G77">
            <v>0</v>
          </cell>
          <cell r="H77">
            <v>0</v>
          </cell>
        </row>
        <row r="78">
          <cell r="F78">
            <v>31</v>
          </cell>
          <cell r="G78">
            <v>1</v>
          </cell>
          <cell r="H78">
            <v>0</v>
          </cell>
        </row>
        <row r="79">
          <cell r="F79">
            <v>14</v>
          </cell>
          <cell r="G79">
            <v>2</v>
          </cell>
          <cell r="H79">
            <v>0</v>
          </cell>
        </row>
        <row r="80">
          <cell r="F80">
            <v>56</v>
          </cell>
          <cell r="G80">
            <v>20</v>
          </cell>
          <cell r="H80">
            <v>0</v>
          </cell>
        </row>
        <row r="81">
          <cell r="F81">
            <v>66</v>
          </cell>
          <cell r="G81">
            <v>2</v>
          </cell>
          <cell r="H81">
            <v>0</v>
          </cell>
        </row>
        <row r="82">
          <cell r="F82">
            <v>52</v>
          </cell>
          <cell r="G82">
            <v>0</v>
          </cell>
          <cell r="H82">
            <v>0</v>
          </cell>
        </row>
        <row r="130">
          <cell r="E130">
            <v>977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7642</v>
          </cell>
          <cell r="U15">
            <v>10920</v>
          </cell>
          <cell r="V15">
            <v>83450640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75</v>
          </cell>
          <cell r="U19">
            <v>13700</v>
          </cell>
          <cell r="V19">
            <v>1027500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2071</v>
          </cell>
          <cell r="U23">
            <v>5520</v>
          </cell>
          <cell r="V23">
            <v>11431920</v>
          </cell>
        </row>
        <row r="24">
          <cell r="D24">
            <v>1042</v>
          </cell>
          <cell r="U24">
            <v>6620</v>
          </cell>
          <cell r="V24">
            <v>6898040</v>
          </cell>
        </row>
        <row r="25">
          <cell r="D25">
            <v>1857</v>
          </cell>
          <cell r="U25">
            <v>8210</v>
          </cell>
          <cell r="V25">
            <v>15245970</v>
          </cell>
        </row>
        <row r="27">
          <cell r="D27">
            <v>1816</v>
          </cell>
          <cell r="U27">
            <v>1080</v>
          </cell>
          <cell r="V27">
            <v>1961280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2</v>
          </cell>
          <cell r="U30">
            <v>1460</v>
          </cell>
          <cell r="V30">
            <v>2920</v>
          </cell>
        </row>
        <row r="31">
          <cell r="D31">
            <v>842</v>
          </cell>
          <cell r="U31">
            <v>1170</v>
          </cell>
          <cell r="V31">
            <v>985140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598</v>
          </cell>
          <cell r="U35">
            <v>1940</v>
          </cell>
          <cell r="V35">
            <v>1160120</v>
          </cell>
        </row>
        <row r="36">
          <cell r="D36">
            <v>5</v>
          </cell>
          <cell r="U36">
            <v>1940</v>
          </cell>
          <cell r="V36">
            <v>9700</v>
          </cell>
        </row>
        <row r="37">
          <cell r="D37">
            <v>346</v>
          </cell>
          <cell r="U37">
            <v>590</v>
          </cell>
          <cell r="V37">
            <v>204140</v>
          </cell>
        </row>
        <row r="39">
          <cell r="D39">
            <v>29</v>
          </cell>
          <cell r="U39">
            <v>1680</v>
          </cell>
          <cell r="V39">
            <v>48720</v>
          </cell>
        </row>
        <row r="40">
          <cell r="D40">
            <v>27</v>
          </cell>
          <cell r="U40">
            <v>1680</v>
          </cell>
          <cell r="V40">
            <v>45360</v>
          </cell>
        </row>
        <row r="41">
          <cell r="U41">
            <v>970</v>
          </cell>
          <cell r="V41">
            <v>0</v>
          </cell>
        </row>
        <row r="43">
          <cell r="D43">
            <v>268</v>
          </cell>
          <cell r="U43">
            <v>740</v>
          </cell>
          <cell r="V43">
            <v>198320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513</v>
          </cell>
          <cell r="U48">
            <v>640</v>
          </cell>
          <cell r="V48">
            <v>328320</v>
          </cell>
        </row>
        <row r="49">
          <cell r="D49">
            <v>407</v>
          </cell>
          <cell r="U49">
            <v>1940</v>
          </cell>
          <cell r="V49">
            <v>789580</v>
          </cell>
        </row>
        <row r="50">
          <cell r="D50">
            <v>48</v>
          </cell>
          <cell r="U50">
            <v>14590</v>
          </cell>
          <cell r="V50">
            <v>700320</v>
          </cell>
        </row>
        <row r="51">
          <cell r="D51">
            <v>89</v>
          </cell>
          <cell r="U51">
            <v>33500</v>
          </cell>
          <cell r="V51">
            <v>2981500</v>
          </cell>
        </row>
        <row r="52">
          <cell r="D52">
            <v>10</v>
          </cell>
          <cell r="V52">
            <v>83600</v>
          </cell>
        </row>
        <row r="59">
          <cell r="D59">
            <v>5209</v>
          </cell>
          <cell r="U59">
            <v>32060</v>
          </cell>
          <cell r="V59">
            <v>167000540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130</v>
          </cell>
          <cell r="U62">
            <v>133290</v>
          </cell>
          <cell r="V62">
            <v>17327700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155</v>
          </cell>
          <cell r="U65">
            <v>64370</v>
          </cell>
          <cell r="V65">
            <v>9977350</v>
          </cell>
        </row>
        <row r="66">
          <cell r="D66">
            <v>101</v>
          </cell>
          <cell r="V66">
            <v>6501370</v>
          </cell>
        </row>
        <row r="67">
          <cell r="V67">
            <v>0</v>
          </cell>
        </row>
        <row r="68">
          <cell r="D68">
            <v>85</v>
          </cell>
          <cell r="U68">
            <v>57760</v>
          </cell>
          <cell r="V68">
            <v>4909600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3</v>
          </cell>
          <cell r="U75">
            <v>4750</v>
          </cell>
          <cell r="V75">
            <v>14250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44</v>
          </cell>
          <cell r="U79">
            <v>6220</v>
          </cell>
          <cell r="V79">
            <v>273680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24304980</v>
          </cell>
        </row>
        <row r="174">
          <cell r="V174">
            <v>29137820</v>
          </cell>
        </row>
        <row r="243">
          <cell r="V243">
            <v>4847580</v>
          </cell>
        </row>
        <row r="289">
          <cell r="V289">
            <v>0</v>
          </cell>
        </row>
        <row r="295">
          <cell r="V295">
            <v>4819310</v>
          </cell>
        </row>
        <row r="362">
          <cell r="V362">
            <v>10263910</v>
          </cell>
        </row>
        <row r="405">
          <cell r="V405">
            <v>172550</v>
          </cell>
        </row>
        <row r="428">
          <cell r="V428">
            <v>2546530</v>
          </cell>
        </row>
        <row r="446">
          <cell r="V446">
            <v>0</v>
          </cell>
        </row>
        <row r="456">
          <cell r="V456">
            <v>89370</v>
          </cell>
        </row>
        <row r="500">
          <cell r="V500">
            <v>3608900</v>
          </cell>
        </row>
        <row r="535">
          <cell r="V535">
            <v>23054820</v>
          </cell>
        </row>
        <row r="590">
          <cell r="V590">
            <v>63000</v>
          </cell>
        </row>
        <row r="615">
          <cell r="V615">
            <v>30115140</v>
          </cell>
        </row>
        <row r="633">
          <cell r="V633">
            <v>11924410</v>
          </cell>
        </row>
        <row r="634">
          <cell r="V634">
            <v>928720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594</v>
          </cell>
          <cell r="V768">
            <v>4112180</v>
          </cell>
        </row>
        <row r="783">
          <cell r="V783">
            <v>0</v>
          </cell>
        </row>
        <row r="795">
          <cell r="D795">
            <v>281</v>
          </cell>
          <cell r="U795">
            <v>6700</v>
          </cell>
          <cell r="V795">
            <v>1882700</v>
          </cell>
        </row>
        <row r="796">
          <cell r="D796">
            <v>356</v>
          </cell>
          <cell r="U796">
            <v>2620</v>
          </cell>
          <cell r="V796">
            <v>932720</v>
          </cell>
        </row>
        <row r="797">
          <cell r="D797">
            <v>458</v>
          </cell>
          <cell r="U797">
            <v>2620</v>
          </cell>
          <cell r="V797">
            <v>1199960</v>
          </cell>
        </row>
        <row r="798">
          <cell r="D798">
            <v>2</v>
          </cell>
          <cell r="U798">
            <v>10450</v>
          </cell>
          <cell r="V798">
            <v>20900</v>
          </cell>
        </row>
        <row r="799">
          <cell r="D799">
            <v>36</v>
          </cell>
          <cell r="U799">
            <v>12230</v>
          </cell>
          <cell r="V799">
            <v>440280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8</v>
          </cell>
          <cell r="U805">
            <v>13840</v>
          </cell>
          <cell r="V805">
            <v>110720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166560</v>
          </cell>
        </row>
        <row r="882">
          <cell r="V882">
            <v>36247430</v>
          </cell>
        </row>
        <row r="961">
          <cell r="V961">
            <v>3617285</v>
          </cell>
        </row>
        <row r="1036">
          <cell r="D1036">
            <v>1</v>
          </cell>
          <cell r="U1036">
            <v>8850</v>
          </cell>
          <cell r="V1036">
            <v>8850</v>
          </cell>
        </row>
        <row r="1037">
          <cell r="V1037">
            <v>1262430</v>
          </cell>
        </row>
        <row r="1098">
          <cell r="V1098">
            <v>4789240</v>
          </cell>
        </row>
        <row r="1166">
          <cell r="V1166">
            <v>3710940</v>
          </cell>
        </row>
        <row r="1197">
          <cell r="D1197">
            <v>663</v>
          </cell>
          <cell r="U1197">
            <v>4740</v>
          </cell>
          <cell r="V1197">
            <v>3142620</v>
          </cell>
        </row>
        <row r="1198">
          <cell r="D1198">
            <v>17</v>
          </cell>
          <cell r="U1198">
            <v>13370</v>
          </cell>
          <cell r="V1198">
            <v>227290</v>
          </cell>
        </row>
        <row r="1199">
          <cell r="D1199">
            <v>38</v>
          </cell>
          <cell r="U1199">
            <v>22670</v>
          </cell>
          <cell r="V1199">
            <v>861460</v>
          </cell>
        </row>
        <row r="1200">
          <cell r="U1200">
            <v>43280</v>
          </cell>
          <cell r="V1200">
            <v>0</v>
          </cell>
        </row>
        <row r="1201">
          <cell r="D1201">
            <v>23</v>
          </cell>
          <cell r="U1201">
            <v>48240</v>
          </cell>
          <cell r="V1201">
            <v>1109520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1329645</v>
          </cell>
        </row>
        <row r="1287">
          <cell r="V1287">
            <v>51080</v>
          </cell>
        </row>
        <row r="1354">
          <cell r="D1354">
            <v>20</v>
          </cell>
          <cell r="U1354">
            <v>32740</v>
          </cell>
          <cell r="V1354">
            <v>654800</v>
          </cell>
        </row>
        <row r="1355">
          <cell r="U1355">
            <v>39490</v>
          </cell>
          <cell r="V1355">
            <v>0</v>
          </cell>
        </row>
        <row r="1356">
          <cell r="D1356">
            <v>3</v>
          </cell>
          <cell r="U1356">
            <v>42060</v>
          </cell>
          <cell r="V1356">
            <v>126180</v>
          </cell>
        </row>
        <row r="1357">
          <cell r="V1357">
            <v>50639890</v>
          </cell>
        </row>
        <row r="1441">
          <cell r="V1441">
            <v>426630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6610865</v>
          </cell>
        </row>
        <row r="1574">
          <cell r="V1574">
            <v>8691580</v>
          </cell>
        </row>
        <row r="1592">
          <cell r="V1592">
            <v>2557440</v>
          </cell>
        </row>
        <row r="1597">
          <cell r="V1597">
            <v>12978055</v>
          </cell>
        </row>
        <row r="1631">
          <cell r="V1631">
            <v>7840140</v>
          </cell>
        </row>
        <row r="1632">
          <cell r="D1632">
            <v>1</v>
          </cell>
          <cell r="V1632">
            <v>98540</v>
          </cell>
        </row>
        <row r="1633">
          <cell r="D1633">
            <v>20</v>
          </cell>
          <cell r="F1633">
            <v>2</v>
          </cell>
          <cell r="V1633">
            <v>1987230</v>
          </cell>
        </row>
        <row r="1634">
          <cell r="D1634">
            <v>44</v>
          </cell>
          <cell r="V1634">
            <v>5508360</v>
          </cell>
        </row>
        <row r="1635">
          <cell r="D1635">
            <v>1</v>
          </cell>
          <cell r="V1635">
            <v>246010</v>
          </cell>
        </row>
        <row r="1636">
          <cell r="D1636">
            <v>104</v>
          </cell>
          <cell r="U1636">
            <v>125180</v>
          </cell>
          <cell r="V1636">
            <v>13018720</v>
          </cell>
        </row>
        <row r="1637">
          <cell r="D1637">
            <v>8</v>
          </cell>
          <cell r="U1637">
            <v>131720</v>
          </cell>
          <cell r="V1637">
            <v>1053760</v>
          </cell>
        </row>
        <row r="1639">
          <cell r="V1639">
            <v>9142990</v>
          </cell>
        </row>
        <row r="1845">
          <cell r="D1845">
            <v>8</v>
          </cell>
          <cell r="F1845">
            <v>0</v>
          </cell>
          <cell r="G1845">
            <v>0</v>
          </cell>
          <cell r="V1845">
            <v>418880</v>
          </cell>
        </row>
        <row r="1849">
          <cell r="D1849">
            <v>30</v>
          </cell>
          <cell r="V1849">
            <v>1901950</v>
          </cell>
        </row>
        <row r="1861">
          <cell r="D1861">
            <v>85</v>
          </cell>
          <cell r="U1861">
            <v>27160</v>
          </cell>
          <cell r="V1861">
            <v>2308600</v>
          </cell>
        </row>
        <row r="1863">
          <cell r="D1863">
            <v>207</v>
          </cell>
          <cell r="U1863">
            <v>17890</v>
          </cell>
          <cell r="V1863">
            <v>3703230</v>
          </cell>
        </row>
        <row r="1864">
          <cell r="D1864">
            <v>160</v>
          </cell>
          <cell r="U1864">
            <v>56280</v>
          </cell>
          <cell r="V1864">
            <v>9004800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144</v>
          </cell>
          <cell r="U1866">
            <v>2450</v>
          </cell>
          <cell r="V1866">
            <v>352800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5341700</v>
          </cell>
        </row>
        <row r="1889">
          <cell r="V1889">
            <v>4296320</v>
          </cell>
        </row>
        <row r="1914">
          <cell r="V1914">
            <v>2875560</v>
          </cell>
        </row>
        <row r="1941">
          <cell r="D1941">
            <v>286</v>
          </cell>
          <cell r="U1941">
            <v>18750</v>
          </cell>
          <cell r="V1941">
            <v>5362500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98</v>
          </cell>
          <cell r="U1981">
            <v>34000</v>
          </cell>
          <cell r="V1981">
            <v>3332000</v>
          </cell>
        </row>
        <row r="1983">
          <cell r="D1983">
            <v>6</v>
          </cell>
          <cell r="U1983">
            <v>6690</v>
          </cell>
          <cell r="V1983">
            <v>40140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U1987">
            <v>756090</v>
          </cell>
          <cell r="V1987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63344</v>
          </cell>
        </row>
        <row r="13">
          <cell r="D13">
            <v>22892</v>
          </cell>
        </row>
        <row r="14">
          <cell r="D14">
            <v>28715</v>
          </cell>
        </row>
        <row r="15">
          <cell r="D15">
            <v>1265</v>
          </cell>
        </row>
        <row r="16">
          <cell r="D16">
            <v>0</v>
          </cell>
        </row>
        <row r="17">
          <cell r="D17">
            <v>1433</v>
          </cell>
        </row>
        <row r="18">
          <cell r="D18">
            <v>6049</v>
          </cell>
        </row>
        <row r="19">
          <cell r="D19">
            <v>4712</v>
          </cell>
        </row>
        <row r="20">
          <cell r="D20">
            <v>70</v>
          </cell>
        </row>
        <row r="21">
          <cell r="D21">
            <v>1267</v>
          </cell>
        </row>
        <row r="22">
          <cell r="D22">
            <v>0</v>
          </cell>
        </row>
        <row r="23">
          <cell r="D23">
            <v>91</v>
          </cell>
        </row>
        <row r="24">
          <cell r="D24">
            <v>2899</v>
          </cell>
        </row>
        <row r="25">
          <cell r="D25">
            <v>3069</v>
          </cell>
        </row>
        <row r="26">
          <cell r="D26">
            <v>1836</v>
          </cell>
        </row>
        <row r="27">
          <cell r="D27">
            <v>3</v>
          </cell>
        </row>
        <row r="28">
          <cell r="D28">
            <v>367</v>
          </cell>
        </row>
        <row r="30">
          <cell r="D30">
            <v>514</v>
          </cell>
        </row>
        <row r="31">
          <cell r="D31">
            <v>194</v>
          </cell>
        </row>
        <row r="32">
          <cell r="D32">
            <v>155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7</v>
          </cell>
          <cell r="G68">
            <v>0</v>
          </cell>
          <cell r="H68">
            <v>0</v>
          </cell>
        </row>
        <row r="69">
          <cell r="F69">
            <v>191</v>
          </cell>
          <cell r="G69">
            <v>0</v>
          </cell>
          <cell r="H69">
            <v>0</v>
          </cell>
        </row>
        <row r="70">
          <cell r="F70">
            <v>20</v>
          </cell>
          <cell r="G70">
            <v>6</v>
          </cell>
          <cell r="H70">
            <v>0</v>
          </cell>
        </row>
        <row r="71">
          <cell r="F71">
            <v>9</v>
          </cell>
          <cell r="G71">
            <v>2</v>
          </cell>
          <cell r="H71">
            <v>0</v>
          </cell>
        </row>
        <row r="72">
          <cell r="F72">
            <v>89</v>
          </cell>
          <cell r="G72">
            <v>6</v>
          </cell>
          <cell r="H72">
            <v>0</v>
          </cell>
        </row>
        <row r="73">
          <cell r="F73">
            <v>104</v>
          </cell>
          <cell r="G73">
            <v>2</v>
          </cell>
          <cell r="H73">
            <v>0</v>
          </cell>
        </row>
        <row r="74">
          <cell r="F74">
            <v>2</v>
          </cell>
          <cell r="G74">
            <v>0</v>
          </cell>
          <cell r="H74">
            <v>0</v>
          </cell>
        </row>
        <row r="75">
          <cell r="F75">
            <v>4</v>
          </cell>
          <cell r="G75">
            <v>0</v>
          </cell>
          <cell r="H75">
            <v>0</v>
          </cell>
        </row>
        <row r="76">
          <cell r="F76">
            <v>150</v>
          </cell>
          <cell r="G76">
            <v>28</v>
          </cell>
          <cell r="H76">
            <v>0</v>
          </cell>
        </row>
        <row r="77">
          <cell r="F77">
            <v>10</v>
          </cell>
          <cell r="G77">
            <v>0</v>
          </cell>
          <cell r="H77">
            <v>0</v>
          </cell>
        </row>
        <row r="78">
          <cell r="F78">
            <v>13</v>
          </cell>
          <cell r="G78">
            <v>2</v>
          </cell>
          <cell r="H78">
            <v>0</v>
          </cell>
        </row>
        <row r="79">
          <cell r="F79">
            <v>7</v>
          </cell>
          <cell r="G79">
            <v>1</v>
          </cell>
          <cell r="H79">
            <v>0</v>
          </cell>
        </row>
        <row r="80">
          <cell r="F80">
            <v>37</v>
          </cell>
          <cell r="G80">
            <v>8</v>
          </cell>
          <cell r="H80">
            <v>0</v>
          </cell>
        </row>
        <row r="81">
          <cell r="F81">
            <v>66</v>
          </cell>
          <cell r="G81">
            <v>0</v>
          </cell>
          <cell r="H81">
            <v>0</v>
          </cell>
        </row>
        <row r="82">
          <cell r="F82">
            <v>54</v>
          </cell>
          <cell r="G82">
            <v>4</v>
          </cell>
          <cell r="H82">
            <v>0</v>
          </cell>
        </row>
        <row r="130">
          <cell r="E130">
            <v>931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7425</v>
          </cell>
          <cell r="U15">
            <v>10920</v>
          </cell>
          <cell r="V15">
            <v>81081000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62</v>
          </cell>
          <cell r="U19">
            <v>13700</v>
          </cell>
          <cell r="V19">
            <v>849400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1971</v>
          </cell>
          <cell r="U23">
            <v>5520</v>
          </cell>
          <cell r="V23">
            <v>10879920</v>
          </cell>
        </row>
        <row r="24">
          <cell r="D24">
            <v>869</v>
          </cell>
          <cell r="U24">
            <v>6620</v>
          </cell>
          <cell r="V24">
            <v>5752780</v>
          </cell>
        </row>
        <row r="25">
          <cell r="D25">
            <v>1849</v>
          </cell>
          <cell r="U25">
            <v>8210</v>
          </cell>
          <cell r="V25">
            <v>15180290</v>
          </cell>
        </row>
        <row r="27">
          <cell r="D27">
            <v>1677</v>
          </cell>
          <cell r="U27">
            <v>1080</v>
          </cell>
          <cell r="V27">
            <v>1811160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21</v>
          </cell>
          <cell r="U30">
            <v>1460</v>
          </cell>
          <cell r="V30">
            <v>30660</v>
          </cell>
        </row>
        <row r="31">
          <cell r="D31">
            <v>747</v>
          </cell>
          <cell r="U31">
            <v>1170</v>
          </cell>
          <cell r="V31">
            <v>873990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789</v>
          </cell>
          <cell r="U35">
            <v>1940</v>
          </cell>
          <cell r="V35">
            <v>1530660</v>
          </cell>
        </row>
        <row r="36">
          <cell r="D36">
            <v>5</v>
          </cell>
          <cell r="U36">
            <v>1940</v>
          </cell>
          <cell r="V36">
            <v>9700</v>
          </cell>
        </row>
        <row r="37">
          <cell r="D37">
            <v>515</v>
          </cell>
          <cell r="U37">
            <v>590</v>
          </cell>
          <cell r="V37">
            <v>303850</v>
          </cell>
        </row>
        <row r="39">
          <cell r="D39">
            <v>11</v>
          </cell>
          <cell r="U39">
            <v>1680</v>
          </cell>
          <cell r="V39">
            <v>18480</v>
          </cell>
        </row>
        <row r="40">
          <cell r="D40">
            <v>27</v>
          </cell>
          <cell r="U40">
            <v>1680</v>
          </cell>
          <cell r="V40">
            <v>45360</v>
          </cell>
        </row>
        <row r="41">
          <cell r="U41">
            <v>970</v>
          </cell>
          <cell r="V41">
            <v>0</v>
          </cell>
        </row>
        <row r="43">
          <cell r="D43">
            <v>234</v>
          </cell>
          <cell r="U43">
            <v>740</v>
          </cell>
          <cell r="V43">
            <v>173160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455</v>
          </cell>
          <cell r="U48">
            <v>640</v>
          </cell>
          <cell r="V48">
            <v>291200</v>
          </cell>
        </row>
        <row r="49">
          <cell r="D49">
            <v>395</v>
          </cell>
          <cell r="U49">
            <v>1940</v>
          </cell>
          <cell r="V49">
            <v>766300</v>
          </cell>
        </row>
        <row r="50">
          <cell r="D50">
            <v>50</v>
          </cell>
          <cell r="U50">
            <v>14590</v>
          </cell>
          <cell r="V50">
            <v>729500</v>
          </cell>
        </row>
        <row r="51">
          <cell r="D51">
            <v>91</v>
          </cell>
          <cell r="U51">
            <v>33500</v>
          </cell>
          <cell r="V51">
            <v>3048500</v>
          </cell>
        </row>
        <row r="52">
          <cell r="D52">
            <v>8</v>
          </cell>
          <cell r="V52">
            <v>66880</v>
          </cell>
        </row>
        <row r="59">
          <cell r="D59">
            <v>5311</v>
          </cell>
          <cell r="U59">
            <v>32060</v>
          </cell>
          <cell r="V59">
            <v>170270660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223</v>
          </cell>
          <cell r="U62">
            <v>133290</v>
          </cell>
          <cell r="V62">
            <v>29723670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118</v>
          </cell>
          <cell r="U65">
            <v>64370</v>
          </cell>
          <cell r="V65">
            <v>7595660</v>
          </cell>
        </row>
        <row r="66">
          <cell r="D66">
            <v>140</v>
          </cell>
          <cell r="V66">
            <v>9011800</v>
          </cell>
        </row>
        <row r="67">
          <cell r="V67">
            <v>0</v>
          </cell>
        </row>
        <row r="68">
          <cell r="D68">
            <v>180</v>
          </cell>
          <cell r="U68">
            <v>57760</v>
          </cell>
          <cell r="V68">
            <v>10396800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2</v>
          </cell>
          <cell r="U75">
            <v>4750</v>
          </cell>
          <cell r="V75">
            <v>9500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32</v>
          </cell>
          <cell r="U79">
            <v>6220</v>
          </cell>
          <cell r="V79">
            <v>199040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24157810</v>
          </cell>
        </row>
        <row r="174">
          <cell r="V174">
            <v>33002870</v>
          </cell>
        </row>
        <row r="243">
          <cell r="V243">
            <v>4239400</v>
          </cell>
        </row>
        <row r="289">
          <cell r="V289">
            <v>0</v>
          </cell>
        </row>
        <row r="295">
          <cell r="V295">
            <v>6635850</v>
          </cell>
        </row>
        <row r="362">
          <cell r="V362">
            <v>10145210</v>
          </cell>
        </row>
        <row r="405">
          <cell r="V405">
            <v>175570</v>
          </cell>
        </row>
        <row r="428">
          <cell r="V428">
            <v>4922600</v>
          </cell>
        </row>
        <row r="446">
          <cell r="V446">
            <v>0</v>
          </cell>
        </row>
        <row r="456">
          <cell r="V456">
            <v>173400</v>
          </cell>
        </row>
        <row r="500">
          <cell r="V500">
            <v>3417930</v>
          </cell>
        </row>
        <row r="535">
          <cell r="V535">
            <v>14463060</v>
          </cell>
        </row>
        <row r="590">
          <cell r="V590">
            <v>67830</v>
          </cell>
        </row>
        <row r="615">
          <cell r="V615">
            <v>18351210</v>
          </cell>
        </row>
        <row r="633">
          <cell r="V633">
            <v>10476020</v>
          </cell>
        </row>
        <row r="634">
          <cell r="V634">
            <v>958360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580</v>
          </cell>
          <cell r="V768">
            <v>3939260</v>
          </cell>
        </row>
        <row r="783">
          <cell r="V783">
            <v>0</v>
          </cell>
        </row>
        <row r="795">
          <cell r="D795">
            <v>247</v>
          </cell>
          <cell r="U795">
            <v>6700</v>
          </cell>
          <cell r="V795">
            <v>1654900</v>
          </cell>
        </row>
        <row r="796">
          <cell r="D796">
            <v>332</v>
          </cell>
          <cell r="U796">
            <v>2620</v>
          </cell>
          <cell r="V796">
            <v>869840</v>
          </cell>
        </row>
        <row r="797">
          <cell r="D797">
            <v>510</v>
          </cell>
          <cell r="U797">
            <v>2620</v>
          </cell>
          <cell r="V797">
            <v>1336200</v>
          </cell>
        </row>
        <row r="798">
          <cell r="D798">
            <v>2</v>
          </cell>
          <cell r="U798">
            <v>10450</v>
          </cell>
          <cell r="V798">
            <v>20900</v>
          </cell>
        </row>
        <row r="799">
          <cell r="D799">
            <v>67</v>
          </cell>
          <cell r="U799">
            <v>12230</v>
          </cell>
          <cell r="V799">
            <v>819410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18</v>
          </cell>
          <cell r="U805">
            <v>13840</v>
          </cell>
          <cell r="V805">
            <v>249120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1015490</v>
          </cell>
        </row>
        <row r="882">
          <cell r="V882">
            <v>64699010</v>
          </cell>
        </row>
        <row r="961">
          <cell r="V961">
            <v>1999800</v>
          </cell>
        </row>
        <row r="1036">
          <cell r="D1036">
            <v>1</v>
          </cell>
          <cell r="U1036">
            <v>8850</v>
          </cell>
          <cell r="V1036">
            <v>8850</v>
          </cell>
        </row>
        <row r="1037">
          <cell r="V1037">
            <v>1035530</v>
          </cell>
        </row>
        <row r="1098">
          <cell r="V1098">
            <v>4777830</v>
          </cell>
        </row>
        <row r="1166">
          <cell r="V1166">
            <v>2887345</v>
          </cell>
        </row>
        <row r="1197">
          <cell r="D1197">
            <v>645</v>
          </cell>
          <cell r="U1197">
            <v>4740</v>
          </cell>
          <cell r="V1197">
            <v>3057300</v>
          </cell>
        </row>
        <row r="1198">
          <cell r="D1198">
            <v>11</v>
          </cell>
          <cell r="U1198">
            <v>13370</v>
          </cell>
          <cell r="V1198">
            <v>147070</v>
          </cell>
        </row>
        <row r="1199">
          <cell r="D1199">
            <v>32</v>
          </cell>
          <cell r="U1199">
            <v>22670</v>
          </cell>
          <cell r="V1199">
            <v>725440</v>
          </cell>
        </row>
        <row r="1200">
          <cell r="U1200">
            <v>43280</v>
          </cell>
          <cell r="V1200">
            <v>0</v>
          </cell>
        </row>
        <row r="1201">
          <cell r="D1201">
            <v>41</v>
          </cell>
          <cell r="U1201">
            <v>48240</v>
          </cell>
          <cell r="V1201">
            <v>1977840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386390</v>
          </cell>
        </row>
        <row r="1287">
          <cell r="V1287">
            <v>225830</v>
          </cell>
        </row>
        <row r="1354">
          <cell r="D1354">
            <v>32</v>
          </cell>
          <cell r="U1354">
            <v>32740</v>
          </cell>
          <cell r="V1354">
            <v>1047680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38414060</v>
          </cell>
        </row>
        <row r="1441">
          <cell r="V1441">
            <v>1153120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2352105</v>
          </cell>
        </row>
        <row r="1574">
          <cell r="V1574">
            <v>8029300</v>
          </cell>
        </row>
        <row r="1592">
          <cell r="V1592">
            <v>1583955</v>
          </cell>
        </row>
        <row r="1597">
          <cell r="V1597">
            <v>6824420</v>
          </cell>
        </row>
        <row r="1631">
          <cell r="V1631">
            <v>7590220</v>
          </cell>
        </row>
        <row r="1632">
          <cell r="V1632">
            <v>0</v>
          </cell>
        </row>
        <row r="1633">
          <cell r="D1633">
            <v>22</v>
          </cell>
          <cell r="V1633">
            <v>2081860</v>
          </cell>
        </row>
        <row r="1634">
          <cell r="D1634">
            <v>44</v>
          </cell>
          <cell r="V1634">
            <v>5508360</v>
          </cell>
        </row>
        <row r="1635">
          <cell r="V1635">
            <v>0</v>
          </cell>
        </row>
        <row r="1636">
          <cell r="D1636">
            <v>79</v>
          </cell>
          <cell r="U1636">
            <v>125180</v>
          </cell>
          <cell r="V1636">
            <v>9889220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9257885</v>
          </cell>
        </row>
        <row r="1845">
          <cell r="D1845">
            <v>2</v>
          </cell>
          <cell r="F1845">
            <v>1</v>
          </cell>
          <cell r="G1845">
            <v>0</v>
          </cell>
          <cell r="V1845">
            <v>156990</v>
          </cell>
        </row>
        <row r="1849">
          <cell r="D1849">
            <v>20</v>
          </cell>
          <cell r="V1849">
            <v>1215990</v>
          </cell>
        </row>
        <row r="1861">
          <cell r="D1861">
            <v>57</v>
          </cell>
          <cell r="U1861">
            <v>27160</v>
          </cell>
          <cell r="V1861">
            <v>1548120</v>
          </cell>
        </row>
        <row r="1863">
          <cell r="D1863">
            <v>198</v>
          </cell>
          <cell r="U1863">
            <v>17890</v>
          </cell>
          <cell r="V1863">
            <v>3542220</v>
          </cell>
        </row>
        <row r="1864">
          <cell r="D1864">
            <v>192</v>
          </cell>
          <cell r="U1864">
            <v>56280</v>
          </cell>
          <cell r="V1864">
            <v>10805760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145</v>
          </cell>
          <cell r="U1866">
            <v>2450</v>
          </cell>
          <cell r="V1866">
            <v>355250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4763210</v>
          </cell>
        </row>
        <row r="1889">
          <cell r="V1889">
            <v>6320090</v>
          </cell>
        </row>
        <row r="1914">
          <cell r="V1914">
            <v>2541830</v>
          </cell>
        </row>
        <row r="1941">
          <cell r="D1941">
            <v>168</v>
          </cell>
          <cell r="U1941">
            <v>18750</v>
          </cell>
          <cell r="V1941">
            <v>3150000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97</v>
          </cell>
          <cell r="U1981">
            <v>34000</v>
          </cell>
          <cell r="V1981">
            <v>3298000</v>
          </cell>
        </row>
        <row r="1983">
          <cell r="D1983">
            <v>5</v>
          </cell>
          <cell r="U1983">
            <v>6690</v>
          </cell>
          <cell r="V1983">
            <v>33450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D1986">
            <v>1</v>
          </cell>
          <cell r="U1986">
            <v>137660</v>
          </cell>
          <cell r="V1986">
            <v>137660</v>
          </cell>
        </row>
        <row r="1987">
          <cell r="U1987">
            <v>756090</v>
          </cell>
          <cell r="V1987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 xml:space="preserve">SRA.MARIA INES NUÑEZ GONZALEZ </v>
          </cell>
        </row>
      </sheetData>
      <sheetData sheetId="1"/>
      <sheetData sheetId="2">
        <row r="12">
          <cell r="D12">
            <v>61325</v>
          </cell>
        </row>
        <row r="13">
          <cell r="D13">
            <v>22548</v>
          </cell>
        </row>
        <row r="14">
          <cell r="D14">
            <v>27283</v>
          </cell>
        </row>
        <row r="15">
          <cell r="D15">
            <v>1051</v>
          </cell>
        </row>
        <row r="16">
          <cell r="D16">
            <v>0</v>
          </cell>
        </row>
        <row r="17">
          <cell r="D17">
            <v>1337</v>
          </cell>
        </row>
        <row r="18">
          <cell r="D18">
            <v>6302</v>
          </cell>
        </row>
        <row r="19">
          <cell r="D19">
            <v>4549</v>
          </cell>
        </row>
        <row r="20">
          <cell r="D20">
            <v>65</v>
          </cell>
        </row>
        <row r="21">
          <cell r="D21">
            <v>1688</v>
          </cell>
        </row>
        <row r="22">
          <cell r="D22">
            <v>0</v>
          </cell>
        </row>
        <row r="23">
          <cell r="D23">
            <v>90</v>
          </cell>
        </row>
        <row r="24">
          <cell r="D24">
            <v>2714</v>
          </cell>
        </row>
        <row r="25">
          <cell r="D25">
            <v>3916</v>
          </cell>
        </row>
        <row r="26">
          <cell r="D26">
            <v>2496</v>
          </cell>
        </row>
        <row r="27">
          <cell r="D27">
            <v>3</v>
          </cell>
        </row>
        <row r="28">
          <cell r="D28">
            <v>513</v>
          </cell>
        </row>
        <row r="30">
          <cell r="D30">
            <v>507</v>
          </cell>
        </row>
        <row r="31">
          <cell r="D31">
            <v>213</v>
          </cell>
        </row>
        <row r="32">
          <cell r="D32">
            <v>184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5</v>
          </cell>
          <cell r="G68">
            <v>0</v>
          </cell>
          <cell r="H68">
            <v>0</v>
          </cell>
        </row>
        <row r="69">
          <cell r="F69">
            <v>158</v>
          </cell>
          <cell r="G69">
            <v>0</v>
          </cell>
          <cell r="H69">
            <v>0</v>
          </cell>
        </row>
        <row r="70">
          <cell r="F70">
            <v>31</v>
          </cell>
          <cell r="G70">
            <v>4</v>
          </cell>
          <cell r="H70">
            <v>0</v>
          </cell>
        </row>
        <row r="71">
          <cell r="F71">
            <v>4</v>
          </cell>
          <cell r="G71">
            <v>0</v>
          </cell>
          <cell r="H71">
            <v>0</v>
          </cell>
        </row>
        <row r="72">
          <cell r="F72">
            <v>51</v>
          </cell>
          <cell r="G72">
            <v>1</v>
          </cell>
          <cell r="H72">
            <v>0</v>
          </cell>
        </row>
        <row r="73">
          <cell r="F73">
            <v>119</v>
          </cell>
          <cell r="G73">
            <v>2</v>
          </cell>
          <cell r="H73">
            <v>0</v>
          </cell>
        </row>
        <row r="74">
          <cell r="F74">
            <v>2</v>
          </cell>
          <cell r="G74">
            <v>2</v>
          </cell>
          <cell r="H74">
            <v>0</v>
          </cell>
        </row>
        <row r="75">
          <cell r="F75">
            <v>3</v>
          </cell>
          <cell r="G75">
            <v>0</v>
          </cell>
          <cell r="H75">
            <v>0</v>
          </cell>
        </row>
        <row r="76">
          <cell r="F76">
            <v>175</v>
          </cell>
          <cell r="G76">
            <v>29</v>
          </cell>
          <cell r="H76">
            <v>0</v>
          </cell>
        </row>
        <row r="77">
          <cell r="F77">
            <v>17</v>
          </cell>
          <cell r="G77">
            <v>1</v>
          </cell>
          <cell r="H77">
            <v>0</v>
          </cell>
        </row>
        <row r="78">
          <cell r="F78">
            <v>27</v>
          </cell>
          <cell r="G78">
            <v>4</v>
          </cell>
          <cell r="H78">
            <v>0</v>
          </cell>
        </row>
        <row r="79">
          <cell r="F79">
            <v>8</v>
          </cell>
          <cell r="G79">
            <v>1</v>
          </cell>
          <cell r="H79">
            <v>0</v>
          </cell>
        </row>
        <row r="80">
          <cell r="F80">
            <v>42</v>
          </cell>
          <cell r="G80">
            <v>6</v>
          </cell>
          <cell r="H80">
            <v>0</v>
          </cell>
        </row>
        <row r="81">
          <cell r="F81">
            <v>72</v>
          </cell>
          <cell r="G81">
            <v>3</v>
          </cell>
          <cell r="H81">
            <v>0</v>
          </cell>
        </row>
        <row r="82">
          <cell r="F82">
            <v>44</v>
          </cell>
          <cell r="G82">
            <v>3</v>
          </cell>
          <cell r="H82">
            <v>0</v>
          </cell>
        </row>
        <row r="130">
          <cell r="E130">
            <v>1064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6826</v>
          </cell>
          <cell r="U15">
            <v>10920</v>
          </cell>
          <cell r="V15">
            <v>74539920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57</v>
          </cell>
          <cell r="U19">
            <v>13700</v>
          </cell>
          <cell r="V19">
            <v>780900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1964</v>
          </cell>
          <cell r="U23">
            <v>5520</v>
          </cell>
          <cell r="V23">
            <v>10841280</v>
          </cell>
        </row>
        <row r="24">
          <cell r="D24">
            <v>875</v>
          </cell>
          <cell r="U24">
            <v>6620</v>
          </cell>
          <cell r="V24">
            <v>5792500</v>
          </cell>
        </row>
        <row r="25">
          <cell r="D25">
            <v>1586</v>
          </cell>
          <cell r="U25">
            <v>8210</v>
          </cell>
          <cell r="V25">
            <v>13021060</v>
          </cell>
        </row>
        <row r="27">
          <cell r="D27">
            <v>1671</v>
          </cell>
          <cell r="U27">
            <v>1080</v>
          </cell>
          <cell r="V27">
            <v>1804680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18</v>
          </cell>
          <cell r="U30">
            <v>1460</v>
          </cell>
          <cell r="V30">
            <v>26280</v>
          </cell>
        </row>
        <row r="31">
          <cell r="D31">
            <v>871</v>
          </cell>
          <cell r="U31">
            <v>1170</v>
          </cell>
          <cell r="V31">
            <v>1019070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929</v>
          </cell>
          <cell r="U35">
            <v>1940</v>
          </cell>
          <cell r="V35">
            <v>1802260</v>
          </cell>
        </row>
        <row r="36">
          <cell r="D36">
            <v>2</v>
          </cell>
          <cell r="U36">
            <v>1940</v>
          </cell>
          <cell r="V36">
            <v>3880</v>
          </cell>
        </row>
        <row r="37">
          <cell r="D37">
            <v>568</v>
          </cell>
          <cell r="U37">
            <v>590</v>
          </cell>
          <cell r="V37">
            <v>335120</v>
          </cell>
        </row>
        <row r="39">
          <cell r="D39">
            <v>9</v>
          </cell>
          <cell r="U39">
            <v>1680</v>
          </cell>
          <cell r="V39">
            <v>15120</v>
          </cell>
        </row>
        <row r="40">
          <cell r="D40">
            <v>25</v>
          </cell>
          <cell r="U40">
            <v>1680</v>
          </cell>
          <cell r="V40">
            <v>42000</v>
          </cell>
        </row>
        <row r="41">
          <cell r="U41">
            <v>970</v>
          </cell>
          <cell r="V41">
            <v>0</v>
          </cell>
        </row>
        <row r="43">
          <cell r="D43">
            <v>247</v>
          </cell>
          <cell r="U43">
            <v>740</v>
          </cell>
          <cell r="V43">
            <v>182780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517</v>
          </cell>
          <cell r="U48">
            <v>640</v>
          </cell>
          <cell r="V48">
            <v>330880</v>
          </cell>
        </row>
        <row r="49">
          <cell r="D49">
            <v>377</v>
          </cell>
          <cell r="U49">
            <v>1940</v>
          </cell>
          <cell r="V49">
            <v>731380</v>
          </cell>
        </row>
        <row r="50">
          <cell r="D50">
            <v>50</v>
          </cell>
          <cell r="U50">
            <v>14590</v>
          </cell>
          <cell r="V50">
            <v>729500</v>
          </cell>
        </row>
        <row r="51">
          <cell r="D51">
            <v>91</v>
          </cell>
          <cell r="U51">
            <v>33500</v>
          </cell>
          <cell r="V51">
            <v>3048500</v>
          </cell>
        </row>
        <row r="52">
          <cell r="D52">
            <v>5</v>
          </cell>
          <cell r="V52">
            <v>41800</v>
          </cell>
        </row>
        <row r="59">
          <cell r="D59">
            <v>4920</v>
          </cell>
          <cell r="U59">
            <v>32060</v>
          </cell>
          <cell r="V59">
            <v>157735200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210</v>
          </cell>
          <cell r="U62">
            <v>133290</v>
          </cell>
          <cell r="V62">
            <v>27990900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147</v>
          </cell>
          <cell r="U65">
            <v>64370</v>
          </cell>
          <cell r="V65">
            <v>9462390</v>
          </cell>
        </row>
        <row r="66">
          <cell r="D66">
            <v>121</v>
          </cell>
          <cell r="V66">
            <v>7788770</v>
          </cell>
        </row>
        <row r="67">
          <cell r="V67">
            <v>0</v>
          </cell>
        </row>
        <row r="68">
          <cell r="D68">
            <v>240</v>
          </cell>
          <cell r="U68">
            <v>57760</v>
          </cell>
          <cell r="V68">
            <v>13862400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6</v>
          </cell>
          <cell r="U75">
            <v>4750</v>
          </cell>
          <cell r="V75">
            <v>28500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30</v>
          </cell>
          <cell r="U79">
            <v>6220</v>
          </cell>
          <cell r="V79">
            <v>186600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22170410</v>
          </cell>
        </row>
        <row r="174">
          <cell r="V174">
            <v>31514860</v>
          </cell>
        </row>
        <row r="243">
          <cell r="V243">
            <v>3557430</v>
          </cell>
        </row>
        <row r="289">
          <cell r="V289">
            <v>0</v>
          </cell>
        </row>
        <row r="295">
          <cell r="V295">
            <v>5964430</v>
          </cell>
        </row>
        <row r="362">
          <cell r="V362">
            <v>9805980</v>
          </cell>
        </row>
        <row r="405">
          <cell r="V405">
            <v>166650</v>
          </cell>
        </row>
        <row r="428">
          <cell r="V428">
            <v>6495040</v>
          </cell>
        </row>
        <row r="446">
          <cell r="V446">
            <v>0</v>
          </cell>
        </row>
        <row r="456">
          <cell r="V456">
            <v>161070</v>
          </cell>
        </row>
        <row r="500">
          <cell r="V500">
            <v>3264040</v>
          </cell>
        </row>
        <row r="535">
          <cell r="V535">
            <v>19245280</v>
          </cell>
        </row>
        <row r="590">
          <cell r="V590">
            <v>67830</v>
          </cell>
        </row>
        <row r="615">
          <cell r="V615">
            <v>25569220</v>
          </cell>
        </row>
        <row r="633">
          <cell r="V633">
            <v>11145690</v>
          </cell>
        </row>
        <row r="634">
          <cell r="V634">
            <v>1052220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544</v>
          </cell>
          <cell r="V768">
            <v>3703590</v>
          </cell>
        </row>
        <row r="783">
          <cell r="V783">
            <v>0</v>
          </cell>
        </row>
        <row r="795">
          <cell r="D795">
            <v>179</v>
          </cell>
          <cell r="U795">
            <v>6700</v>
          </cell>
          <cell r="V795">
            <v>1199300</v>
          </cell>
        </row>
        <row r="796">
          <cell r="D796">
            <v>394</v>
          </cell>
          <cell r="U796">
            <v>2620</v>
          </cell>
          <cell r="V796">
            <v>1032280</v>
          </cell>
        </row>
        <row r="797">
          <cell r="D797">
            <v>474</v>
          </cell>
          <cell r="U797">
            <v>2620</v>
          </cell>
          <cell r="V797">
            <v>1241880</v>
          </cell>
        </row>
        <row r="798">
          <cell r="D798">
            <v>2</v>
          </cell>
          <cell r="U798">
            <v>10450</v>
          </cell>
          <cell r="V798">
            <v>20900</v>
          </cell>
        </row>
        <row r="799">
          <cell r="D799">
            <v>37</v>
          </cell>
          <cell r="U799">
            <v>12230</v>
          </cell>
          <cell r="V799">
            <v>452510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16</v>
          </cell>
          <cell r="U805">
            <v>13840</v>
          </cell>
          <cell r="V805">
            <v>221440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725350</v>
          </cell>
        </row>
        <row r="882">
          <cell r="V882">
            <v>48725080</v>
          </cell>
        </row>
        <row r="961">
          <cell r="V961">
            <v>2692845</v>
          </cell>
        </row>
        <row r="1036">
          <cell r="D1036">
            <v>1</v>
          </cell>
          <cell r="U1036">
            <v>8850</v>
          </cell>
          <cell r="V1036">
            <v>8850</v>
          </cell>
        </row>
        <row r="1037">
          <cell r="V1037">
            <v>459050</v>
          </cell>
        </row>
        <row r="1098">
          <cell r="V1098">
            <v>2576535</v>
          </cell>
        </row>
        <row r="1166">
          <cell r="V1166">
            <v>2920415</v>
          </cell>
        </row>
        <row r="1197">
          <cell r="D1197">
            <v>680</v>
          </cell>
          <cell r="U1197">
            <v>4740</v>
          </cell>
          <cell r="V1197">
            <v>3223200</v>
          </cell>
        </row>
        <row r="1198">
          <cell r="D1198">
            <v>13</v>
          </cell>
          <cell r="U1198">
            <v>13370</v>
          </cell>
          <cell r="V1198">
            <v>173810</v>
          </cell>
        </row>
        <row r="1199">
          <cell r="D1199">
            <v>38</v>
          </cell>
          <cell r="U1199">
            <v>22670</v>
          </cell>
          <cell r="V1199">
            <v>861460</v>
          </cell>
        </row>
        <row r="1200">
          <cell r="U1200">
            <v>43280</v>
          </cell>
          <cell r="V1200">
            <v>0</v>
          </cell>
        </row>
        <row r="1201">
          <cell r="D1201">
            <v>57</v>
          </cell>
          <cell r="U1201">
            <v>48240</v>
          </cell>
          <cell r="V1201">
            <v>2749680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307230</v>
          </cell>
        </row>
        <row r="1287">
          <cell r="V1287">
            <v>153240</v>
          </cell>
        </row>
        <row r="1354">
          <cell r="D1354">
            <v>31</v>
          </cell>
          <cell r="U1354">
            <v>32740</v>
          </cell>
          <cell r="V1354">
            <v>1014940</v>
          </cell>
        </row>
        <row r="1355">
          <cell r="U1355">
            <v>39490</v>
          </cell>
          <cell r="V1355">
            <v>0</v>
          </cell>
        </row>
        <row r="1356">
          <cell r="D1356">
            <v>3</v>
          </cell>
          <cell r="U1356">
            <v>42060</v>
          </cell>
          <cell r="V1356">
            <v>126180</v>
          </cell>
        </row>
        <row r="1357">
          <cell r="V1357">
            <v>44559620</v>
          </cell>
        </row>
        <row r="1441">
          <cell r="V1441">
            <v>2612765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5008120</v>
          </cell>
        </row>
        <row r="1574">
          <cell r="V1574">
            <v>8552850</v>
          </cell>
        </row>
        <row r="1592">
          <cell r="V1592">
            <v>1948425</v>
          </cell>
        </row>
        <row r="1597">
          <cell r="V1597">
            <v>7807670</v>
          </cell>
        </row>
        <row r="1631">
          <cell r="V1631">
            <v>8101665</v>
          </cell>
        </row>
        <row r="1632">
          <cell r="D1632">
            <v>4</v>
          </cell>
          <cell r="V1632">
            <v>394160</v>
          </cell>
        </row>
        <row r="1633">
          <cell r="D1633">
            <v>31</v>
          </cell>
          <cell r="F1633">
            <v>3</v>
          </cell>
          <cell r="V1633">
            <v>3075475</v>
          </cell>
        </row>
        <row r="1634">
          <cell r="D1634">
            <v>37</v>
          </cell>
          <cell r="V1634">
            <v>4632030</v>
          </cell>
        </row>
        <row r="1635">
          <cell r="V1635">
            <v>0</v>
          </cell>
        </row>
        <row r="1636">
          <cell r="D1636">
            <v>86</v>
          </cell>
          <cell r="U1636">
            <v>125180</v>
          </cell>
          <cell r="V1636">
            <v>10765480</v>
          </cell>
        </row>
        <row r="1637">
          <cell r="D1637">
            <v>9</v>
          </cell>
          <cell r="U1637">
            <v>131720</v>
          </cell>
          <cell r="V1637">
            <v>1185480</v>
          </cell>
        </row>
        <row r="1639">
          <cell r="V1639">
            <v>8454295</v>
          </cell>
        </row>
        <row r="1845">
          <cell r="D1845">
            <v>6</v>
          </cell>
          <cell r="F1845">
            <v>0</v>
          </cell>
          <cell r="G1845">
            <v>0</v>
          </cell>
          <cell r="V1845">
            <v>314160</v>
          </cell>
        </row>
        <row r="1849">
          <cell r="D1849">
            <v>27</v>
          </cell>
          <cell r="V1849">
            <v>1821960</v>
          </cell>
        </row>
        <row r="1861">
          <cell r="D1861">
            <v>56</v>
          </cell>
          <cell r="U1861">
            <v>27160</v>
          </cell>
          <cell r="V1861">
            <v>1520960</v>
          </cell>
        </row>
        <row r="1863">
          <cell r="D1863">
            <v>200</v>
          </cell>
          <cell r="U1863">
            <v>17890</v>
          </cell>
          <cell r="V1863">
            <v>3578000</v>
          </cell>
        </row>
        <row r="1864">
          <cell r="D1864">
            <v>183</v>
          </cell>
          <cell r="U1864">
            <v>56280</v>
          </cell>
          <cell r="V1864">
            <v>10299240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166</v>
          </cell>
          <cell r="U1866">
            <v>2450</v>
          </cell>
          <cell r="V1866">
            <v>406700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3497880</v>
          </cell>
        </row>
        <row r="1889">
          <cell r="V1889">
            <v>4698510</v>
          </cell>
        </row>
        <row r="1914">
          <cell r="V1914">
            <v>2286270</v>
          </cell>
        </row>
        <row r="1941">
          <cell r="D1941">
            <v>334</v>
          </cell>
          <cell r="U1941">
            <v>18750</v>
          </cell>
          <cell r="V1941">
            <v>6262500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108</v>
          </cell>
          <cell r="U1981">
            <v>34000</v>
          </cell>
          <cell r="V1981">
            <v>3672000</v>
          </cell>
        </row>
        <row r="1983">
          <cell r="D1983">
            <v>3</v>
          </cell>
          <cell r="U1983">
            <v>6690</v>
          </cell>
          <cell r="V1983">
            <v>20070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  <row r="11">
          <cell r="B11" t="str">
            <v>DR. RUBEN BRAVO CASTILLO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63847</v>
          </cell>
        </row>
        <row r="13">
          <cell r="D13">
            <v>23293</v>
          </cell>
        </row>
        <row r="14">
          <cell r="D14">
            <v>28040</v>
          </cell>
        </row>
        <row r="15">
          <cell r="D15">
            <v>949</v>
          </cell>
        </row>
        <row r="16">
          <cell r="D16">
            <v>0</v>
          </cell>
        </row>
        <row r="17">
          <cell r="D17">
            <v>1621</v>
          </cell>
        </row>
        <row r="18">
          <cell r="D18">
            <v>7156</v>
          </cell>
        </row>
        <row r="19">
          <cell r="D19">
            <v>4593</v>
          </cell>
        </row>
        <row r="20">
          <cell r="D20">
            <v>72</v>
          </cell>
        </row>
        <row r="21">
          <cell r="D21">
            <v>2491</v>
          </cell>
        </row>
        <row r="22">
          <cell r="D22">
            <v>0</v>
          </cell>
        </row>
        <row r="23">
          <cell r="D23">
            <v>54</v>
          </cell>
        </row>
        <row r="24">
          <cell r="D24">
            <v>2734</v>
          </cell>
        </row>
        <row r="25">
          <cell r="D25">
            <v>3973</v>
          </cell>
        </row>
        <row r="26">
          <cell r="D26">
            <v>2531</v>
          </cell>
        </row>
        <row r="27">
          <cell r="D27">
            <v>6</v>
          </cell>
        </row>
        <row r="28">
          <cell r="D28">
            <v>559</v>
          </cell>
        </row>
        <row r="30">
          <cell r="D30">
            <v>496</v>
          </cell>
        </row>
        <row r="31">
          <cell r="D31">
            <v>179</v>
          </cell>
        </row>
        <row r="32">
          <cell r="D32">
            <v>202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188</v>
          </cell>
          <cell r="G69">
            <v>0</v>
          </cell>
          <cell r="H69">
            <v>0</v>
          </cell>
        </row>
        <row r="70">
          <cell r="F70">
            <v>8</v>
          </cell>
          <cell r="G70">
            <v>2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72</v>
          </cell>
          <cell r="G72">
            <v>0</v>
          </cell>
          <cell r="H72">
            <v>0</v>
          </cell>
        </row>
        <row r="73">
          <cell r="F73">
            <v>91</v>
          </cell>
          <cell r="G73">
            <v>4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6</v>
          </cell>
          <cell r="G75">
            <v>1</v>
          </cell>
          <cell r="H75">
            <v>0</v>
          </cell>
        </row>
        <row r="76">
          <cell r="F76">
            <v>142</v>
          </cell>
          <cell r="G76">
            <v>15</v>
          </cell>
          <cell r="H76">
            <v>0</v>
          </cell>
        </row>
        <row r="77">
          <cell r="F77">
            <v>13</v>
          </cell>
          <cell r="G77">
            <v>0</v>
          </cell>
          <cell r="H77">
            <v>0</v>
          </cell>
        </row>
        <row r="78">
          <cell r="F78">
            <v>22</v>
          </cell>
          <cell r="G78">
            <v>2</v>
          </cell>
          <cell r="H78">
            <v>0</v>
          </cell>
        </row>
        <row r="79">
          <cell r="F79">
            <v>7</v>
          </cell>
          <cell r="G79">
            <v>0</v>
          </cell>
          <cell r="H79">
            <v>0</v>
          </cell>
        </row>
        <row r="80">
          <cell r="F80">
            <v>58</v>
          </cell>
          <cell r="G80">
            <v>5</v>
          </cell>
          <cell r="H80">
            <v>0</v>
          </cell>
        </row>
        <row r="81">
          <cell r="F81">
            <v>65</v>
          </cell>
          <cell r="G81">
            <v>1</v>
          </cell>
          <cell r="H81">
            <v>0</v>
          </cell>
        </row>
        <row r="82">
          <cell r="F82">
            <v>50</v>
          </cell>
          <cell r="G82">
            <v>2</v>
          </cell>
          <cell r="H82">
            <v>0</v>
          </cell>
        </row>
        <row r="130">
          <cell r="E130">
            <v>1249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5840</v>
          </cell>
          <cell r="U15">
            <v>10920</v>
          </cell>
          <cell r="V15">
            <v>63772800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53</v>
          </cell>
          <cell r="U19">
            <v>13700</v>
          </cell>
          <cell r="V19">
            <v>726100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1792</v>
          </cell>
          <cell r="U23">
            <v>5520</v>
          </cell>
          <cell r="V23">
            <v>9891840</v>
          </cell>
        </row>
        <row r="24">
          <cell r="D24">
            <v>668</v>
          </cell>
          <cell r="U24">
            <v>6620</v>
          </cell>
          <cell r="V24">
            <v>4422160</v>
          </cell>
        </row>
        <row r="25">
          <cell r="D25">
            <v>1691</v>
          </cell>
          <cell r="U25">
            <v>8210</v>
          </cell>
          <cell r="V25">
            <v>13883110</v>
          </cell>
        </row>
        <row r="27">
          <cell r="D27">
            <v>1679</v>
          </cell>
          <cell r="U27">
            <v>1080</v>
          </cell>
          <cell r="V27">
            <v>1813320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16</v>
          </cell>
          <cell r="U30">
            <v>1460</v>
          </cell>
          <cell r="V30">
            <v>23360</v>
          </cell>
        </row>
        <row r="31">
          <cell r="D31">
            <v>878</v>
          </cell>
          <cell r="U31">
            <v>1170</v>
          </cell>
          <cell r="V31">
            <v>1027260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756</v>
          </cell>
          <cell r="U35">
            <v>1940</v>
          </cell>
          <cell r="V35">
            <v>1466640</v>
          </cell>
        </row>
        <row r="36">
          <cell r="D36">
            <v>1</v>
          </cell>
          <cell r="U36">
            <v>1940</v>
          </cell>
          <cell r="V36">
            <v>1940</v>
          </cell>
        </row>
        <row r="37">
          <cell r="D37">
            <v>543</v>
          </cell>
          <cell r="U37">
            <v>590</v>
          </cell>
          <cell r="V37">
            <v>320370</v>
          </cell>
        </row>
        <row r="39">
          <cell r="D39">
            <v>17</v>
          </cell>
          <cell r="U39">
            <v>1680</v>
          </cell>
          <cell r="V39">
            <v>28560</v>
          </cell>
        </row>
        <row r="40">
          <cell r="D40">
            <v>28</v>
          </cell>
          <cell r="U40">
            <v>1680</v>
          </cell>
          <cell r="V40">
            <v>47040</v>
          </cell>
        </row>
        <row r="41">
          <cell r="U41">
            <v>970</v>
          </cell>
          <cell r="V41">
            <v>0</v>
          </cell>
        </row>
        <row r="43">
          <cell r="D43">
            <v>265</v>
          </cell>
          <cell r="U43">
            <v>740</v>
          </cell>
          <cell r="V43">
            <v>196100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453</v>
          </cell>
          <cell r="U48">
            <v>640</v>
          </cell>
          <cell r="V48">
            <v>289920</v>
          </cell>
        </row>
        <row r="49">
          <cell r="D49">
            <v>402</v>
          </cell>
          <cell r="U49">
            <v>1940</v>
          </cell>
          <cell r="V49">
            <v>779880</v>
          </cell>
        </row>
        <row r="50">
          <cell r="D50">
            <v>50</v>
          </cell>
          <cell r="U50">
            <v>14590</v>
          </cell>
          <cell r="V50">
            <v>729500</v>
          </cell>
        </row>
        <row r="51">
          <cell r="D51">
            <v>90</v>
          </cell>
          <cell r="U51">
            <v>33500</v>
          </cell>
          <cell r="V51">
            <v>3015000</v>
          </cell>
        </row>
        <row r="52">
          <cell r="D52">
            <v>5</v>
          </cell>
          <cell r="V52">
            <v>41800</v>
          </cell>
        </row>
        <row r="59">
          <cell r="D59">
            <v>5580</v>
          </cell>
          <cell r="U59">
            <v>32060</v>
          </cell>
          <cell r="V59">
            <v>178894800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184</v>
          </cell>
          <cell r="U62">
            <v>133290</v>
          </cell>
          <cell r="V62">
            <v>24525360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149</v>
          </cell>
          <cell r="U65">
            <v>64370</v>
          </cell>
          <cell r="V65">
            <v>9591130</v>
          </cell>
        </row>
        <row r="66">
          <cell r="D66">
            <v>179</v>
          </cell>
          <cell r="V66">
            <v>11522230</v>
          </cell>
        </row>
        <row r="67">
          <cell r="V67">
            <v>0</v>
          </cell>
        </row>
        <row r="68">
          <cell r="D68">
            <v>202</v>
          </cell>
          <cell r="U68">
            <v>57760</v>
          </cell>
          <cell r="V68">
            <v>11667520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6</v>
          </cell>
          <cell r="U75">
            <v>4750</v>
          </cell>
          <cell r="V75">
            <v>28500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33</v>
          </cell>
          <cell r="U79">
            <v>6220</v>
          </cell>
          <cell r="V79">
            <v>205260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23260280</v>
          </cell>
        </row>
        <row r="174">
          <cell r="V174">
            <v>32173400</v>
          </cell>
        </row>
        <row r="243">
          <cell r="V243">
            <v>3203050</v>
          </cell>
        </row>
        <row r="289">
          <cell r="V289">
            <v>0</v>
          </cell>
        </row>
        <row r="295">
          <cell r="V295">
            <v>7248110</v>
          </cell>
        </row>
        <row r="362">
          <cell r="V362">
            <v>9892970</v>
          </cell>
        </row>
        <row r="405">
          <cell r="V405">
            <v>179960</v>
          </cell>
        </row>
        <row r="428">
          <cell r="V428">
            <v>9537350</v>
          </cell>
        </row>
        <row r="446">
          <cell r="V446">
            <v>0</v>
          </cell>
        </row>
        <row r="456">
          <cell r="V456">
            <v>72510</v>
          </cell>
        </row>
        <row r="500">
          <cell r="V500">
            <v>3333880</v>
          </cell>
        </row>
        <row r="535">
          <cell r="V535">
            <v>20299840</v>
          </cell>
        </row>
        <row r="590">
          <cell r="V590">
            <v>108220</v>
          </cell>
        </row>
        <row r="615">
          <cell r="V615">
            <v>27873070</v>
          </cell>
        </row>
        <row r="633">
          <cell r="V633">
            <v>10067290</v>
          </cell>
        </row>
        <row r="634">
          <cell r="V634">
            <v>884260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793</v>
          </cell>
          <cell r="V768">
            <v>5394820</v>
          </cell>
        </row>
        <row r="783">
          <cell r="V783">
            <v>0</v>
          </cell>
        </row>
        <row r="795">
          <cell r="D795">
            <v>154</v>
          </cell>
          <cell r="U795">
            <v>6700</v>
          </cell>
          <cell r="V795">
            <v>1031800</v>
          </cell>
        </row>
        <row r="796">
          <cell r="D796">
            <v>329</v>
          </cell>
          <cell r="U796">
            <v>2620</v>
          </cell>
          <cell r="V796">
            <v>861980</v>
          </cell>
        </row>
        <row r="797">
          <cell r="D797">
            <v>215</v>
          </cell>
          <cell r="U797">
            <v>2620</v>
          </cell>
          <cell r="V797">
            <v>563300</v>
          </cell>
        </row>
        <row r="798">
          <cell r="D798">
            <v>1</v>
          </cell>
          <cell r="U798">
            <v>10450</v>
          </cell>
          <cell r="V798">
            <v>10450</v>
          </cell>
        </row>
        <row r="799">
          <cell r="D799">
            <v>88</v>
          </cell>
          <cell r="U799">
            <v>12230</v>
          </cell>
          <cell r="V799">
            <v>1076240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12</v>
          </cell>
          <cell r="U805">
            <v>13840</v>
          </cell>
          <cell r="V805">
            <v>166080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62965180</v>
          </cell>
        </row>
        <row r="961">
          <cell r="V961">
            <v>722160</v>
          </cell>
        </row>
        <row r="1036">
          <cell r="D1036">
            <v>2</v>
          </cell>
          <cell r="U1036">
            <v>8850</v>
          </cell>
          <cell r="V1036">
            <v>17700</v>
          </cell>
        </row>
        <row r="1037">
          <cell r="V1037">
            <v>513490</v>
          </cell>
        </row>
        <row r="1098">
          <cell r="V1098">
            <v>4284020</v>
          </cell>
        </row>
        <row r="1166">
          <cell r="V1166">
            <v>1944775</v>
          </cell>
        </row>
        <row r="1197">
          <cell r="D1197">
            <v>601</v>
          </cell>
          <cell r="U1197">
            <v>4740</v>
          </cell>
          <cell r="V1197">
            <v>2848740</v>
          </cell>
        </row>
        <row r="1198">
          <cell r="D1198">
            <v>27</v>
          </cell>
          <cell r="U1198">
            <v>13370</v>
          </cell>
          <cell r="V1198">
            <v>360990</v>
          </cell>
        </row>
        <row r="1199">
          <cell r="D1199">
            <v>7</v>
          </cell>
          <cell r="U1199">
            <v>22670</v>
          </cell>
          <cell r="V1199">
            <v>158690</v>
          </cell>
        </row>
        <row r="1200">
          <cell r="U1200">
            <v>43280</v>
          </cell>
          <cell r="V1200">
            <v>0</v>
          </cell>
        </row>
        <row r="1201">
          <cell r="D1201">
            <v>68</v>
          </cell>
          <cell r="U1201">
            <v>48240</v>
          </cell>
          <cell r="V1201">
            <v>3280320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121290</v>
          </cell>
        </row>
        <row r="1287">
          <cell r="V1287">
            <v>584560</v>
          </cell>
        </row>
        <row r="1354">
          <cell r="D1354">
            <v>27</v>
          </cell>
          <cell r="U1354">
            <v>32740</v>
          </cell>
          <cell r="V1354">
            <v>883980</v>
          </cell>
        </row>
        <row r="1355">
          <cell r="U1355">
            <v>39490</v>
          </cell>
          <cell r="V1355">
            <v>0</v>
          </cell>
        </row>
        <row r="1356">
          <cell r="D1356">
            <v>4</v>
          </cell>
          <cell r="U1356">
            <v>42060</v>
          </cell>
          <cell r="V1356">
            <v>168240</v>
          </cell>
        </row>
        <row r="1357">
          <cell r="V1357">
            <v>34022545</v>
          </cell>
        </row>
        <row r="1441">
          <cell r="V1441">
            <v>1151450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4696885</v>
          </cell>
        </row>
        <row r="1574">
          <cell r="V1574">
            <v>10174140</v>
          </cell>
        </row>
        <row r="1592">
          <cell r="V1592">
            <v>1766490</v>
          </cell>
        </row>
        <row r="1597">
          <cell r="V1597">
            <v>10238280</v>
          </cell>
        </row>
        <row r="1631">
          <cell r="V1631">
            <v>7363455</v>
          </cell>
        </row>
        <row r="1632">
          <cell r="D1632">
            <v>1</v>
          </cell>
          <cell r="V1632">
            <v>98540</v>
          </cell>
        </row>
        <row r="1633">
          <cell r="D1633">
            <v>26</v>
          </cell>
          <cell r="F1633">
            <v>1</v>
          </cell>
          <cell r="V1633">
            <v>2507695</v>
          </cell>
        </row>
        <row r="1634">
          <cell r="D1634">
            <v>38</v>
          </cell>
          <cell r="V1634">
            <v>4757220</v>
          </cell>
        </row>
        <row r="1635">
          <cell r="V1635">
            <v>0</v>
          </cell>
        </row>
        <row r="1636">
          <cell r="D1636">
            <v>104</v>
          </cell>
          <cell r="U1636">
            <v>125180</v>
          </cell>
          <cell r="V1636">
            <v>13018720</v>
          </cell>
        </row>
        <row r="1637">
          <cell r="D1637">
            <v>8</v>
          </cell>
          <cell r="U1637">
            <v>131720</v>
          </cell>
          <cell r="V1637">
            <v>1053760</v>
          </cell>
        </row>
        <row r="1639">
          <cell r="V1639">
            <v>9164335</v>
          </cell>
        </row>
        <row r="1845">
          <cell r="D1845">
            <v>5</v>
          </cell>
          <cell r="F1845">
            <v>0</v>
          </cell>
          <cell r="G1845">
            <v>0</v>
          </cell>
          <cell r="V1845">
            <v>261800</v>
          </cell>
        </row>
        <row r="1849">
          <cell r="D1849">
            <v>27</v>
          </cell>
          <cell r="V1849">
            <v>1625190</v>
          </cell>
        </row>
        <row r="1861">
          <cell r="D1861">
            <v>70</v>
          </cell>
          <cell r="U1861">
            <v>27160</v>
          </cell>
          <cell r="V1861">
            <v>1901200</v>
          </cell>
        </row>
        <row r="1863">
          <cell r="D1863">
            <v>245</v>
          </cell>
          <cell r="U1863">
            <v>17890</v>
          </cell>
          <cell r="V1863">
            <v>4383050</v>
          </cell>
        </row>
        <row r="1864">
          <cell r="D1864">
            <v>230</v>
          </cell>
          <cell r="U1864">
            <v>56280</v>
          </cell>
          <cell r="V1864">
            <v>12944400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146</v>
          </cell>
          <cell r="U1866">
            <v>2450</v>
          </cell>
          <cell r="V1866">
            <v>357700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4337090</v>
          </cell>
        </row>
        <row r="1889">
          <cell r="V1889">
            <v>3981270</v>
          </cell>
        </row>
        <row r="1914">
          <cell r="V1914">
            <v>2276130</v>
          </cell>
        </row>
        <row r="1941">
          <cell r="D1941">
            <v>311</v>
          </cell>
          <cell r="U1941">
            <v>18750</v>
          </cell>
          <cell r="V1941">
            <v>5831250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91</v>
          </cell>
          <cell r="U1981">
            <v>34000</v>
          </cell>
          <cell r="V1981">
            <v>3094000</v>
          </cell>
        </row>
        <row r="1983">
          <cell r="D1983">
            <v>3</v>
          </cell>
          <cell r="U1983">
            <v>6690</v>
          </cell>
          <cell r="V1983">
            <v>20070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  <row r="11">
          <cell r="B11" t="str">
            <v xml:space="preserve">DR. RUBEN BRAVO CASTILLO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66912</v>
          </cell>
        </row>
        <row r="13">
          <cell r="D13">
            <v>24412</v>
          </cell>
        </row>
        <row r="14">
          <cell r="D14">
            <v>29846</v>
          </cell>
        </row>
        <row r="15">
          <cell r="D15">
            <v>915</v>
          </cell>
        </row>
        <row r="16">
          <cell r="D16">
            <v>0</v>
          </cell>
        </row>
        <row r="17">
          <cell r="D17">
            <v>1609</v>
          </cell>
        </row>
        <row r="18">
          <cell r="D18">
            <v>7317</v>
          </cell>
        </row>
        <row r="19">
          <cell r="D19">
            <v>5066</v>
          </cell>
        </row>
        <row r="20">
          <cell r="D20">
            <v>35</v>
          </cell>
        </row>
        <row r="21">
          <cell r="D21">
            <v>2216</v>
          </cell>
        </row>
        <row r="22">
          <cell r="D22">
            <v>0</v>
          </cell>
        </row>
        <row r="23">
          <cell r="D23">
            <v>58</v>
          </cell>
        </row>
        <row r="24">
          <cell r="D24">
            <v>2755</v>
          </cell>
        </row>
        <row r="25">
          <cell r="D25">
            <v>4455</v>
          </cell>
        </row>
        <row r="26">
          <cell r="D26">
            <v>2734</v>
          </cell>
        </row>
        <row r="27">
          <cell r="D27">
            <v>9</v>
          </cell>
        </row>
        <row r="28">
          <cell r="D28">
            <v>637</v>
          </cell>
        </row>
        <row r="30">
          <cell r="D30">
            <v>739</v>
          </cell>
        </row>
        <row r="31">
          <cell r="D31">
            <v>161</v>
          </cell>
        </row>
        <row r="32">
          <cell r="D32">
            <v>175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3</v>
          </cell>
          <cell r="G68">
            <v>0</v>
          </cell>
          <cell r="H68">
            <v>0</v>
          </cell>
        </row>
        <row r="69">
          <cell r="F69">
            <v>266</v>
          </cell>
          <cell r="G69">
            <v>0</v>
          </cell>
          <cell r="H69">
            <v>0</v>
          </cell>
        </row>
        <row r="70">
          <cell r="F70">
            <v>11</v>
          </cell>
          <cell r="G70">
            <v>0</v>
          </cell>
          <cell r="H70">
            <v>0</v>
          </cell>
        </row>
        <row r="71">
          <cell r="F71">
            <v>11</v>
          </cell>
          <cell r="G71">
            <v>0</v>
          </cell>
          <cell r="H71">
            <v>0</v>
          </cell>
        </row>
        <row r="72">
          <cell r="F72">
            <v>71</v>
          </cell>
          <cell r="G72">
            <v>3</v>
          </cell>
          <cell r="H72">
            <v>0</v>
          </cell>
        </row>
        <row r="73">
          <cell r="F73">
            <v>117</v>
          </cell>
          <cell r="G73">
            <v>2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4</v>
          </cell>
          <cell r="G75">
            <v>0</v>
          </cell>
          <cell r="H75">
            <v>0</v>
          </cell>
        </row>
        <row r="76">
          <cell r="F76">
            <v>139</v>
          </cell>
          <cell r="G76">
            <v>14</v>
          </cell>
          <cell r="H76">
            <v>0</v>
          </cell>
        </row>
        <row r="77">
          <cell r="F77">
            <v>10</v>
          </cell>
          <cell r="G77">
            <v>1</v>
          </cell>
          <cell r="H77">
            <v>0</v>
          </cell>
        </row>
        <row r="78">
          <cell r="F78">
            <v>23</v>
          </cell>
          <cell r="G78">
            <v>1</v>
          </cell>
          <cell r="H78">
            <v>0</v>
          </cell>
        </row>
        <row r="79">
          <cell r="F79">
            <v>14</v>
          </cell>
          <cell r="G79">
            <v>1</v>
          </cell>
          <cell r="H79">
            <v>0</v>
          </cell>
        </row>
        <row r="80">
          <cell r="F80">
            <v>48</v>
          </cell>
          <cell r="G80">
            <v>7</v>
          </cell>
          <cell r="H80">
            <v>0</v>
          </cell>
        </row>
        <row r="81">
          <cell r="F81">
            <v>56</v>
          </cell>
          <cell r="G81">
            <v>2</v>
          </cell>
          <cell r="H81">
            <v>0</v>
          </cell>
        </row>
        <row r="82">
          <cell r="F82">
            <v>44</v>
          </cell>
          <cell r="G82">
            <v>2</v>
          </cell>
          <cell r="H82">
            <v>0</v>
          </cell>
        </row>
        <row r="130">
          <cell r="E130">
            <v>1212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6366</v>
          </cell>
          <cell r="U15">
            <v>10920</v>
          </cell>
          <cell r="V15">
            <v>69516720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57</v>
          </cell>
          <cell r="U19">
            <v>13700</v>
          </cell>
          <cell r="V19">
            <v>780900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1817</v>
          </cell>
          <cell r="U23">
            <v>5520</v>
          </cell>
          <cell r="V23">
            <v>10029840</v>
          </cell>
        </row>
        <row r="24">
          <cell r="D24">
            <v>778</v>
          </cell>
          <cell r="U24">
            <v>6620</v>
          </cell>
          <cell r="V24">
            <v>5150360</v>
          </cell>
        </row>
        <row r="25">
          <cell r="D25">
            <v>1770</v>
          </cell>
          <cell r="U25">
            <v>8210</v>
          </cell>
          <cell r="V25">
            <v>14531700</v>
          </cell>
        </row>
        <row r="27">
          <cell r="D27">
            <v>1844</v>
          </cell>
          <cell r="U27">
            <v>1080</v>
          </cell>
          <cell r="V27">
            <v>1991520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33</v>
          </cell>
          <cell r="U30">
            <v>1460</v>
          </cell>
          <cell r="V30">
            <v>48180</v>
          </cell>
        </row>
        <row r="31">
          <cell r="D31">
            <v>833</v>
          </cell>
          <cell r="U31">
            <v>1170</v>
          </cell>
          <cell r="V31">
            <v>974610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942</v>
          </cell>
          <cell r="U35">
            <v>1940</v>
          </cell>
          <cell r="V35">
            <v>1827480</v>
          </cell>
        </row>
        <row r="36">
          <cell r="D36">
            <v>3</v>
          </cell>
          <cell r="U36">
            <v>1940</v>
          </cell>
          <cell r="V36">
            <v>5820</v>
          </cell>
        </row>
        <row r="37">
          <cell r="D37">
            <v>552</v>
          </cell>
          <cell r="U37">
            <v>590</v>
          </cell>
          <cell r="V37">
            <v>325680</v>
          </cell>
        </row>
        <row r="39">
          <cell r="D39">
            <v>10</v>
          </cell>
          <cell r="U39">
            <v>1680</v>
          </cell>
          <cell r="V39">
            <v>16800</v>
          </cell>
        </row>
        <row r="40">
          <cell r="D40">
            <v>18</v>
          </cell>
          <cell r="U40">
            <v>1680</v>
          </cell>
          <cell r="V40">
            <v>30240</v>
          </cell>
        </row>
        <row r="41">
          <cell r="U41">
            <v>970</v>
          </cell>
          <cell r="V41">
            <v>0</v>
          </cell>
        </row>
        <row r="43">
          <cell r="D43">
            <v>274</v>
          </cell>
          <cell r="U43">
            <v>740</v>
          </cell>
          <cell r="V43">
            <v>202760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406</v>
          </cell>
          <cell r="U48">
            <v>640</v>
          </cell>
          <cell r="V48">
            <v>259840</v>
          </cell>
        </row>
        <row r="49">
          <cell r="D49">
            <v>418</v>
          </cell>
          <cell r="U49">
            <v>1940</v>
          </cell>
          <cell r="V49">
            <v>810920</v>
          </cell>
        </row>
        <row r="50">
          <cell r="D50">
            <v>50</v>
          </cell>
          <cell r="U50">
            <v>14590</v>
          </cell>
          <cell r="V50">
            <v>729500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3</v>
          </cell>
          <cell r="V52">
            <v>25080</v>
          </cell>
        </row>
        <row r="59">
          <cell r="D59">
            <v>5674</v>
          </cell>
          <cell r="U59">
            <v>32060</v>
          </cell>
          <cell r="V59">
            <v>181908440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221</v>
          </cell>
          <cell r="U62">
            <v>133290</v>
          </cell>
          <cell r="V62">
            <v>29457090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254</v>
          </cell>
          <cell r="U65">
            <v>64370</v>
          </cell>
          <cell r="V65">
            <v>16349980</v>
          </cell>
        </row>
        <row r="66">
          <cell r="D66">
            <v>148</v>
          </cell>
          <cell r="V66">
            <v>9526760</v>
          </cell>
        </row>
        <row r="67">
          <cell r="V67">
            <v>0</v>
          </cell>
        </row>
        <row r="68">
          <cell r="D68">
            <v>179</v>
          </cell>
          <cell r="U68">
            <v>57760</v>
          </cell>
          <cell r="V68">
            <v>10339040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3</v>
          </cell>
          <cell r="U75">
            <v>4750</v>
          </cell>
          <cell r="V75">
            <v>14250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34</v>
          </cell>
          <cell r="U79">
            <v>6220</v>
          </cell>
          <cell r="V79">
            <v>211480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26090110</v>
          </cell>
        </row>
        <row r="174">
          <cell r="V174">
            <v>34352530</v>
          </cell>
        </row>
        <row r="243">
          <cell r="V243">
            <v>3096360</v>
          </cell>
        </row>
        <row r="289">
          <cell r="V289">
            <v>0</v>
          </cell>
        </row>
        <row r="295">
          <cell r="V295">
            <v>7295010</v>
          </cell>
        </row>
        <row r="362">
          <cell r="V362">
            <v>10938310</v>
          </cell>
        </row>
        <row r="405">
          <cell r="V405">
            <v>98060</v>
          </cell>
        </row>
        <row r="428">
          <cell r="V428">
            <v>8516240</v>
          </cell>
        </row>
        <row r="446">
          <cell r="V446">
            <v>0</v>
          </cell>
        </row>
        <row r="456">
          <cell r="V456">
            <v>114260</v>
          </cell>
        </row>
        <row r="500">
          <cell r="V500">
            <v>3346180</v>
          </cell>
        </row>
        <row r="535">
          <cell r="V535">
            <v>20903480</v>
          </cell>
        </row>
        <row r="590">
          <cell r="V590">
            <v>182910</v>
          </cell>
        </row>
        <row r="615">
          <cell r="V615">
            <v>31538160</v>
          </cell>
        </row>
        <row r="633">
          <cell r="V633">
            <v>12829540</v>
          </cell>
        </row>
        <row r="634">
          <cell r="V634">
            <v>795340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668</v>
          </cell>
          <cell r="V768">
            <v>4598710</v>
          </cell>
        </row>
        <row r="783">
          <cell r="V783">
            <v>0</v>
          </cell>
        </row>
        <row r="795">
          <cell r="D795">
            <v>204</v>
          </cell>
          <cell r="U795">
            <v>6700</v>
          </cell>
          <cell r="V795">
            <v>1366800</v>
          </cell>
        </row>
        <row r="796">
          <cell r="D796">
            <v>313</v>
          </cell>
          <cell r="U796">
            <v>2620</v>
          </cell>
          <cell r="V796">
            <v>820060</v>
          </cell>
        </row>
        <row r="797">
          <cell r="D797">
            <v>570</v>
          </cell>
          <cell r="U797">
            <v>2620</v>
          </cell>
          <cell r="V797">
            <v>1493400</v>
          </cell>
        </row>
        <row r="798">
          <cell r="D798">
            <v>3</v>
          </cell>
          <cell r="U798">
            <v>10450</v>
          </cell>
          <cell r="V798">
            <v>31350</v>
          </cell>
        </row>
        <row r="799">
          <cell r="D799">
            <v>71</v>
          </cell>
          <cell r="U799">
            <v>12230</v>
          </cell>
          <cell r="V799">
            <v>868330</v>
          </cell>
        </row>
        <row r="800">
          <cell r="D800">
            <v>1</v>
          </cell>
          <cell r="U800">
            <v>27750</v>
          </cell>
          <cell r="V800">
            <v>27750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14</v>
          </cell>
          <cell r="U805">
            <v>13840</v>
          </cell>
          <cell r="V805">
            <v>193760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426540</v>
          </cell>
        </row>
        <row r="882">
          <cell r="V882">
            <v>100460860</v>
          </cell>
        </row>
        <row r="961">
          <cell r="V961">
            <v>588500</v>
          </cell>
        </row>
        <row r="1036">
          <cell r="U1036">
            <v>8850</v>
          </cell>
          <cell r="V1036">
            <v>0</v>
          </cell>
        </row>
        <row r="1037">
          <cell r="V1037">
            <v>862740</v>
          </cell>
        </row>
        <row r="1098">
          <cell r="V1098">
            <v>3645475</v>
          </cell>
        </row>
        <row r="1166">
          <cell r="V1166">
            <v>2860010</v>
          </cell>
        </row>
        <row r="1197">
          <cell r="D1197">
            <v>698</v>
          </cell>
          <cell r="U1197">
            <v>4740</v>
          </cell>
          <cell r="V1197">
            <v>3308520</v>
          </cell>
        </row>
        <row r="1198">
          <cell r="D1198">
            <v>8</v>
          </cell>
          <cell r="U1198">
            <v>13370</v>
          </cell>
          <cell r="V1198">
            <v>106960</v>
          </cell>
        </row>
        <row r="1199">
          <cell r="D1199">
            <v>31</v>
          </cell>
          <cell r="U1199">
            <v>22670</v>
          </cell>
          <cell r="V1199">
            <v>702770</v>
          </cell>
        </row>
        <row r="1200">
          <cell r="U1200">
            <v>43280</v>
          </cell>
          <cell r="V1200">
            <v>0</v>
          </cell>
        </row>
        <row r="1201">
          <cell r="D1201">
            <v>60</v>
          </cell>
          <cell r="U1201">
            <v>48240</v>
          </cell>
          <cell r="V1201">
            <v>2894400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121290</v>
          </cell>
        </row>
        <row r="1287">
          <cell r="V1287">
            <v>262510</v>
          </cell>
        </row>
        <row r="1354">
          <cell r="D1354">
            <v>30</v>
          </cell>
          <cell r="U1354">
            <v>32740</v>
          </cell>
          <cell r="V1354">
            <v>982200</v>
          </cell>
        </row>
        <row r="1355">
          <cell r="U1355">
            <v>39490</v>
          </cell>
          <cell r="V1355">
            <v>0</v>
          </cell>
        </row>
        <row r="1356">
          <cell r="D1356">
            <v>3</v>
          </cell>
          <cell r="U1356">
            <v>42060</v>
          </cell>
          <cell r="V1356">
            <v>126180</v>
          </cell>
        </row>
        <row r="1357">
          <cell r="V1357">
            <v>35502010</v>
          </cell>
        </row>
        <row r="1441">
          <cell r="V1441">
            <v>1132115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4253690</v>
          </cell>
        </row>
        <row r="1574">
          <cell r="V1574">
            <v>9755460</v>
          </cell>
        </row>
        <row r="1592">
          <cell r="V1592">
            <v>2828670</v>
          </cell>
        </row>
        <row r="1597">
          <cell r="V1597">
            <v>9822350</v>
          </cell>
        </row>
        <row r="1631">
          <cell r="V1631">
            <v>6467420</v>
          </cell>
        </row>
        <row r="1632">
          <cell r="D1632">
            <v>1</v>
          </cell>
          <cell r="V1632">
            <v>98540</v>
          </cell>
        </row>
        <row r="1633">
          <cell r="D1633">
            <v>20</v>
          </cell>
          <cell r="F1633">
            <v>2</v>
          </cell>
          <cell r="V1633">
            <v>1987230</v>
          </cell>
        </row>
        <row r="1634">
          <cell r="D1634">
            <v>35</v>
          </cell>
          <cell r="V1634">
            <v>4381650</v>
          </cell>
        </row>
        <row r="1635">
          <cell r="V1635">
            <v>0</v>
          </cell>
        </row>
        <row r="1636">
          <cell r="D1636">
            <v>102</v>
          </cell>
          <cell r="U1636">
            <v>125180</v>
          </cell>
          <cell r="V1636">
            <v>12768360</v>
          </cell>
        </row>
        <row r="1637">
          <cell r="D1637">
            <v>7</v>
          </cell>
          <cell r="U1637">
            <v>131720</v>
          </cell>
          <cell r="V1637">
            <v>922040</v>
          </cell>
        </row>
        <row r="1639">
          <cell r="V1639">
            <v>7910840</v>
          </cell>
        </row>
        <row r="1845">
          <cell r="D1845">
            <v>7</v>
          </cell>
          <cell r="F1845">
            <v>0</v>
          </cell>
          <cell r="G1845">
            <v>0</v>
          </cell>
          <cell r="V1845">
            <v>418700</v>
          </cell>
        </row>
        <row r="1849">
          <cell r="D1849">
            <v>38</v>
          </cell>
          <cell r="V1849">
            <v>2441340</v>
          </cell>
        </row>
        <row r="1861">
          <cell r="D1861">
            <v>57</v>
          </cell>
          <cell r="U1861">
            <v>27160</v>
          </cell>
          <cell r="V1861">
            <v>1548120</v>
          </cell>
        </row>
        <row r="1863">
          <cell r="D1863">
            <v>207</v>
          </cell>
          <cell r="U1863">
            <v>17890</v>
          </cell>
          <cell r="V1863">
            <v>3703230</v>
          </cell>
        </row>
        <row r="1864">
          <cell r="D1864">
            <v>189</v>
          </cell>
          <cell r="U1864">
            <v>56280</v>
          </cell>
          <cell r="V1864">
            <v>10636920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166</v>
          </cell>
          <cell r="U1866">
            <v>2450</v>
          </cell>
          <cell r="V1866">
            <v>406700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5339110</v>
          </cell>
        </row>
        <row r="1889">
          <cell r="V1889">
            <v>6209250</v>
          </cell>
        </row>
        <row r="1914">
          <cell r="V1914">
            <v>2559090</v>
          </cell>
        </row>
        <row r="1941">
          <cell r="D1941">
            <v>453</v>
          </cell>
          <cell r="U1941">
            <v>18750</v>
          </cell>
          <cell r="V1941">
            <v>8493750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109</v>
          </cell>
          <cell r="U1981">
            <v>34000</v>
          </cell>
          <cell r="V1981">
            <v>3706000</v>
          </cell>
        </row>
        <row r="1983">
          <cell r="D1983">
            <v>7</v>
          </cell>
          <cell r="U1983">
            <v>6690</v>
          </cell>
          <cell r="V1983">
            <v>46830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  <row r="11">
          <cell r="B11" t="str">
            <v>DR.  RUBEN BRAVO CASTILLO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55358</v>
          </cell>
        </row>
        <row r="13">
          <cell r="D13">
            <v>20713</v>
          </cell>
        </row>
        <row r="14">
          <cell r="D14">
            <v>24919</v>
          </cell>
        </row>
        <row r="15">
          <cell r="D15">
            <v>736</v>
          </cell>
        </row>
        <row r="16">
          <cell r="D16">
            <v>0</v>
          </cell>
        </row>
        <row r="17">
          <cell r="D17">
            <v>1355</v>
          </cell>
        </row>
        <row r="18">
          <cell r="D18">
            <v>5304</v>
          </cell>
        </row>
        <row r="19">
          <cell r="D19">
            <v>3779</v>
          </cell>
        </row>
        <row r="20">
          <cell r="D20">
            <v>55</v>
          </cell>
        </row>
        <row r="21">
          <cell r="D21">
            <v>1470</v>
          </cell>
        </row>
        <row r="22">
          <cell r="D22">
            <v>0</v>
          </cell>
        </row>
        <row r="23">
          <cell r="D23">
            <v>87</v>
          </cell>
        </row>
        <row r="24">
          <cell r="D24">
            <v>2244</v>
          </cell>
        </row>
        <row r="25">
          <cell r="D25">
            <v>3954</v>
          </cell>
        </row>
        <row r="26">
          <cell r="D26">
            <v>2604</v>
          </cell>
        </row>
        <row r="27">
          <cell r="D27">
            <v>3</v>
          </cell>
        </row>
        <row r="28">
          <cell r="D28">
            <v>571</v>
          </cell>
        </row>
        <row r="30">
          <cell r="D30">
            <v>512</v>
          </cell>
        </row>
        <row r="31">
          <cell r="D31">
            <v>150</v>
          </cell>
        </row>
        <row r="32">
          <cell r="D32">
            <v>114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1</v>
          </cell>
          <cell r="G68">
            <v>0</v>
          </cell>
          <cell r="H68">
            <v>0</v>
          </cell>
        </row>
        <row r="69">
          <cell r="F69">
            <v>124</v>
          </cell>
          <cell r="G69">
            <v>0</v>
          </cell>
          <cell r="H69">
            <v>0</v>
          </cell>
        </row>
        <row r="70">
          <cell r="F70">
            <v>17</v>
          </cell>
          <cell r="G70">
            <v>1</v>
          </cell>
          <cell r="H70">
            <v>0</v>
          </cell>
        </row>
        <row r="71">
          <cell r="F71">
            <v>3</v>
          </cell>
          <cell r="G71">
            <v>0</v>
          </cell>
          <cell r="H71">
            <v>0</v>
          </cell>
        </row>
        <row r="72">
          <cell r="F72">
            <v>66</v>
          </cell>
          <cell r="G72">
            <v>1</v>
          </cell>
          <cell r="H72">
            <v>0</v>
          </cell>
        </row>
        <row r="73">
          <cell r="F73">
            <v>100</v>
          </cell>
          <cell r="G73">
            <v>3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4</v>
          </cell>
          <cell r="G75">
            <v>0</v>
          </cell>
          <cell r="H75">
            <v>0</v>
          </cell>
        </row>
        <row r="76">
          <cell r="F76">
            <v>117</v>
          </cell>
          <cell r="G76">
            <v>11</v>
          </cell>
          <cell r="H76">
            <v>0</v>
          </cell>
        </row>
        <row r="77">
          <cell r="F77">
            <v>5</v>
          </cell>
          <cell r="G77">
            <v>1</v>
          </cell>
          <cell r="H77">
            <v>0</v>
          </cell>
        </row>
        <row r="78">
          <cell r="F78">
            <v>8</v>
          </cell>
          <cell r="G78">
            <v>1</v>
          </cell>
          <cell r="H78">
            <v>0</v>
          </cell>
        </row>
        <row r="79">
          <cell r="F79">
            <v>9</v>
          </cell>
          <cell r="G79">
            <v>0</v>
          </cell>
          <cell r="H79">
            <v>0</v>
          </cell>
        </row>
        <row r="80">
          <cell r="F80">
            <v>31</v>
          </cell>
          <cell r="G80">
            <v>2</v>
          </cell>
          <cell r="H80">
            <v>0</v>
          </cell>
        </row>
        <row r="81">
          <cell r="F81">
            <v>63</v>
          </cell>
          <cell r="G81">
            <v>0</v>
          </cell>
          <cell r="H81">
            <v>0</v>
          </cell>
        </row>
        <row r="82">
          <cell r="F82">
            <v>44</v>
          </cell>
          <cell r="G82">
            <v>1</v>
          </cell>
          <cell r="H82">
            <v>0</v>
          </cell>
        </row>
        <row r="130">
          <cell r="E130">
            <v>1093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6269</v>
          </cell>
          <cell r="U15">
            <v>10920</v>
          </cell>
          <cell r="V15">
            <v>68457480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53</v>
          </cell>
          <cell r="U19">
            <v>13700</v>
          </cell>
          <cell r="V19">
            <v>726100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1741</v>
          </cell>
          <cell r="U23">
            <v>5520</v>
          </cell>
          <cell r="V23">
            <v>9610320</v>
          </cell>
        </row>
        <row r="24">
          <cell r="D24">
            <v>851</v>
          </cell>
          <cell r="U24">
            <v>6620</v>
          </cell>
          <cell r="V24">
            <v>5633620</v>
          </cell>
        </row>
        <row r="25">
          <cell r="D25">
            <v>1304</v>
          </cell>
          <cell r="U25">
            <v>8210</v>
          </cell>
          <cell r="V25">
            <v>10705840</v>
          </cell>
        </row>
        <row r="27">
          <cell r="D27">
            <v>1702</v>
          </cell>
          <cell r="U27">
            <v>1080</v>
          </cell>
          <cell r="V27">
            <v>1838160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28</v>
          </cell>
          <cell r="U30">
            <v>1460</v>
          </cell>
          <cell r="V30">
            <v>40880</v>
          </cell>
        </row>
        <row r="31">
          <cell r="D31">
            <v>702</v>
          </cell>
          <cell r="U31">
            <v>1170</v>
          </cell>
          <cell r="V31">
            <v>821340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651</v>
          </cell>
          <cell r="U35">
            <v>1940</v>
          </cell>
          <cell r="V35">
            <v>1262940</v>
          </cell>
        </row>
        <row r="36">
          <cell r="U36">
            <v>1940</v>
          </cell>
          <cell r="V36">
            <v>0</v>
          </cell>
        </row>
        <row r="37">
          <cell r="D37">
            <v>475</v>
          </cell>
          <cell r="U37">
            <v>590</v>
          </cell>
          <cell r="V37">
            <v>280250</v>
          </cell>
        </row>
        <row r="39">
          <cell r="U39">
            <v>1680</v>
          </cell>
          <cell r="V39">
            <v>0</v>
          </cell>
        </row>
        <row r="40">
          <cell r="D40">
            <v>24</v>
          </cell>
          <cell r="U40">
            <v>1680</v>
          </cell>
          <cell r="V40">
            <v>40320</v>
          </cell>
        </row>
        <row r="41">
          <cell r="U41">
            <v>970</v>
          </cell>
          <cell r="V41">
            <v>0</v>
          </cell>
        </row>
        <row r="43">
          <cell r="D43">
            <v>283</v>
          </cell>
          <cell r="U43">
            <v>740</v>
          </cell>
          <cell r="V43">
            <v>209420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437</v>
          </cell>
          <cell r="U48">
            <v>640</v>
          </cell>
          <cell r="V48">
            <v>279680</v>
          </cell>
        </row>
        <row r="49">
          <cell r="D49">
            <v>351</v>
          </cell>
          <cell r="U49">
            <v>1940</v>
          </cell>
          <cell r="V49">
            <v>680940</v>
          </cell>
        </row>
        <row r="50">
          <cell r="D50">
            <v>45</v>
          </cell>
          <cell r="U50">
            <v>14590</v>
          </cell>
          <cell r="V50">
            <v>656550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10</v>
          </cell>
          <cell r="V52">
            <v>83600</v>
          </cell>
        </row>
        <row r="59">
          <cell r="D59">
            <v>4731</v>
          </cell>
          <cell r="U59">
            <v>32060</v>
          </cell>
          <cell r="V59">
            <v>151675860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187</v>
          </cell>
          <cell r="U62">
            <v>133290</v>
          </cell>
          <cell r="V62">
            <v>24925230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159</v>
          </cell>
          <cell r="U65">
            <v>64370</v>
          </cell>
          <cell r="V65">
            <v>10234830</v>
          </cell>
        </row>
        <row r="66">
          <cell r="D66">
            <v>151</v>
          </cell>
          <cell r="V66">
            <v>9719870</v>
          </cell>
        </row>
        <row r="67">
          <cell r="V67">
            <v>0</v>
          </cell>
        </row>
        <row r="68">
          <cell r="D68">
            <v>132</v>
          </cell>
          <cell r="U68">
            <v>57760</v>
          </cell>
          <cell r="V68">
            <v>7624320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36</v>
          </cell>
          <cell r="U79">
            <v>6220</v>
          </cell>
          <cell r="V79">
            <v>223920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21955920</v>
          </cell>
        </row>
        <row r="174">
          <cell r="V174">
            <v>28849860</v>
          </cell>
        </row>
        <row r="243">
          <cell r="V243">
            <v>2481600</v>
          </cell>
        </row>
        <row r="289">
          <cell r="V289">
            <v>0</v>
          </cell>
        </row>
        <row r="295">
          <cell r="V295">
            <v>6190650</v>
          </cell>
        </row>
        <row r="362">
          <cell r="V362">
            <v>8090630</v>
          </cell>
        </row>
        <row r="405">
          <cell r="V405">
            <v>147440</v>
          </cell>
        </row>
        <row r="428">
          <cell r="V428">
            <v>5650990</v>
          </cell>
        </row>
        <row r="446">
          <cell r="V446">
            <v>0</v>
          </cell>
        </row>
        <row r="456">
          <cell r="V456">
            <v>143990</v>
          </cell>
        </row>
        <row r="500">
          <cell r="V500">
            <v>2658720</v>
          </cell>
        </row>
        <row r="535">
          <cell r="V535">
            <v>20303790</v>
          </cell>
        </row>
        <row r="590">
          <cell r="V590">
            <v>60970</v>
          </cell>
        </row>
        <row r="615">
          <cell r="V615">
            <v>27622330</v>
          </cell>
        </row>
        <row r="633">
          <cell r="V633">
            <v>9166670</v>
          </cell>
        </row>
        <row r="634">
          <cell r="V634">
            <v>741000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690</v>
          </cell>
          <cell r="V768">
            <v>4692510</v>
          </cell>
        </row>
        <row r="783">
          <cell r="V783">
            <v>0</v>
          </cell>
        </row>
        <row r="795">
          <cell r="D795">
            <v>182</v>
          </cell>
          <cell r="U795">
            <v>6700</v>
          </cell>
          <cell r="V795">
            <v>1219400</v>
          </cell>
        </row>
        <row r="796">
          <cell r="D796">
            <v>204</v>
          </cell>
          <cell r="U796">
            <v>2620</v>
          </cell>
          <cell r="V796">
            <v>534480</v>
          </cell>
        </row>
        <row r="797">
          <cell r="D797">
            <v>334</v>
          </cell>
          <cell r="U797">
            <v>2620</v>
          </cell>
          <cell r="V797">
            <v>875080</v>
          </cell>
        </row>
        <row r="798">
          <cell r="D798">
            <v>3</v>
          </cell>
          <cell r="U798">
            <v>10450</v>
          </cell>
          <cell r="V798">
            <v>31350</v>
          </cell>
        </row>
        <row r="799">
          <cell r="D799">
            <v>26</v>
          </cell>
          <cell r="U799">
            <v>12230</v>
          </cell>
          <cell r="V799">
            <v>317980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12</v>
          </cell>
          <cell r="U805">
            <v>13840</v>
          </cell>
          <cell r="V805">
            <v>166080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145070</v>
          </cell>
        </row>
        <row r="882">
          <cell r="V882">
            <v>23444270</v>
          </cell>
        </row>
        <row r="961">
          <cell r="V961">
            <v>1252225</v>
          </cell>
        </row>
        <row r="1036">
          <cell r="U1036">
            <v>8850</v>
          </cell>
          <cell r="V1036">
            <v>0</v>
          </cell>
        </row>
        <row r="1037">
          <cell r="V1037">
            <v>146270</v>
          </cell>
        </row>
        <row r="1098">
          <cell r="V1098">
            <v>3977020</v>
          </cell>
        </row>
        <row r="1166">
          <cell r="V1166">
            <v>2098125</v>
          </cell>
        </row>
        <row r="1197">
          <cell r="D1197">
            <v>574</v>
          </cell>
          <cell r="U1197">
            <v>4740</v>
          </cell>
          <cell r="V1197">
            <v>2720760</v>
          </cell>
        </row>
        <row r="1198">
          <cell r="D1198">
            <v>8</v>
          </cell>
          <cell r="U1198">
            <v>13370</v>
          </cell>
          <cell r="V1198">
            <v>106960</v>
          </cell>
        </row>
        <row r="1199">
          <cell r="D1199">
            <v>39</v>
          </cell>
          <cell r="U1199">
            <v>22670</v>
          </cell>
          <cell r="V1199">
            <v>884130</v>
          </cell>
        </row>
        <row r="1200">
          <cell r="U1200">
            <v>43280</v>
          </cell>
          <cell r="V1200">
            <v>0</v>
          </cell>
        </row>
        <row r="1201">
          <cell r="D1201">
            <v>36</v>
          </cell>
          <cell r="U1201">
            <v>48240</v>
          </cell>
          <cell r="V1201">
            <v>1736640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75630</v>
          </cell>
        </row>
        <row r="1287">
          <cell r="V1287">
            <v>204320</v>
          </cell>
        </row>
        <row r="1354">
          <cell r="D1354">
            <v>21</v>
          </cell>
          <cell r="U1354">
            <v>32740</v>
          </cell>
          <cell r="V1354">
            <v>687540</v>
          </cell>
        </row>
        <row r="1355">
          <cell r="U1355">
            <v>39490</v>
          </cell>
          <cell r="V1355">
            <v>0</v>
          </cell>
        </row>
        <row r="1356">
          <cell r="D1356">
            <v>2</v>
          </cell>
          <cell r="U1356">
            <v>42060</v>
          </cell>
          <cell r="V1356">
            <v>84120</v>
          </cell>
        </row>
        <row r="1357">
          <cell r="V1357">
            <v>30534890</v>
          </cell>
        </row>
        <row r="1441">
          <cell r="V1441">
            <v>231015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1643200</v>
          </cell>
        </row>
        <row r="1574">
          <cell r="V1574">
            <v>8530300</v>
          </cell>
        </row>
        <row r="1592">
          <cell r="V1592">
            <v>2391930</v>
          </cell>
        </row>
        <row r="1597">
          <cell r="V1597">
            <v>5624380</v>
          </cell>
        </row>
        <row r="1631">
          <cell r="V1631">
            <v>7184090</v>
          </cell>
        </row>
        <row r="1632">
          <cell r="V1632">
            <v>0</v>
          </cell>
        </row>
        <row r="1633">
          <cell r="D1633">
            <v>23</v>
          </cell>
          <cell r="V1633">
            <v>2176490</v>
          </cell>
        </row>
        <row r="1634">
          <cell r="D1634">
            <v>40</v>
          </cell>
          <cell r="V1634">
            <v>5007600</v>
          </cell>
        </row>
        <row r="1635">
          <cell r="V1635">
            <v>0</v>
          </cell>
        </row>
        <row r="1636">
          <cell r="D1636">
            <v>88</v>
          </cell>
          <cell r="U1636">
            <v>125180</v>
          </cell>
          <cell r="V1636">
            <v>11015840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7718125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157080</v>
          </cell>
        </row>
        <row r="1849">
          <cell r="D1849">
            <v>64</v>
          </cell>
          <cell r="V1849">
            <v>3993790</v>
          </cell>
        </row>
        <row r="1861">
          <cell r="D1861">
            <v>40</v>
          </cell>
          <cell r="U1861">
            <v>27160</v>
          </cell>
          <cell r="V1861">
            <v>1086400</v>
          </cell>
        </row>
        <row r="1863">
          <cell r="D1863">
            <v>225</v>
          </cell>
          <cell r="U1863">
            <v>17890</v>
          </cell>
          <cell r="V1863">
            <v>4025250</v>
          </cell>
        </row>
        <row r="1864">
          <cell r="D1864">
            <v>194</v>
          </cell>
          <cell r="U1864">
            <v>56280</v>
          </cell>
          <cell r="V1864">
            <v>10918320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150</v>
          </cell>
          <cell r="U1866">
            <v>2450</v>
          </cell>
          <cell r="V1866">
            <v>367500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3974890</v>
          </cell>
        </row>
        <row r="1889">
          <cell r="V1889">
            <v>4393700</v>
          </cell>
        </row>
        <row r="1914">
          <cell r="V1914">
            <v>1468870</v>
          </cell>
        </row>
        <row r="1941">
          <cell r="D1941">
            <v>468</v>
          </cell>
          <cell r="U1941">
            <v>18750</v>
          </cell>
          <cell r="V1941">
            <v>8775000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101</v>
          </cell>
          <cell r="U1981">
            <v>34000</v>
          </cell>
          <cell r="V1981">
            <v>3434000</v>
          </cell>
        </row>
        <row r="1983">
          <cell r="D1983">
            <v>7</v>
          </cell>
          <cell r="U1983">
            <v>6690</v>
          </cell>
          <cell r="V1983">
            <v>46830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3"/>
  <sheetViews>
    <sheetView zoomScale="90" zoomScaleNormal="90" workbookViewId="0">
      <selection activeCell="B375" sqref="B375"/>
    </sheetView>
  </sheetViews>
  <sheetFormatPr baseColWidth="10" defaultRowHeight="15" x14ac:dyDescent="0.25"/>
  <cols>
    <col min="1" max="1" width="40.28515625" customWidth="1"/>
    <col min="2" max="2" width="76.140625" customWidth="1"/>
    <col min="3" max="3" width="26" bestFit="1" customWidth="1"/>
    <col min="4" max="4" width="13.5703125" bestFit="1" customWidth="1"/>
    <col min="5" max="5" width="29.85546875" customWidth="1"/>
    <col min="6" max="6" width="18.85546875" customWidth="1"/>
  </cols>
  <sheetData>
    <row r="1" spans="1:7" x14ac:dyDescent="0.25">
      <c r="A1" s="234" t="s">
        <v>0</v>
      </c>
      <c r="B1" s="235"/>
      <c r="C1" s="1583" t="s">
        <v>1</v>
      </c>
      <c r="D1" s="1584"/>
      <c r="E1" s="1585"/>
      <c r="F1" s="236"/>
      <c r="G1" s="233"/>
    </row>
    <row r="2" spans="1:7" x14ac:dyDescent="0.25">
      <c r="A2" s="234" t="s">
        <v>481</v>
      </c>
      <c r="B2" s="235"/>
      <c r="C2" s="1586"/>
      <c r="D2" s="1587"/>
      <c r="E2" s="1588"/>
      <c r="F2" s="237"/>
      <c r="G2" s="238"/>
    </row>
    <row r="3" spans="1:7" x14ac:dyDescent="0.25">
      <c r="A3" s="234" t="s">
        <v>482</v>
      </c>
      <c r="B3" s="235"/>
      <c r="C3" s="1583" t="s">
        <v>4</v>
      </c>
      <c r="D3" s="1584"/>
      <c r="E3" s="1585"/>
      <c r="F3" s="237"/>
      <c r="G3" s="239"/>
    </row>
    <row r="4" spans="1:7" x14ac:dyDescent="0.25">
      <c r="A4" s="234" t="s">
        <v>483</v>
      </c>
      <c r="B4" s="235"/>
      <c r="C4" s="1586" t="s">
        <v>484</v>
      </c>
      <c r="D4" s="1587"/>
      <c r="E4" s="1588"/>
      <c r="F4" s="237"/>
      <c r="G4" s="239"/>
    </row>
    <row r="5" spans="1:7" x14ac:dyDescent="0.25">
      <c r="A5" s="234" t="s">
        <v>7</v>
      </c>
      <c r="B5" s="235"/>
      <c r="C5" s="1583" t="s">
        <v>8</v>
      </c>
      <c r="D5" s="1584"/>
      <c r="E5" s="1585"/>
      <c r="F5" s="237"/>
      <c r="G5" s="239"/>
    </row>
    <row r="6" spans="1:7" x14ac:dyDescent="0.25">
      <c r="A6" s="240"/>
      <c r="B6" s="240"/>
      <c r="C6" s="1586">
        <v>2013</v>
      </c>
      <c r="D6" s="1587"/>
      <c r="E6" s="1588"/>
      <c r="F6" s="237"/>
      <c r="G6" s="239"/>
    </row>
    <row r="7" spans="1:7" ht="15.75" x14ac:dyDescent="0.25">
      <c r="A7" s="1595" t="s">
        <v>9</v>
      </c>
      <c r="B7" s="1596"/>
      <c r="C7" s="1600" t="s">
        <v>10</v>
      </c>
      <c r="D7" s="1601"/>
      <c r="E7" s="1602"/>
      <c r="F7" s="237"/>
      <c r="G7" s="239"/>
    </row>
    <row r="8" spans="1:7" ht="15.75" x14ac:dyDescent="0.25">
      <c r="A8" s="240"/>
      <c r="B8" s="371" t="s">
        <v>11</v>
      </c>
      <c r="C8" s="1586" t="s">
        <v>484</v>
      </c>
      <c r="D8" s="1587"/>
      <c r="E8" s="1588"/>
      <c r="F8" s="237"/>
      <c r="G8" s="239"/>
    </row>
    <row r="9" spans="1:7" x14ac:dyDescent="0.25">
      <c r="A9" s="240"/>
      <c r="B9" s="240"/>
      <c r="C9" s="240"/>
      <c r="D9" s="240"/>
      <c r="E9" s="240"/>
      <c r="F9" s="237"/>
      <c r="G9" s="239"/>
    </row>
    <row r="10" spans="1:7" x14ac:dyDescent="0.25">
      <c r="A10" s="240"/>
      <c r="B10" s="240"/>
      <c r="C10" s="240"/>
      <c r="D10" s="240"/>
      <c r="E10" s="240"/>
      <c r="F10" s="237"/>
      <c r="G10" s="241"/>
    </row>
    <row r="11" spans="1:7" x14ac:dyDescent="0.25">
      <c r="A11" s="1589" t="s">
        <v>13</v>
      </c>
      <c r="B11" s="1590"/>
      <c r="C11" s="1590"/>
      <c r="D11" s="1590"/>
      <c r="E11" s="1591"/>
      <c r="F11" s="237"/>
      <c r="G11" s="233"/>
    </row>
    <row r="12" spans="1:7" ht="76.5" x14ac:dyDescent="0.25">
      <c r="A12" s="242" t="s">
        <v>14</v>
      </c>
      <c r="B12" s="242" t="s">
        <v>15</v>
      </c>
      <c r="C12" s="243" t="s">
        <v>16</v>
      </c>
      <c r="D12" s="267" t="s">
        <v>17</v>
      </c>
      <c r="E12" s="244" t="s">
        <v>18</v>
      </c>
      <c r="F12" s="240"/>
      <c r="G12" s="233"/>
    </row>
    <row r="13" spans="1:7" x14ac:dyDescent="0.25">
      <c r="A13" s="1592" t="s">
        <v>19</v>
      </c>
      <c r="B13" s="1593"/>
      <c r="C13" s="1593"/>
      <c r="D13" s="1593"/>
      <c r="E13" s="1594"/>
      <c r="F13" s="240"/>
      <c r="G13" s="233"/>
    </row>
    <row r="14" spans="1:7" x14ac:dyDescent="0.25">
      <c r="A14" s="319" t="s">
        <v>20</v>
      </c>
      <c r="B14" s="328" t="s">
        <v>21</v>
      </c>
      <c r="C14" s="292">
        <f>+'ENERO '!C14+FEBRERO!C14+MARZO!C14+ABRIL!C14+MAYO!C14+JUNIO!C14+JULIO!C14+AGOSTO!C14+SEPTIEMBRE!C14+OCTUBRE!C14+NOVIEMBRE!C14+DICIEMBRE!C14</f>
        <v>0</v>
      </c>
      <c r="D14" s="1308">
        <f>[1]BS17A!$U13</f>
        <v>4050</v>
      </c>
      <c r="E14" s="1417">
        <f>+'ENERO '!E14+FEBRERO!E14+MARZO!E14+ABRIL!E14+MAYO!E14+JUNIO!E14+JULIO!E14+AGOSTO!E14+SEPTIEMBRE!E14+OCTUBRE!E14+NOVIEMBRE!E14+DICIEMBRE!E14</f>
        <v>0</v>
      </c>
      <c r="F14" s="240"/>
      <c r="G14" s="233"/>
    </row>
    <row r="15" spans="1:7" x14ac:dyDescent="0.25">
      <c r="A15" s="320" t="s">
        <v>22</v>
      </c>
      <c r="B15" s="316" t="s">
        <v>23</v>
      </c>
      <c r="C15" s="1417">
        <f>+'ENERO '!C15+FEBRERO!C15+MARZO!C15+ABRIL!C15+MAYO!C15+JUNIO!C15+JULIO!C15+AGOSTO!C15+SEPTIEMBRE!C15+OCTUBRE!C15+NOVIEMBRE!C15+DICIEMBRE!C15</f>
        <v>0</v>
      </c>
      <c r="D15" s="1311">
        <f>[1]BS17A!$U14</f>
        <v>5090</v>
      </c>
      <c r="E15" s="1417">
        <f>+'ENERO '!E15+FEBRERO!E15+MARZO!E15+ABRIL!E15+MAYO!E15+JUNIO!E15+JULIO!E15+AGOSTO!E15+SEPTIEMBRE!E15+OCTUBRE!E15+NOVIEMBRE!E15+DICIEMBRE!E15</f>
        <v>0</v>
      </c>
      <c r="F15" s="240"/>
      <c r="G15" s="233"/>
    </row>
    <row r="16" spans="1:7" x14ac:dyDescent="0.25">
      <c r="A16" s="320" t="s">
        <v>24</v>
      </c>
      <c r="B16" s="316" t="s">
        <v>25</v>
      </c>
      <c r="C16" s="1417">
        <f>+'ENERO '!C16+FEBRERO!C16+MARZO!C16+ABRIL!C16+MAYO!C16+JUNIO!C16+JULIO!C16+AGOSTO!C16+SEPTIEMBRE!C16+OCTUBRE!C16+NOVIEMBRE!C16+DICIEMBRE!C16</f>
        <v>61994</v>
      </c>
      <c r="D16" s="1311">
        <f>[1]BS17A!$U15</f>
        <v>10920</v>
      </c>
      <c r="E16" s="1417">
        <f>+'ENERO '!E16+FEBRERO!E16+MARZO!E16+ABRIL!E16+MAYO!E16+JUNIO!E16+JULIO!E16+AGOSTO!E16+SEPTIEMBRE!E16+OCTUBRE!E16+NOVIEMBRE!E16+DICIEMBRE!E16</f>
        <v>674651030</v>
      </c>
      <c r="F16" s="240"/>
      <c r="G16" s="233"/>
    </row>
    <row r="17" spans="1:6" x14ac:dyDescent="0.25">
      <c r="A17" s="320" t="s">
        <v>26</v>
      </c>
      <c r="B17" s="316" t="s">
        <v>27</v>
      </c>
      <c r="C17" s="1417">
        <f>+'ENERO '!C17+FEBRERO!C17+MARZO!C17+ABRIL!C17+MAYO!C17+JUNIO!C17+JULIO!C17+AGOSTO!C17+SEPTIEMBRE!C17+OCTUBRE!C17+NOVIEMBRE!C17+DICIEMBRE!C17</f>
        <v>0</v>
      </c>
      <c r="D17" s="1311">
        <f>[1]BS17A!$U16</f>
        <v>6520</v>
      </c>
      <c r="E17" s="1417">
        <f>+'ENERO '!E17+FEBRERO!E17+MARZO!E17+ABRIL!E17+MAYO!E17+JUNIO!E17+JULIO!E17+AGOSTO!E17+SEPTIEMBRE!E17+OCTUBRE!E17+NOVIEMBRE!E17+DICIEMBRE!E17</f>
        <v>0</v>
      </c>
      <c r="F17" s="240"/>
    </row>
    <row r="18" spans="1:6" x14ac:dyDescent="0.25">
      <c r="A18" s="320" t="s">
        <v>28</v>
      </c>
      <c r="B18" s="316" t="s">
        <v>29</v>
      </c>
      <c r="C18" s="1417">
        <f>+'ENERO '!C18+FEBRERO!C18+MARZO!C18+ABRIL!C18+MAYO!C18+JUNIO!C18+JULIO!C18+AGOSTO!C18+SEPTIEMBRE!C18+OCTUBRE!C18+NOVIEMBRE!C18+DICIEMBRE!C18</f>
        <v>0</v>
      </c>
      <c r="D18" s="1311">
        <f>[1]BS17A!$U17</f>
        <v>7160</v>
      </c>
      <c r="E18" s="1417">
        <f>+'ENERO '!E18+FEBRERO!E18+MARZO!E18+ABRIL!E18+MAYO!E18+JUNIO!E18+JULIO!E18+AGOSTO!E18+SEPTIEMBRE!E18+OCTUBRE!E18+NOVIEMBRE!E18+DICIEMBRE!E18</f>
        <v>0</v>
      </c>
      <c r="F18" s="240"/>
    </row>
    <row r="19" spans="1:6" ht="25.5" x14ac:dyDescent="0.25">
      <c r="A19" s="320" t="s">
        <v>30</v>
      </c>
      <c r="B19" s="370" t="s">
        <v>31</v>
      </c>
      <c r="C19" s="1417">
        <f>+'ENERO '!C19+FEBRERO!C19+MARZO!C19+ABRIL!C19+MAYO!C19+JUNIO!C19+JULIO!C19+AGOSTO!C19+SEPTIEMBRE!C19+OCTUBRE!C19+NOVIEMBRE!C19+DICIEMBRE!C19</f>
        <v>0</v>
      </c>
      <c r="D19" s="1311">
        <f>[1]BS17A!$U20</f>
        <v>5520</v>
      </c>
      <c r="E19" s="1417">
        <f>+'ENERO '!E19+FEBRERO!E19+MARZO!E19+ABRIL!E19+MAYO!E19+JUNIO!E19+JULIO!E19+AGOSTO!E19+SEPTIEMBRE!E19+OCTUBRE!E19+NOVIEMBRE!E19+DICIEMBRE!E19</f>
        <v>0</v>
      </c>
      <c r="F19" s="240"/>
    </row>
    <row r="20" spans="1:6" ht="38.25" x14ac:dyDescent="0.25">
      <c r="A20" s="320" t="s">
        <v>32</v>
      </c>
      <c r="B20" s="370" t="s">
        <v>33</v>
      </c>
      <c r="C20" s="1417">
        <f>+'ENERO '!C20+FEBRERO!C20+MARZO!C20+ABRIL!C20+MAYO!C20+JUNIO!C20+JULIO!C20+AGOSTO!C20+SEPTIEMBRE!C20+OCTUBRE!C20+NOVIEMBRE!C20+DICIEMBRE!C20</f>
        <v>0</v>
      </c>
      <c r="D20" s="1311">
        <f>[1]BS17A!$U21</f>
        <v>6620</v>
      </c>
      <c r="E20" s="1417">
        <f>+'ENERO '!E20+FEBRERO!E20+MARZO!E20+ABRIL!E20+MAYO!E20+JUNIO!E20+JULIO!E20+AGOSTO!E20+SEPTIEMBRE!E20+OCTUBRE!E20+NOVIEMBRE!E20+DICIEMBRE!E20</f>
        <v>0</v>
      </c>
      <c r="F20" s="240"/>
    </row>
    <row r="21" spans="1:6" ht="25.5" x14ac:dyDescent="0.25">
      <c r="A21" s="320" t="s">
        <v>34</v>
      </c>
      <c r="B21" s="370" t="s">
        <v>35</v>
      </c>
      <c r="C21" s="1417">
        <f>+'ENERO '!C21+FEBRERO!C21+MARZO!C21+ABRIL!C21+MAYO!C21+JUNIO!C21+JULIO!C21+AGOSTO!C21+SEPTIEMBRE!C21+OCTUBRE!C21+NOVIEMBRE!C21+DICIEMBRE!C21</f>
        <v>0</v>
      </c>
      <c r="D21" s="1311">
        <f>[1]BS17A!$U22</f>
        <v>8210</v>
      </c>
      <c r="E21" s="1417">
        <f>+'ENERO '!E21+FEBRERO!E21+MARZO!E21+ABRIL!E21+MAYO!E21+JUNIO!E21+JULIO!E21+AGOSTO!E21+SEPTIEMBRE!E21+OCTUBRE!E21+NOVIEMBRE!E21+DICIEMBRE!E21</f>
        <v>0</v>
      </c>
      <c r="F21" s="240"/>
    </row>
    <row r="22" spans="1:6" ht="25.5" x14ac:dyDescent="0.25">
      <c r="A22" s="320" t="s">
        <v>36</v>
      </c>
      <c r="B22" s="370" t="s">
        <v>37</v>
      </c>
      <c r="C22" s="1417">
        <f>+'ENERO '!C22+FEBRERO!C22+MARZO!C22+ABRIL!C22+MAYO!C22+JUNIO!C22+JULIO!C22+AGOSTO!C22+SEPTIEMBRE!C22+OCTUBRE!C22+NOVIEMBRE!C22+DICIEMBRE!C22</f>
        <v>16255</v>
      </c>
      <c r="D22" s="1311">
        <f>[1]BS17A!$U23</f>
        <v>5520</v>
      </c>
      <c r="E22" s="1417">
        <f>+'ENERO '!E22+FEBRERO!E22+MARZO!E22+ABRIL!E22+MAYO!E22+JUNIO!E22+JULIO!E22+AGOSTO!E22+SEPTIEMBRE!E22+OCTUBRE!E22+NOVIEMBRE!E22+DICIEMBRE!E22</f>
        <v>89476400</v>
      </c>
      <c r="F22" s="240"/>
    </row>
    <row r="23" spans="1:6" ht="38.25" x14ac:dyDescent="0.25">
      <c r="A23" s="320" t="s">
        <v>38</v>
      </c>
      <c r="B23" s="370" t="s">
        <v>39</v>
      </c>
      <c r="C23" s="1417">
        <f>+'ENERO '!C23+FEBRERO!C23+MARZO!C23+ABRIL!C23+MAYO!C23+JUNIO!C23+JULIO!C23+AGOSTO!C23+SEPTIEMBRE!C23+OCTUBRE!C23+NOVIEMBRE!C23+DICIEMBRE!C23</f>
        <v>7304</v>
      </c>
      <c r="D23" s="1311">
        <f>[1]BS17A!$U24</f>
        <v>6620</v>
      </c>
      <c r="E23" s="1417">
        <f>+'ENERO '!E23+FEBRERO!E23+MARZO!E23+ABRIL!E23+MAYO!E23+JUNIO!E23+JULIO!E23+AGOSTO!E23+SEPTIEMBRE!E23+OCTUBRE!E23+NOVIEMBRE!E23+DICIEMBRE!E23</f>
        <v>48255580</v>
      </c>
      <c r="F23" s="240"/>
    </row>
    <row r="24" spans="1:6" ht="25.5" x14ac:dyDescent="0.25">
      <c r="A24" s="320" t="s">
        <v>40</v>
      </c>
      <c r="B24" s="370" t="s">
        <v>41</v>
      </c>
      <c r="C24" s="1417">
        <f>+'ENERO '!C24+FEBRERO!C24+MARZO!C24+ABRIL!C24+MAYO!C24+JUNIO!C24+JULIO!C24+AGOSTO!C24+SEPTIEMBRE!C24+OCTUBRE!C24+NOVIEMBRE!C24+DICIEMBRE!C24</f>
        <v>15189</v>
      </c>
      <c r="D24" s="1311">
        <f>[1]BS17A!$U25</f>
        <v>8210</v>
      </c>
      <c r="E24" s="1417">
        <f>+'ENERO '!E24+FEBRERO!E24+MARZO!E24+ABRIL!E24+MAYO!E24+JUNIO!E24+JULIO!E24+AGOSTO!E24+SEPTIEMBRE!E24+OCTUBRE!E24+NOVIEMBRE!E24+DICIEMBRE!E24</f>
        <v>124253190</v>
      </c>
      <c r="F24" s="240"/>
    </row>
    <row r="25" spans="1:6" x14ac:dyDescent="0.25">
      <c r="A25" s="320" t="s">
        <v>42</v>
      </c>
      <c r="B25" s="315" t="s">
        <v>43</v>
      </c>
      <c r="C25" s="1417">
        <f>+'ENERO '!C25+FEBRERO!C25+MARZO!C25+ABRIL!C25+MAYO!C25+JUNIO!C25+JULIO!C25+AGOSTO!C25+SEPTIEMBRE!C25+OCTUBRE!C25+NOVIEMBRE!C25+DICIEMBRE!C25</f>
        <v>1814</v>
      </c>
      <c r="D25" s="1311">
        <f>+[1]BS17A!$U795</f>
        <v>6700</v>
      </c>
      <c r="E25" s="1417">
        <f>+'ENERO '!E25+FEBRERO!E25+MARZO!E25+ABRIL!E25+MAYO!E25+JUNIO!E25+JULIO!E25+AGOSTO!E25+SEPTIEMBRE!E25+OCTUBRE!E25+NOVIEMBRE!E25+DICIEMBRE!E25</f>
        <v>12125870</v>
      </c>
      <c r="F25" s="240"/>
    </row>
    <row r="26" spans="1:6" x14ac:dyDescent="0.25">
      <c r="A26" s="321" t="s">
        <v>44</v>
      </c>
      <c r="B26" s="335" t="s">
        <v>45</v>
      </c>
      <c r="C26" s="1417">
        <f>+'ENERO '!C26+FEBRERO!C26+MARZO!C26+ABRIL!C26+MAYO!C26+JUNIO!C26+JULIO!C26+AGOSTO!C26+SEPTIEMBRE!C26+OCTUBRE!C26+NOVIEMBRE!C26+DICIEMBRE!C26</f>
        <v>2</v>
      </c>
      <c r="D26" s="1313">
        <f>+[1]BS17A!$U800</f>
        <v>27750</v>
      </c>
      <c r="E26" s="1417">
        <f>+'ENERO '!E26+FEBRERO!E26+MARZO!E26+ABRIL!E26+MAYO!E26+JUNIO!E26+JULIO!E26+AGOSTO!E26+SEPTIEMBRE!E26+OCTUBRE!E26+NOVIEMBRE!E26+DICIEMBRE!E26</f>
        <v>54720</v>
      </c>
      <c r="F26" s="240"/>
    </row>
    <row r="27" spans="1:6" x14ac:dyDescent="0.25">
      <c r="A27" s="1592" t="s">
        <v>46</v>
      </c>
      <c r="B27" s="1593"/>
      <c r="C27" s="1593"/>
      <c r="D27" s="1593"/>
      <c r="E27" s="1594"/>
      <c r="F27" s="240"/>
    </row>
    <row r="28" spans="1:6" x14ac:dyDescent="0.25">
      <c r="A28" s="319" t="s">
        <v>47</v>
      </c>
      <c r="B28" s="328" t="s">
        <v>48</v>
      </c>
      <c r="C28" s="1417">
        <f>+'ENERO '!C28+FEBRERO!C28+MARZO!C28+ABRIL!C28+MAYO!C28+JUNIO!C28+JULIO!C28+AGOSTO!C28+SEPTIEMBRE!C28+OCTUBRE!C28+NOVIEMBRE!C28+DICIEMBRE!C28</f>
        <v>14791</v>
      </c>
      <c r="D28" s="1308">
        <f>[1]BS17A!$U27</f>
        <v>1080</v>
      </c>
      <c r="E28" s="1417">
        <f>+'ENERO '!E28+FEBRERO!E28+MARZO!E28+ABRIL!E28+MAYO!E28+JUNIO!E28+JULIO!E28+AGOSTO!E28+SEPTIEMBRE!E28+OCTUBRE!E28+NOVIEMBRE!E28+DICIEMBRE!E28</f>
        <v>15933960</v>
      </c>
      <c r="F28" s="240"/>
    </row>
    <row r="29" spans="1:6" x14ac:dyDescent="0.25">
      <c r="A29" s="320" t="s">
        <v>49</v>
      </c>
      <c r="B29" s="334" t="s">
        <v>50</v>
      </c>
      <c r="C29" s="1417">
        <f>+'ENERO '!C29+FEBRERO!C29+MARZO!C29+ABRIL!C29+MAYO!C29+JUNIO!C29+JULIO!C29+AGOSTO!C29+SEPTIEMBRE!C29+OCTUBRE!C29+NOVIEMBRE!C29+DICIEMBRE!C29</f>
        <v>0</v>
      </c>
      <c r="D29" s="1311">
        <f>[1]BS17A!$U28</f>
        <v>1840</v>
      </c>
      <c r="E29" s="1417">
        <f>+'ENERO '!E29+FEBRERO!E29+MARZO!E29+ABRIL!E29+MAYO!E29+JUNIO!E29+JULIO!E29+AGOSTO!E29+SEPTIEMBRE!E29+OCTUBRE!E29+NOVIEMBRE!E29+DICIEMBRE!E29</f>
        <v>0</v>
      </c>
      <c r="F29" s="240"/>
    </row>
    <row r="30" spans="1:6" x14ac:dyDescent="0.25">
      <c r="A30" s="320" t="s">
        <v>51</v>
      </c>
      <c r="B30" s="316" t="s">
        <v>52</v>
      </c>
      <c r="C30" s="1417">
        <f>+'ENERO '!C30+FEBRERO!C30+MARZO!C30+ABRIL!C30+MAYO!C30+JUNIO!C30+JULIO!C30+AGOSTO!C30+SEPTIEMBRE!C30+OCTUBRE!C30+NOVIEMBRE!C30+DICIEMBRE!C30</f>
        <v>0</v>
      </c>
      <c r="D30" s="1311">
        <f>[1]BS17A!$U29</f>
        <v>590</v>
      </c>
      <c r="E30" s="1417">
        <f>+'ENERO '!E30+FEBRERO!E30+MARZO!E30+ABRIL!E30+MAYO!E30+JUNIO!E30+JULIO!E30+AGOSTO!E30+SEPTIEMBRE!E30+OCTUBRE!E30+NOVIEMBRE!E30+DICIEMBRE!E30</f>
        <v>0</v>
      </c>
      <c r="F30" s="240"/>
    </row>
    <row r="31" spans="1:6" x14ac:dyDescent="0.25">
      <c r="A31" s="320" t="s">
        <v>53</v>
      </c>
      <c r="B31" s="316" t="s">
        <v>54</v>
      </c>
      <c r="C31" s="1417">
        <f>+'ENERO '!C31+FEBRERO!C31+MARZO!C31+ABRIL!C31+MAYO!C31+JUNIO!C31+JULIO!C31+AGOSTO!C31+SEPTIEMBRE!C31+OCTUBRE!C31+NOVIEMBRE!C31+DICIEMBRE!C31</f>
        <v>173</v>
      </c>
      <c r="D31" s="1311">
        <f>[1]BS17A!$U30</f>
        <v>1460</v>
      </c>
      <c r="E31" s="1417">
        <f>+'ENERO '!E31+FEBRERO!E31+MARZO!E31+ABRIL!E31+MAYO!E31+JUNIO!E31+JULIO!E31+AGOSTO!E31+SEPTIEMBRE!E31+OCTUBRE!E31+NOVIEMBRE!E31+DICIEMBRE!E31</f>
        <v>252060</v>
      </c>
      <c r="F31" s="240"/>
    </row>
    <row r="32" spans="1:6" x14ac:dyDescent="0.25">
      <c r="A32" s="320" t="s">
        <v>55</v>
      </c>
      <c r="B32" s="316" t="s">
        <v>56</v>
      </c>
      <c r="C32" s="1417">
        <f>+'ENERO '!C32+FEBRERO!C32+MARZO!C32+ABRIL!C32+MAYO!C32+JUNIO!C32+JULIO!C32+AGOSTO!C32+SEPTIEMBRE!C32+OCTUBRE!C32+NOVIEMBRE!C32+DICIEMBRE!C32</f>
        <v>7144</v>
      </c>
      <c r="D32" s="1311">
        <f>[1]BS17A!$U31</f>
        <v>1170</v>
      </c>
      <c r="E32" s="1417">
        <f>+'ENERO '!E32+FEBRERO!E32+MARZO!E32+ABRIL!E32+MAYO!E32+JUNIO!E32+JULIO!E32+AGOSTO!E32+SEPTIEMBRE!E32+OCTUBRE!E32+NOVIEMBRE!E32+DICIEMBRE!E32</f>
        <v>8339190</v>
      </c>
      <c r="F32" s="240"/>
    </row>
    <row r="33" spans="1:6" x14ac:dyDescent="0.25">
      <c r="A33" s="320" t="s">
        <v>57</v>
      </c>
      <c r="B33" s="334" t="s">
        <v>58</v>
      </c>
      <c r="C33" s="1417">
        <f>+'ENERO '!C33+FEBRERO!C33+MARZO!C33+ABRIL!C33+MAYO!C33+JUNIO!C33+JULIO!C33+AGOSTO!C33+SEPTIEMBRE!C33+OCTUBRE!C33+NOVIEMBRE!C33+DICIEMBRE!C33</f>
        <v>0</v>
      </c>
      <c r="D33" s="1311">
        <f>[1]BS17A!$U32</f>
        <v>1080</v>
      </c>
      <c r="E33" s="1417">
        <f>+'ENERO '!E33+FEBRERO!E33+MARZO!E33+ABRIL!E33+MAYO!E33+JUNIO!E33+JULIO!E33+AGOSTO!E33+SEPTIEMBRE!E33+OCTUBRE!E33+NOVIEMBRE!E33+DICIEMBRE!E33</f>
        <v>0</v>
      </c>
      <c r="F33" s="240"/>
    </row>
    <row r="34" spans="1:6" x14ac:dyDescent="0.25">
      <c r="A34" s="320" t="s">
        <v>59</v>
      </c>
      <c r="B34" s="316" t="s">
        <v>60</v>
      </c>
      <c r="C34" s="1417">
        <f>+'ENERO '!C34+FEBRERO!C34+MARZO!C34+ABRIL!C34+MAYO!C34+JUNIO!C34+JULIO!C34+AGOSTO!C34+SEPTIEMBRE!C34+OCTUBRE!C34+NOVIEMBRE!C34+DICIEMBRE!C34</f>
        <v>2698</v>
      </c>
      <c r="D34" s="1311">
        <f>+[1]BS17A!$U796</f>
        <v>2620</v>
      </c>
      <c r="E34" s="1417">
        <f>+'ENERO '!E34+FEBRERO!E34+MARZO!E34+ABRIL!E34+MAYO!E34+JUNIO!E34+JULIO!E34+AGOSTO!E34+SEPTIEMBRE!E34+OCTUBRE!E34+NOVIEMBRE!E34+DICIEMBRE!E34</f>
        <v>7050420</v>
      </c>
      <c r="F34" s="240"/>
    </row>
    <row r="35" spans="1:6" x14ac:dyDescent="0.25">
      <c r="A35" s="320" t="s">
        <v>61</v>
      </c>
      <c r="B35" s="334" t="s">
        <v>62</v>
      </c>
      <c r="C35" s="1417">
        <f>+'ENERO '!C35+FEBRERO!C35+MARZO!C35+ABRIL!C35+MAYO!C35+JUNIO!C35+JULIO!C35+AGOSTO!C35+SEPTIEMBRE!C35+OCTUBRE!C35+NOVIEMBRE!C35+DICIEMBRE!C35</f>
        <v>3882</v>
      </c>
      <c r="D35" s="1311">
        <f>+[1]BS17A!$U797</f>
        <v>2620</v>
      </c>
      <c r="E35" s="1417">
        <f>+'ENERO '!E35+FEBRERO!E35+MARZO!E35+ABRIL!E35+MAYO!E35+JUNIO!E35+JULIO!E35+AGOSTO!E35+SEPTIEMBRE!E35+OCTUBRE!E35+NOVIEMBRE!E35+DICIEMBRE!E35</f>
        <v>10142350</v>
      </c>
      <c r="F35" s="240"/>
    </row>
    <row r="36" spans="1:6" x14ac:dyDescent="0.25">
      <c r="A36" s="320" t="s">
        <v>63</v>
      </c>
      <c r="B36" s="334" t="s">
        <v>64</v>
      </c>
      <c r="C36" s="1417">
        <f>+'ENERO '!C36+FEBRERO!C36+MARZO!C36+ABRIL!C36+MAYO!C36+JUNIO!C36+JULIO!C36+AGOSTO!C36+SEPTIEMBRE!C36+OCTUBRE!C36+NOVIEMBRE!C36+DICIEMBRE!C36</f>
        <v>13</v>
      </c>
      <c r="D36" s="1311">
        <f>+[1]BS17A!$U798</f>
        <v>10450</v>
      </c>
      <c r="E36" s="1417">
        <f>+'ENERO '!E36+FEBRERO!E36+MARZO!E36+ABRIL!E36+MAYO!E36+JUNIO!E36+JULIO!E36+AGOSTO!E36+SEPTIEMBRE!E36+OCTUBRE!E36+NOVIEMBRE!E36+DICIEMBRE!E36</f>
        <v>135850</v>
      </c>
      <c r="F36" s="240"/>
    </row>
    <row r="37" spans="1:6" x14ac:dyDescent="0.25">
      <c r="A37" s="321" t="s">
        <v>65</v>
      </c>
      <c r="B37" s="369" t="s">
        <v>66</v>
      </c>
      <c r="C37" s="1417">
        <f>+'ENERO '!C37+FEBRERO!C37+MARZO!C37+ABRIL!C37+MAYO!C37+JUNIO!C37+JULIO!C37+AGOSTO!C37+SEPTIEMBRE!C37+OCTUBRE!C37+NOVIEMBRE!C37+DICIEMBRE!C37</f>
        <v>405</v>
      </c>
      <c r="D37" s="1313">
        <f>+[1]BS17A!$U799</f>
        <v>12230</v>
      </c>
      <c r="E37" s="1417">
        <f>+'ENERO '!E37+FEBRERO!E37+MARZO!E37+ABRIL!E37+MAYO!E37+JUNIO!E37+JULIO!E37+AGOSTO!E37+SEPTIEMBRE!E37+OCTUBRE!E37+NOVIEMBRE!E37+DICIEMBRE!E37</f>
        <v>4943290</v>
      </c>
      <c r="F37" s="240"/>
    </row>
    <row r="38" spans="1:6" x14ac:dyDescent="0.25">
      <c r="A38" s="1597" t="s">
        <v>67</v>
      </c>
      <c r="B38" s="1598"/>
      <c r="C38" s="1598"/>
      <c r="D38" s="1598"/>
      <c r="E38" s="1599"/>
      <c r="F38" s="240"/>
    </row>
    <row r="39" spans="1:6" x14ac:dyDescent="0.25">
      <c r="A39" s="319" t="s">
        <v>68</v>
      </c>
      <c r="B39" s="314" t="s">
        <v>69</v>
      </c>
      <c r="C39" s="1417">
        <f>+'ENERO '!C39+FEBRERO!C39+MARZO!C39+ABRIL!C39+MAYO!C39+JUNIO!C39+JULIO!C39+AGOSTO!C39+SEPTIEMBRE!C39+OCTUBRE!C39+NOVIEMBRE!C39+DICIEMBRE!C39</f>
        <v>0</v>
      </c>
      <c r="D39" s="1316">
        <f>+[1]BS17A!$U801</f>
        <v>3450</v>
      </c>
      <c r="E39" s="1417">
        <f>+'ENERO '!E39+FEBRERO!E39+MARZO!E39+ABRIL!E39+MAYO!E39+JUNIO!E39+JULIO!E39+AGOSTO!E39+SEPTIEMBRE!E39+OCTUBRE!E39+NOVIEMBRE!E39+DICIEMBRE!E39</f>
        <v>0</v>
      </c>
      <c r="F39" s="240"/>
    </row>
    <row r="40" spans="1:6" x14ac:dyDescent="0.25">
      <c r="A40" s="321" t="s">
        <v>70</v>
      </c>
      <c r="B40" s="329" t="s">
        <v>71</v>
      </c>
      <c r="C40" s="1417">
        <f>+'ENERO '!C40+FEBRERO!C40+MARZO!C40+ABRIL!C40+MAYO!C40+JUNIO!C40+JULIO!C40+AGOSTO!C40+SEPTIEMBRE!C40+OCTUBRE!C40+NOVIEMBRE!C40+DICIEMBRE!C40</f>
        <v>0</v>
      </c>
      <c r="D40" s="1318">
        <f>+[1]BS17A!$U802</f>
        <v>8909</v>
      </c>
      <c r="E40" s="1417">
        <f>+'ENERO '!E40+FEBRERO!E40+MARZO!E40+ABRIL!E40+MAYO!E40+JUNIO!E40+JULIO!E40+AGOSTO!E40+SEPTIEMBRE!E40+OCTUBRE!E40+NOVIEMBRE!E40+DICIEMBRE!E40</f>
        <v>0</v>
      </c>
      <c r="F40" s="240"/>
    </row>
    <row r="41" spans="1:6" x14ac:dyDescent="0.25">
      <c r="A41" s="1597" t="s">
        <v>72</v>
      </c>
      <c r="B41" s="1598"/>
      <c r="C41" s="1598"/>
      <c r="D41" s="1598"/>
      <c r="E41" s="1599"/>
      <c r="F41" s="240"/>
    </row>
    <row r="42" spans="1:6" x14ac:dyDescent="0.25">
      <c r="A42" s="319" t="s">
        <v>73</v>
      </c>
      <c r="B42" s="336" t="s">
        <v>74</v>
      </c>
      <c r="C42" s="1417">
        <f>+'ENERO '!C42+FEBRERO!C42+MARZO!C42+ABRIL!C42+MAYO!C42+JUNIO!C42+JULIO!C42+AGOSTO!C42+SEPTIEMBRE!C42+OCTUBRE!C42+NOVIEMBRE!C42+DICIEMBRE!C42</f>
        <v>0</v>
      </c>
      <c r="D42" s="1316">
        <f>+[1]BS17A!$U34</f>
        <v>3530</v>
      </c>
      <c r="E42" s="1417">
        <f>+'ENERO '!E42+FEBRERO!E42+MARZO!E42+ABRIL!E42+MAYO!E42+JUNIO!E42+JULIO!E42+AGOSTO!E42+SEPTIEMBRE!E42+OCTUBRE!E42+NOVIEMBRE!E42+DICIEMBRE!E42</f>
        <v>0</v>
      </c>
      <c r="F42" s="240"/>
    </row>
    <row r="43" spans="1:6" x14ac:dyDescent="0.25">
      <c r="A43" s="320" t="s">
        <v>75</v>
      </c>
      <c r="B43" s="316" t="s">
        <v>76</v>
      </c>
      <c r="C43" s="1417">
        <f>+'ENERO '!C43+FEBRERO!C43+MARZO!C43+ABRIL!C43+MAYO!C43+JUNIO!C43+JULIO!C43+AGOSTO!C43+SEPTIEMBRE!C43+OCTUBRE!C43+NOVIEMBRE!C43+DICIEMBRE!C43</f>
        <v>6327</v>
      </c>
      <c r="D43" s="1311">
        <f>+[1]BS17A!$U35</f>
        <v>1940</v>
      </c>
      <c r="E43" s="1417">
        <f>+'ENERO '!E43+FEBRERO!E43+MARZO!E43+ABRIL!E43+MAYO!E43+JUNIO!E43+JULIO!E43+AGOSTO!E43+SEPTIEMBRE!E43+OCTUBRE!E43+NOVIEMBRE!E43+DICIEMBRE!E43</f>
        <v>12249280</v>
      </c>
      <c r="F43" s="240"/>
    </row>
    <row r="44" spans="1:6" x14ac:dyDescent="0.25">
      <c r="A44" s="320" t="s">
        <v>77</v>
      </c>
      <c r="B44" s="316" t="s">
        <v>78</v>
      </c>
      <c r="C44" s="1417">
        <f>+'ENERO '!C44+FEBRERO!C44+MARZO!C44+ABRIL!C44+MAYO!C44+JUNIO!C44+JULIO!C44+AGOSTO!C44+SEPTIEMBRE!C44+OCTUBRE!C44+NOVIEMBRE!C44+DICIEMBRE!C44</f>
        <v>17</v>
      </c>
      <c r="D44" s="1311">
        <f>+[1]BS17A!$U36</f>
        <v>1940</v>
      </c>
      <c r="E44" s="1417">
        <f>+'ENERO '!E44+FEBRERO!E44+MARZO!E44+ABRIL!E44+MAYO!E44+JUNIO!E44+JULIO!E44+AGOSTO!E44+SEPTIEMBRE!E44+OCTUBRE!E44+NOVIEMBRE!E44+DICIEMBRE!E44</f>
        <v>32980</v>
      </c>
      <c r="F44" s="240"/>
    </row>
    <row r="45" spans="1:6" x14ac:dyDescent="0.25">
      <c r="A45" s="321" t="s">
        <v>79</v>
      </c>
      <c r="B45" s="317" t="s">
        <v>80</v>
      </c>
      <c r="C45" s="1417">
        <f>+'ENERO '!C45+FEBRERO!C45+MARZO!C45+ABRIL!C45+MAYO!C45+JUNIO!C45+JULIO!C45+AGOSTO!C45+SEPTIEMBRE!C45+OCTUBRE!C45+NOVIEMBRE!C45+DICIEMBRE!C45</f>
        <v>4021</v>
      </c>
      <c r="D45" s="1318">
        <f>+[1]BS17A!$U37</f>
        <v>590</v>
      </c>
      <c r="E45" s="1417">
        <f>+'ENERO '!E45+FEBRERO!E45+MARZO!E45+ABRIL!E45+MAYO!E45+JUNIO!E45+JULIO!E45+AGOSTO!E45+SEPTIEMBRE!E45+OCTUBRE!E45+NOVIEMBRE!E45+DICIEMBRE!E45</f>
        <v>2363450</v>
      </c>
      <c r="F45" s="240"/>
    </row>
    <row r="46" spans="1:6" x14ac:dyDescent="0.25">
      <c r="A46" s="1597" t="s">
        <v>81</v>
      </c>
      <c r="B46" s="1598"/>
      <c r="C46" s="1598"/>
      <c r="D46" s="1598"/>
      <c r="E46" s="1599"/>
      <c r="F46" s="240"/>
    </row>
    <row r="47" spans="1:6" x14ac:dyDescent="0.25">
      <c r="A47" s="319" t="s">
        <v>82</v>
      </c>
      <c r="B47" s="336" t="s">
        <v>83</v>
      </c>
      <c r="C47" s="1417">
        <f>+'ENERO '!C47+FEBRERO!C47+MARZO!C47+ABRIL!C47+MAYO!C47+JUNIO!C47+JULIO!C47+AGOSTO!C47+SEPTIEMBRE!C47+OCTUBRE!C47+NOVIEMBRE!C47+DICIEMBRE!C47</f>
        <v>139</v>
      </c>
      <c r="D47" s="1316">
        <f>+[1]BS17A!$U39</f>
        <v>1680</v>
      </c>
      <c r="E47" s="1417">
        <f>+'ENERO '!E47+FEBRERO!E47+MARZO!E47+ABRIL!E47+MAYO!E47+JUNIO!E47+JULIO!E47+AGOSTO!E47+SEPTIEMBRE!E47+OCTUBRE!E47+NOVIEMBRE!E47+DICIEMBRE!E47</f>
        <v>232720</v>
      </c>
      <c r="F47" s="240"/>
    </row>
    <row r="48" spans="1:6" x14ac:dyDescent="0.25">
      <c r="A48" s="320" t="s">
        <v>84</v>
      </c>
      <c r="B48" s="316" t="s">
        <v>85</v>
      </c>
      <c r="C48" s="1417">
        <f>+'ENERO '!C48+FEBRERO!C48+MARZO!C48+ABRIL!C48+MAYO!C48+JUNIO!C48+JULIO!C48+AGOSTO!C48+SEPTIEMBRE!C48+OCTUBRE!C48+NOVIEMBRE!C48+DICIEMBRE!C48</f>
        <v>217</v>
      </c>
      <c r="D48" s="1311">
        <f>+[1]BS17A!$U40</f>
        <v>1680</v>
      </c>
      <c r="E48" s="1417">
        <f>+'ENERO '!E48+FEBRERO!E48+MARZO!E48+ABRIL!E48+MAYO!E48+JUNIO!E48+JULIO!E48+AGOSTO!E48+SEPTIEMBRE!E48+OCTUBRE!E48+NOVIEMBRE!E48+DICIEMBRE!E48</f>
        <v>363810</v>
      </c>
      <c r="F48" s="240"/>
    </row>
    <row r="49" spans="1:7" x14ac:dyDescent="0.25">
      <c r="A49" s="321" t="s">
        <v>86</v>
      </c>
      <c r="B49" s="317" t="s">
        <v>87</v>
      </c>
      <c r="C49" s="1417">
        <f>+'ENERO '!C49+FEBRERO!C49+MARZO!C49+ABRIL!C49+MAYO!C49+JUNIO!C49+JULIO!C49+AGOSTO!C49+SEPTIEMBRE!C49+OCTUBRE!C49+NOVIEMBRE!C49+DICIEMBRE!C49</f>
        <v>0</v>
      </c>
      <c r="D49" s="1318">
        <f>+[1]BS17A!$U41</f>
        <v>970</v>
      </c>
      <c r="E49" s="1417">
        <f>+'ENERO '!E49+FEBRERO!E49+MARZO!E49+ABRIL!E49+MAYO!E49+JUNIO!E49+JULIO!E49+AGOSTO!E49+SEPTIEMBRE!E49+OCTUBRE!E49+NOVIEMBRE!E49+DICIEMBRE!E49</f>
        <v>0</v>
      </c>
      <c r="F49" s="240"/>
      <c r="G49" s="233"/>
    </row>
    <row r="50" spans="1:7" x14ac:dyDescent="0.25">
      <c r="A50" s="247"/>
      <c r="B50" s="313" t="s">
        <v>88</v>
      </c>
      <c r="C50" s="1417">
        <f>+'ENERO '!C50+FEBRERO!C50+MARZO!C50+ABRIL!C50+MAYO!C50+JUNIO!C50+JULIO!C50+AGOSTO!C50+SEPTIEMBRE!C50+OCTUBRE!C50+NOVIEMBRE!C50+DICIEMBRE!C50</f>
        <v>142385</v>
      </c>
      <c r="D50" s="248"/>
      <c r="E50" s="1417">
        <f>+'ENERO '!E50+FEBRERO!E50+MARZO!E50+ABRIL!E50+MAYO!E50+JUNIO!E50+JULIO!E50+AGOSTO!E50+SEPTIEMBRE!E50+OCTUBRE!E50+NOVIEMBRE!E50+DICIEMBRE!E50</f>
        <v>1010856150</v>
      </c>
      <c r="F50" s="240"/>
      <c r="G50" s="233"/>
    </row>
    <row r="51" spans="1:7" x14ac:dyDescent="0.25">
      <c r="A51" s="249"/>
      <c r="B51" s="249"/>
      <c r="C51" s="249"/>
      <c r="D51" s="250"/>
      <c r="E51" s="251"/>
      <c r="F51" s="240"/>
      <c r="G51" s="233"/>
    </row>
    <row r="52" spans="1:7" x14ac:dyDescent="0.25">
      <c r="A52" s="240"/>
      <c r="B52" s="240"/>
      <c r="C52" s="240"/>
      <c r="D52" s="240"/>
      <c r="E52" s="240"/>
      <c r="F52" s="252"/>
      <c r="G52" s="253"/>
    </row>
    <row r="53" spans="1:7" x14ac:dyDescent="0.25">
      <c r="A53" s="1597" t="s">
        <v>89</v>
      </c>
      <c r="B53" s="1598"/>
      <c r="C53" s="1598"/>
      <c r="D53" s="1598"/>
      <c r="E53" s="1599"/>
      <c r="F53" s="252"/>
      <c r="G53" s="253"/>
    </row>
    <row r="54" spans="1:7" ht="38.25" x14ac:dyDescent="0.25">
      <c r="A54" s="242" t="s">
        <v>14</v>
      </c>
      <c r="B54" s="242" t="s">
        <v>90</v>
      </c>
      <c r="C54" s="243" t="s">
        <v>16</v>
      </c>
      <c r="D54" s="268"/>
      <c r="E54" s="244" t="s">
        <v>18</v>
      </c>
      <c r="F54" s="240"/>
      <c r="G54" s="233"/>
    </row>
    <row r="55" spans="1:7" x14ac:dyDescent="0.25">
      <c r="A55" s="300" t="s">
        <v>91</v>
      </c>
      <c r="B55" s="359" t="s">
        <v>92</v>
      </c>
      <c r="C55" s="1417">
        <f>+'ENERO '!C55+FEBRERO!C55+MARZO!C55+ABRIL!C55+MAYO!C55+JUNIO!C55+JULIO!C55+AGOSTO!C55+SEPTIEMBRE!C55+OCTUBRE!C55+NOVIEMBRE!C55+DICIEMBRE!C55</f>
        <v>537642</v>
      </c>
      <c r="D55" s="255"/>
      <c r="E55" s="1417">
        <f>+'ENERO '!E55+FEBRERO!E55+MARZO!E55+ABRIL!E55+MAYO!E55+JUNIO!E55+JULIO!E55+AGOSTO!E55+SEPTIEMBRE!E55+OCTUBRE!E55+NOVIEMBRE!E55+DICIEMBRE!E55</f>
        <v>730197790</v>
      </c>
      <c r="F55" s="240"/>
      <c r="G55" s="233"/>
    </row>
    <row r="56" spans="1:7" x14ac:dyDescent="0.25">
      <c r="A56" s="357" t="s">
        <v>93</v>
      </c>
      <c r="B56" s="328" t="s">
        <v>94</v>
      </c>
      <c r="C56" s="1417">
        <f>+'ENERO '!C56+FEBRERO!C56+MARZO!C56+ABRIL!C56+MAYO!C56+JUNIO!C56+JULIO!C56+AGOSTO!C56+SEPTIEMBRE!C56+OCTUBRE!C56+NOVIEMBRE!C56+DICIEMBRE!C56</f>
        <v>199705</v>
      </c>
      <c r="D56" s="256"/>
      <c r="E56" s="1417">
        <f>+'ENERO '!E56+FEBRERO!E56+MARZO!E56+ABRIL!E56+MAYO!E56+JUNIO!E56+JULIO!E56+AGOSTO!E56+SEPTIEMBRE!E56+OCTUBRE!E56+NOVIEMBRE!E56+DICIEMBRE!E56</f>
        <v>205875490</v>
      </c>
      <c r="F56" s="240"/>
      <c r="G56" s="233"/>
    </row>
    <row r="57" spans="1:7" x14ac:dyDescent="0.25">
      <c r="A57" s="320" t="s">
        <v>95</v>
      </c>
      <c r="B57" s="315" t="s">
        <v>96</v>
      </c>
      <c r="C57" s="1417">
        <f>+'ENERO '!C57+FEBRERO!C57+MARZO!C57+ABRIL!C57+MAYO!C57+JUNIO!C57+JULIO!C57+AGOSTO!C57+SEPTIEMBRE!C57+OCTUBRE!C57+NOVIEMBRE!C57+DICIEMBRE!C57</f>
        <v>240611</v>
      </c>
      <c r="D57" s="258"/>
      <c r="E57" s="1417">
        <f>+'ENERO '!E57+FEBRERO!E57+MARZO!E57+ABRIL!E57+MAYO!E57+JUNIO!E57+JULIO!E57+AGOSTO!E57+SEPTIEMBRE!E57+OCTUBRE!E57+NOVIEMBRE!E57+DICIEMBRE!E57</f>
        <v>277040340</v>
      </c>
      <c r="F57" s="240"/>
      <c r="G57" s="233"/>
    </row>
    <row r="58" spans="1:7" x14ac:dyDescent="0.25">
      <c r="A58" s="320" t="s">
        <v>97</v>
      </c>
      <c r="B58" s="315" t="s">
        <v>98</v>
      </c>
      <c r="C58" s="1417">
        <f>+'ENERO '!C58+FEBRERO!C58+MARZO!C58+ABRIL!C58+MAYO!C58+JUNIO!C58+JULIO!C58+AGOSTO!C58+SEPTIEMBRE!C58+OCTUBRE!C58+NOVIEMBRE!C58+DICIEMBRE!C58</f>
        <v>9645</v>
      </c>
      <c r="D58" s="258"/>
      <c r="E58" s="1417">
        <f>+'ENERO '!E58+FEBRERO!E58+MARZO!E58+ABRIL!E58+MAYO!E58+JUNIO!E58+JULIO!E58+AGOSTO!E58+SEPTIEMBRE!E58+OCTUBRE!E58+NOVIEMBRE!E58+DICIEMBRE!E58</f>
        <v>32379180</v>
      </c>
      <c r="F58" s="240"/>
      <c r="G58" s="233"/>
    </row>
    <row r="59" spans="1:7" x14ac:dyDescent="0.25">
      <c r="A59" s="320" t="s">
        <v>99</v>
      </c>
      <c r="B59" s="315" t="s">
        <v>100</v>
      </c>
      <c r="C59" s="1417">
        <f>+'ENERO '!C59+FEBRERO!C59+MARZO!C59+ABRIL!C59+MAYO!C59+JUNIO!C59+JULIO!C59+AGOSTO!C59+SEPTIEMBRE!C59+OCTUBRE!C59+NOVIEMBRE!C59+DICIEMBRE!C59</f>
        <v>0</v>
      </c>
      <c r="D59" s="258"/>
      <c r="E59" s="1417">
        <f>+'ENERO '!E59+FEBRERO!E59+MARZO!E59+ABRIL!E59+MAYO!E59+JUNIO!E59+JULIO!E59+AGOSTO!E59+SEPTIEMBRE!E59+OCTUBRE!E59+NOVIEMBRE!E59+DICIEMBRE!E59</f>
        <v>0</v>
      </c>
      <c r="F59" s="240"/>
      <c r="G59" s="233"/>
    </row>
    <row r="60" spans="1:7" x14ac:dyDescent="0.25">
      <c r="A60" s="352" t="s">
        <v>101</v>
      </c>
      <c r="B60" s="335" t="s">
        <v>102</v>
      </c>
      <c r="C60" s="1417">
        <f>+'ENERO '!C60+FEBRERO!C60+MARZO!C60+ABRIL!C60+MAYO!C60+JUNIO!C60+JULIO!C60+AGOSTO!C60+SEPTIEMBRE!C60+OCTUBRE!C60+NOVIEMBRE!C60+DICIEMBRE!C60</f>
        <v>12355</v>
      </c>
      <c r="D60" s="259"/>
      <c r="E60" s="1417">
        <f>+'ENERO '!E60+FEBRERO!E60+MARZO!E60+ABRIL!E60+MAYO!E60+JUNIO!E60+JULIO!E60+AGOSTO!E60+SEPTIEMBRE!E60+OCTUBRE!E60+NOVIEMBRE!E60+DICIEMBRE!E60</f>
        <v>55664460</v>
      </c>
      <c r="F60" s="240"/>
      <c r="G60" s="233"/>
    </row>
    <row r="61" spans="1:7" x14ac:dyDescent="0.25">
      <c r="A61" s="319" t="s">
        <v>103</v>
      </c>
      <c r="B61" s="360" t="s">
        <v>104</v>
      </c>
      <c r="C61" s="1417">
        <f>+'ENERO '!C61+FEBRERO!C61+MARZO!C61+ABRIL!C61+MAYO!C61+JUNIO!C61+JULIO!C61+AGOSTO!C61+SEPTIEMBRE!C61+OCTUBRE!C61+NOVIEMBRE!C61+DICIEMBRE!C61</f>
        <v>51062</v>
      </c>
      <c r="D61" s="260"/>
      <c r="E61" s="1417">
        <f>+'ENERO '!E61+FEBRERO!E61+MARZO!E61+ABRIL!E61+MAYO!E61+JUNIO!E61+JULIO!E61+AGOSTO!E61+SEPTIEMBRE!E61+OCTUBRE!E61+NOVIEMBRE!E61+DICIEMBRE!E61</f>
        <v>130144480</v>
      </c>
      <c r="F61" s="240"/>
      <c r="G61" s="233"/>
    </row>
    <row r="62" spans="1:7" x14ac:dyDescent="0.25">
      <c r="A62" s="363"/>
      <c r="B62" s="336" t="s">
        <v>105</v>
      </c>
      <c r="C62" s="1417">
        <f>+'ENERO '!C62+FEBRERO!C62+MARZO!C62+ABRIL!C62+MAYO!C62+JUNIO!C62+JULIO!C62+AGOSTO!C62+SEPTIEMBRE!C62+OCTUBRE!C62+NOVIEMBRE!C62+DICIEMBRE!C62</f>
        <v>39202</v>
      </c>
      <c r="D62" s="261"/>
      <c r="E62" s="1417">
        <f>+'ENERO '!E62+FEBRERO!E62+MARZO!E62+ABRIL!E62+MAYO!E62+JUNIO!E62+JULIO!E62+AGOSTO!E62+SEPTIEMBRE!E62+OCTUBRE!E62+NOVIEMBRE!E62+DICIEMBRE!E62</f>
        <v>85198580</v>
      </c>
      <c r="F62" s="240"/>
      <c r="G62" s="233"/>
    </row>
    <row r="63" spans="1:7" x14ac:dyDescent="0.25">
      <c r="A63" s="363"/>
      <c r="B63" s="315" t="s">
        <v>106</v>
      </c>
      <c r="C63" s="1417">
        <f>+'ENERO '!C63+FEBRERO!C63+MARZO!C63+ABRIL!C63+MAYO!C63+JUNIO!C63+JULIO!C63+AGOSTO!C63+SEPTIEMBRE!C63+OCTUBRE!C63+NOVIEMBRE!C63+DICIEMBRE!C63</f>
        <v>631</v>
      </c>
      <c r="D63" s="258"/>
      <c r="E63" s="1417">
        <f>+'ENERO '!E63+FEBRERO!E63+MARZO!E63+ABRIL!E63+MAYO!E63+JUNIO!E63+JULIO!E63+AGOSTO!E63+SEPTIEMBRE!E63+OCTUBRE!E63+NOVIEMBRE!E63+DICIEMBRE!E63</f>
        <v>1587400</v>
      </c>
      <c r="F63" s="240"/>
      <c r="G63" s="233"/>
    </row>
    <row r="64" spans="1:7" x14ac:dyDescent="0.25">
      <c r="A64" s="364"/>
      <c r="B64" s="317" t="s">
        <v>107</v>
      </c>
      <c r="C64" s="1417">
        <f>+'ENERO '!C64+FEBRERO!C64+MARZO!C64+ABRIL!C64+MAYO!C64+JUNIO!C64+JULIO!C64+AGOSTO!C64+SEPTIEMBRE!C64+OCTUBRE!C64+NOVIEMBRE!C64+DICIEMBRE!C64</f>
        <v>11229</v>
      </c>
      <c r="D64" s="262"/>
      <c r="E64" s="1417">
        <f>+'ENERO '!E64+FEBRERO!E64+MARZO!E64+ABRIL!E64+MAYO!E64+JUNIO!E64+JULIO!E64+AGOSTO!E64+SEPTIEMBRE!E64+OCTUBRE!E64+NOVIEMBRE!E64+DICIEMBRE!E64</f>
        <v>43358500</v>
      </c>
      <c r="F64" s="240"/>
      <c r="G64" s="233"/>
    </row>
    <row r="65" spans="1:7" x14ac:dyDescent="0.25">
      <c r="A65" s="357" t="s">
        <v>108</v>
      </c>
      <c r="B65" s="356" t="s">
        <v>109</v>
      </c>
      <c r="C65" s="1417">
        <f>+'ENERO '!C65+FEBRERO!C65+MARZO!C65+ABRIL!C65+MAYO!C65+JUNIO!C65+JULIO!C65+AGOSTO!C65+SEPTIEMBRE!C65+OCTUBRE!C65+NOVIEMBRE!C65+DICIEMBRE!C65</f>
        <v>0</v>
      </c>
      <c r="D65" s="256"/>
      <c r="E65" s="1417">
        <f>+'ENERO '!E65+FEBRERO!E65+MARZO!E65+ABRIL!E65+MAYO!E65+JUNIO!E65+JULIO!E65+AGOSTO!E65+SEPTIEMBRE!E65+OCTUBRE!E65+NOVIEMBRE!E65+DICIEMBRE!E65</f>
        <v>0</v>
      </c>
      <c r="F65" s="240"/>
      <c r="G65" s="233"/>
    </row>
    <row r="66" spans="1:7" x14ac:dyDescent="0.25">
      <c r="A66" s="320" t="s">
        <v>110</v>
      </c>
      <c r="B66" s="315" t="s">
        <v>111</v>
      </c>
      <c r="C66" s="1417">
        <f>+'ENERO '!C66+FEBRERO!C66+MARZO!C66+ABRIL!C66+MAYO!C66+JUNIO!C66+JULIO!C66+AGOSTO!C66+SEPTIEMBRE!C66+OCTUBRE!C66+NOVIEMBRE!C66+DICIEMBRE!C66</f>
        <v>661</v>
      </c>
      <c r="D66" s="258"/>
      <c r="E66" s="1417">
        <f>+'ENERO '!E66+FEBRERO!E66+MARZO!E66+ABRIL!E66+MAYO!E66+JUNIO!E66+JULIO!E66+AGOSTO!E66+SEPTIEMBRE!E66+OCTUBRE!E66+NOVIEMBRE!E66+DICIEMBRE!E66</f>
        <v>1145900</v>
      </c>
      <c r="F66" s="240"/>
      <c r="G66" s="233"/>
    </row>
    <row r="67" spans="1:7" x14ac:dyDescent="0.25">
      <c r="A67" s="352" t="s">
        <v>112</v>
      </c>
      <c r="B67" s="335" t="s">
        <v>113</v>
      </c>
      <c r="C67" s="1417">
        <f>+'ENERO '!C67+FEBRERO!C67+MARZO!C67+ABRIL!C67+MAYO!C67+JUNIO!C67+JULIO!C67+AGOSTO!C67+SEPTIEMBRE!C67+OCTUBRE!C67+NOVIEMBRE!C67+DICIEMBRE!C67</f>
        <v>23603</v>
      </c>
      <c r="D67" s="259"/>
      <c r="E67" s="1417">
        <f>+'ENERO '!E67+FEBRERO!E67+MARZO!E67+ABRIL!E67+MAYO!E67+JUNIO!E67+JULIO!E67+AGOSTO!E67+SEPTIEMBRE!E67+OCTUBRE!E67+NOVIEMBRE!E67+DICIEMBRE!E67</f>
        <v>27947940</v>
      </c>
      <c r="F67" s="240"/>
      <c r="G67" s="233"/>
    </row>
    <row r="68" spans="1:7" x14ac:dyDescent="0.25">
      <c r="A68" s="365" t="s">
        <v>114</v>
      </c>
      <c r="B68" s="355" t="s">
        <v>115</v>
      </c>
      <c r="C68" s="1417">
        <f>+'ENERO '!C68+FEBRERO!C68+MARZO!C68+ABRIL!C68+MAYO!C68+JUNIO!C68+JULIO!C68+AGOSTO!C68+SEPTIEMBRE!C68+OCTUBRE!C68+NOVIEMBRE!C68+DICIEMBRE!C68</f>
        <v>34137</v>
      </c>
      <c r="D68" s="263"/>
      <c r="E68" s="1417">
        <f>+'ENERO '!E68+FEBRERO!E68+MARZO!E68+ABRIL!E68+MAYO!E68+JUNIO!E68+JULIO!E68+AGOSTO!E68+SEPTIEMBRE!E68+OCTUBRE!E68+NOVIEMBRE!E68+DICIEMBRE!E68</f>
        <v>498851630</v>
      </c>
      <c r="F68" s="240"/>
      <c r="G68" s="233"/>
    </row>
    <row r="69" spans="1:7" x14ac:dyDescent="0.25">
      <c r="A69" s="320" t="s">
        <v>116</v>
      </c>
      <c r="B69" s="315" t="s">
        <v>117</v>
      </c>
      <c r="C69" s="1417">
        <f>+'ENERO '!C69+FEBRERO!C69+MARZO!C69+ABRIL!C69+MAYO!C69+JUNIO!C69+JULIO!C69+AGOSTO!C69+SEPTIEMBRE!C69+OCTUBRE!C69+NOVIEMBRE!C69+DICIEMBRE!C69</f>
        <v>21519</v>
      </c>
      <c r="D69" s="258"/>
      <c r="E69" s="1417">
        <f>+'ENERO '!E69+FEBRERO!E69+MARZO!E69+ABRIL!E69+MAYO!E69+JUNIO!E69+JULIO!E69+AGOSTO!E69+SEPTIEMBRE!E69+OCTUBRE!E69+NOVIEMBRE!E69+DICIEMBRE!E69</f>
        <v>166551460</v>
      </c>
      <c r="F69" s="240"/>
      <c r="G69" s="233"/>
    </row>
    <row r="70" spans="1:7" x14ac:dyDescent="0.25">
      <c r="A70" s="320" t="s">
        <v>118</v>
      </c>
      <c r="B70" s="315" t="s">
        <v>119</v>
      </c>
      <c r="C70" s="1417">
        <f>+'ENERO '!C70+FEBRERO!C70+MARZO!C70+ABRIL!C70+MAYO!C70+JUNIO!C70+JULIO!C70+AGOSTO!C70+SEPTIEMBRE!C70+OCTUBRE!C70+NOVIEMBRE!C70+DICIEMBRE!C70</f>
        <v>29</v>
      </c>
      <c r="D70" s="258"/>
      <c r="E70" s="1417">
        <f>+'ENERO '!E70+FEBRERO!E70+MARZO!E70+ABRIL!E70+MAYO!E70+JUNIO!E70+JULIO!E70+AGOSTO!E70+SEPTIEMBRE!E70+OCTUBRE!E70+NOVIEMBRE!E70+DICIEMBRE!E70</f>
        <v>573370</v>
      </c>
      <c r="F70" s="240"/>
      <c r="G70" s="233"/>
    </row>
    <row r="71" spans="1:7" x14ac:dyDescent="0.25">
      <c r="A71" s="320" t="s">
        <v>120</v>
      </c>
      <c r="B71" s="315" t="s">
        <v>121</v>
      </c>
      <c r="C71" s="1417">
        <f>+'ENERO '!C71+FEBRERO!C71+MARZO!C71+ABRIL!C71+MAYO!C71+JUNIO!C71+JULIO!C71+AGOSTO!C71+SEPTIEMBRE!C71+OCTUBRE!C71+NOVIEMBRE!C71+DICIEMBRE!C71</f>
        <v>4787</v>
      </c>
      <c r="D71" s="258"/>
      <c r="E71" s="1417">
        <f>+'ENERO '!E71+FEBRERO!E71+MARZO!E71+ABRIL!E71+MAYO!E71+JUNIO!E71+JULIO!E71+AGOSTO!E71+SEPTIEMBRE!E71+OCTUBRE!E71+NOVIEMBRE!E71+DICIEMBRE!E71</f>
        <v>236519230</v>
      </c>
      <c r="F71" s="240"/>
      <c r="G71" s="233"/>
    </row>
    <row r="72" spans="1:7" x14ac:dyDescent="0.25">
      <c r="A72" s="320" t="s">
        <v>122</v>
      </c>
      <c r="B72" s="315" t="s">
        <v>123</v>
      </c>
      <c r="C72" s="1417">
        <f>+'ENERO '!C72+FEBRERO!C72+MARZO!C72+ABRIL!C72+MAYO!C72+JUNIO!C72+JULIO!C72+AGOSTO!C72+SEPTIEMBRE!C72+OCTUBRE!C72+NOVIEMBRE!C72+DICIEMBRE!C72</f>
        <v>6136</v>
      </c>
      <c r="D72" s="258"/>
      <c r="E72" s="1417">
        <f>+'ENERO '!E72+FEBRERO!E72+MARZO!E72+ABRIL!E72+MAYO!E72+JUNIO!E72+JULIO!E72+AGOSTO!E72+SEPTIEMBRE!E72+OCTUBRE!E72+NOVIEMBRE!E72+DICIEMBRE!E72</f>
        <v>87008050</v>
      </c>
      <c r="F72" s="240"/>
      <c r="G72" s="233"/>
    </row>
    <row r="73" spans="1:7" x14ac:dyDescent="0.25">
      <c r="A73" s="366"/>
      <c r="B73" s="315" t="s">
        <v>124</v>
      </c>
      <c r="C73" s="1417">
        <f>+'ENERO '!C73+FEBRERO!C73+MARZO!C73+ABRIL!C73+MAYO!C73+JUNIO!C73+JULIO!C73+AGOSTO!C73+SEPTIEMBRE!C73+OCTUBRE!C73+NOVIEMBRE!C73+DICIEMBRE!C73</f>
        <v>1666</v>
      </c>
      <c r="D73" s="258"/>
      <c r="E73" s="1417">
        <f>+'ENERO '!E73+FEBRERO!E73+MARZO!E73+ABRIL!E73+MAYO!E73+JUNIO!E73+JULIO!E73+AGOSTO!E73+SEPTIEMBRE!E73+OCTUBRE!E73+NOVIEMBRE!E73+DICIEMBRE!E73</f>
        <v>8199520</v>
      </c>
      <c r="F73" s="240"/>
      <c r="G73" s="233"/>
    </row>
    <row r="74" spans="1:7" x14ac:dyDescent="0.25">
      <c r="A74" s="367" t="s">
        <v>125</v>
      </c>
      <c r="B74" s="361" t="s">
        <v>126</v>
      </c>
      <c r="C74" s="1417">
        <f>+'ENERO '!C74+FEBRERO!C74+MARZO!C74+ABRIL!C74+MAYO!C74+JUNIO!C74+JULIO!C74+AGOSTO!C74+SEPTIEMBRE!C74+OCTUBRE!C74+NOVIEMBRE!C74+DICIEMBRE!C74</f>
        <v>0</v>
      </c>
      <c r="D74" s="298"/>
      <c r="E74" s="1417">
        <f>+'ENERO '!E74+FEBRERO!E74+MARZO!E74+ABRIL!E74+MAYO!E74+JUNIO!E74+JULIO!E74+AGOSTO!E74+SEPTIEMBRE!E74+OCTUBRE!E74+NOVIEMBRE!E74+DICIEMBRE!E74</f>
        <v>0</v>
      </c>
      <c r="F74" s="240"/>
      <c r="G74" s="233"/>
    </row>
    <row r="75" spans="1:7" x14ac:dyDescent="0.25">
      <c r="A75" s="368" t="s">
        <v>127</v>
      </c>
      <c r="B75" s="362" t="s">
        <v>128</v>
      </c>
      <c r="C75" s="1417">
        <f>+'ENERO '!C75+FEBRERO!C75+MARZO!C75+ABRIL!C75+MAYO!C75+JUNIO!C75+JULIO!C75+AGOSTO!C75+SEPTIEMBRE!C75+OCTUBRE!C75+NOVIEMBRE!C75+DICIEMBRE!C75</f>
        <v>0</v>
      </c>
      <c r="D75" s="264"/>
      <c r="E75" s="1417">
        <f>+'ENERO '!E75+FEBRERO!E75+MARZO!E75+ABRIL!E75+MAYO!E75+JUNIO!E75+JULIO!E75+AGOSTO!E75+SEPTIEMBRE!E75+OCTUBRE!E75+NOVIEMBRE!E75+DICIEMBRE!E75</f>
        <v>0</v>
      </c>
      <c r="F75" s="240"/>
      <c r="G75" s="233"/>
    </row>
    <row r="76" spans="1:7" x14ac:dyDescent="0.25">
      <c r="A76" s="322"/>
      <c r="B76" s="318" t="s">
        <v>129</v>
      </c>
      <c r="C76" s="1417">
        <f>+'ENERO '!C76+FEBRERO!C76+MARZO!C76+ABRIL!C76+MAYO!C76+JUNIO!C76+JULIO!C76+AGOSTO!C76+SEPTIEMBRE!C76+OCTUBRE!C76+NOVIEMBRE!C76+DICIEMBRE!C76</f>
        <v>571779</v>
      </c>
      <c r="D76" s="255"/>
      <c r="E76" s="1417">
        <f>+'ENERO '!E76+FEBRERO!E76+MARZO!E76+ABRIL!E76+MAYO!E76+JUNIO!E76+JULIO!E76+AGOSTO!E76+SEPTIEMBRE!E76+OCTUBRE!E76+NOVIEMBRE!E76+DICIEMBRE!E76</f>
        <v>1229049420</v>
      </c>
      <c r="F76" s="240"/>
      <c r="G76" s="233"/>
    </row>
    <row r="77" spans="1:7" x14ac:dyDescent="0.25">
      <c r="A77" s="240"/>
      <c r="B77" s="240"/>
      <c r="C77" s="240"/>
      <c r="D77" s="240"/>
      <c r="E77" s="240"/>
      <c r="F77" s="252"/>
      <c r="G77" s="253"/>
    </row>
    <row r="78" spans="1:7" x14ac:dyDescent="0.25">
      <c r="A78" s="240"/>
      <c r="B78" s="240"/>
      <c r="C78" s="240"/>
      <c r="D78" s="240"/>
      <c r="E78" s="240"/>
      <c r="F78" s="252"/>
      <c r="G78" s="253"/>
    </row>
    <row r="79" spans="1:7" x14ac:dyDescent="0.25">
      <c r="A79" s="1589" t="s">
        <v>130</v>
      </c>
      <c r="B79" s="1590"/>
      <c r="C79" s="1590"/>
      <c r="D79" s="1590"/>
      <c r="E79" s="1591"/>
      <c r="F79" s="252"/>
      <c r="G79" s="253"/>
    </row>
    <row r="80" spans="1:7" ht="38.25" x14ac:dyDescent="0.25">
      <c r="A80" s="242" t="s">
        <v>14</v>
      </c>
      <c r="B80" s="299" t="s">
        <v>15</v>
      </c>
      <c r="C80" s="266" t="s">
        <v>16</v>
      </c>
      <c r="D80" s="268"/>
      <c r="E80" s="269" t="s">
        <v>18</v>
      </c>
      <c r="F80" s="252"/>
      <c r="G80" s="253"/>
    </row>
    <row r="81" spans="1:6" x14ac:dyDescent="0.25">
      <c r="A81" s="358" t="s">
        <v>131</v>
      </c>
      <c r="B81" s="328" t="s">
        <v>132</v>
      </c>
      <c r="C81" s="1417">
        <f>+'ENERO '!C81+FEBRERO!C81+MARZO!C81+ABRIL!C81+MAYO!C81+JUNIO!C81+JULIO!C81+AGOSTO!C81+SEPTIEMBRE!C81+OCTUBRE!C81+NOVIEMBRE!C81+DICIEMBRE!C81</f>
        <v>0</v>
      </c>
      <c r="D81" s="256"/>
      <c r="E81" s="1417">
        <f>+'ENERO '!E81+FEBRERO!E81+MARZO!E81+ABRIL!E81+MAYO!E81+JUNIO!E81+JULIO!E81+AGOSTO!E81+SEPTIEMBRE!E81+OCTUBRE!E81+NOVIEMBRE!E81+DICIEMBRE!E81</f>
        <v>0</v>
      </c>
      <c r="F81" s="240"/>
    </row>
    <row r="82" spans="1:6" x14ac:dyDescent="0.25">
      <c r="A82" s="342">
        <v>2001</v>
      </c>
      <c r="B82" s="315" t="s">
        <v>133</v>
      </c>
      <c r="C82" s="1417">
        <f>+'ENERO '!C82+FEBRERO!C82+MARZO!C82+ABRIL!C82+MAYO!C82+JUNIO!C82+JULIO!C82+AGOSTO!C82+SEPTIEMBRE!C82+OCTUBRE!C82+NOVIEMBRE!C82+DICIEMBRE!C82</f>
        <v>10684</v>
      </c>
      <c r="D82" s="258"/>
      <c r="E82" s="1417">
        <f>+'ENERO '!E82+FEBRERO!E82+MARZO!E82+ABRIL!E82+MAYO!E82+JUNIO!E82+JULIO!E82+AGOSTO!E82+SEPTIEMBRE!E82+OCTUBRE!E82+NOVIEMBRE!E82+DICIEMBRE!E82</f>
        <v>86757740</v>
      </c>
      <c r="F82" s="240"/>
    </row>
    <row r="83" spans="1:6" x14ac:dyDescent="0.25">
      <c r="A83" s="352" t="s">
        <v>134</v>
      </c>
      <c r="B83" s="335" t="s">
        <v>135</v>
      </c>
      <c r="C83" s="1417">
        <f>+'ENERO '!C83+FEBRERO!C83+MARZO!C83+ABRIL!C83+MAYO!C83+JUNIO!C83+JULIO!C83+AGOSTO!C83+SEPTIEMBRE!C83+OCTUBRE!C83+NOVIEMBRE!C83+DICIEMBRE!C83</f>
        <v>326</v>
      </c>
      <c r="D83" s="259"/>
      <c r="E83" s="1417">
        <f>+'ENERO '!E83+FEBRERO!E83+MARZO!E83+ABRIL!E83+MAYO!E83+JUNIO!E83+JULIO!E83+AGOSTO!E83+SEPTIEMBRE!E83+OCTUBRE!E83+NOVIEMBRE!E83+DICIEMBRE!E83</f>
        <v>20029630</v>
      </c>
      <c r="F83" s="240"/>
    </row>
    <row r="84" spans="1:6" x14ac:dyDescent="0.25">
      <c r="A84" s="322"/>
      <c r="B84" s="318" t="s">
        <v>136</v>
      </c>
      <c r="C84" s="1417">
        <f>+'ENERO '!C84+FEBRERO!C84+MARZO!C84+ABRIL!C84+MAYO!C84+JUNIO!C84+JULIO!C84+AGOSTO!C84+SEPTIEMBRE!C84+OCTUBRE!C84+NOVIEMBRE!C84+DICIEMBRE!C84</f>
        <v>11010</v>
      </c>
      <c r="D84" s="255"/>
      <c r="E84" s="1417">
        <f>+'ENERO '!E84+FEBRERO!E84+MARZO!E84+ABRIL!E84+MAYO!E84+JUNIO!E84+JULIO!E84+AGOSTO!E84+SEPTIEMBRE!E84+OCTUBRE!E84+NOVIEMBRE!E84+DICIEMBRE!E84</f>
        <v>106787370</v>
      </c>
      <c r="F84" s="240"/>
    </row>
    <row r="85" spans="1:6" x14ac:dyDescent="0.25">
      <c r="A85" s="240"/>
      <c r="B85" s="240"/>
      <c r="C85" s="240"/>
      <c r="D85" s="240"/>
      <c r="E85" s="240"/>
      <c r="F85" s="240"/>
    </row>
    <row r="86" spans="1:6" x14ac:dyDescent="0.25">
      <c r="A86" s="240"/>
      <c r="B86" s="240"/>
      <c r="C86" s="240"/>
      <c r="D86" s="240"/>
      <c r="E86" s="240"/>
      <c r="F86" s="237"/>
    </row>
    <row r="87" spans="1:6" x14ac:dyDescent="0.25">
      <c r="A87" s="1607" t="s">
        <v>137</v>
      </c>
      <c r="B87" s="1608"/>
      <c r="C87" s="1608"/>
      <c r="D87" s="1608"/>
      <c r="E87" s="1608"/>
      <c r="F87" s="1609"/>
    </row>
    <row r="88" spans="1:6" x14ac:dyDescent="0.2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38.25" x14ac:dyDescent="0.25">
      <c r="A89" s="1611"/>
      <c r="B89" s="1611"/>
      <c r="C89" s="299" t="s">
        <v>138</v>
      </c>
      <c r="D89" s="302" t="s">
        <v>139</v>
      </c>
      <c r="E89" s="267" t="s">
        <v>140</v>
      </c>
      <c r="F89" s="244" t="s">
        <v>18</v>
      </c>
    </row>
    <row r="90" spans="1:6" x14ac:dyDescent="0.25">
      <c r="A90" s="319" t="s">
        <v>141</v>
      </c>
      <c r="B90" s="314" t="s">
        <v>142</v>
      </c>
      <c r="C90" s="1417">
        <f>+'ENERO '!C90+FEBRERO!C90+MARZO!C90+ABRIL!C90+MAYO!C90+JUNIO!C90+JULIO!C90+AGOSTO!C90+SEPTIEMBRE!C90+OCTUBRE!C90+NOVIEMBRE!C90+DICIEMBRE!C90</f>
        <v>27</v>
      </c>
      <c r="D90" s="1417">
        <f>+'ENERO '!D90+FEBRERO!D90+MARZO!D90+ABRIL!D90+MAYO!D90+JUNIO!D90+JULIO!D90+AGOSTO!D90+SEPTIEMBRE!D90+OCTUBRE!D90+NOVIEMBRE!D90+DICIEMBRE!D90</f>
        <v>0</v>
      </c>
      <c r="E90" s="1417">
        <f>+'ENERO '!E90+FEBRERO!E90+MARZO!E90+ABRIL!E90+MAYO!E90+JUNIO!E90+JULIO!E90+AGOSTO!E90+SEPTIEMBRE!E90+OCTUBRE!E90+NOVIEMBRE!E90+DICIEMBRE!E90</f>
        <v>0</v>
      </c>
      <c r="F90" s="1417">
        <f>+'ENERO '!F90+FEBRERO!F90+MARZO!F90+ABRIL!F90+MAYO!F90+JUNIO!F90+JULIO!F90+AGOSTO!F90+SEPTIEMBRE!F90+OCTUBRE!F90+NOVIEMBRE!F90+DICIEMBRE!F90</f>
        <v>4499720</v>
      </c>
    </row>
    <row r="91" spans="1:6" x14ac:dyDescent="0.25">
      <c r="A91" s="320" t="s">
        <v>143</v>
      </c>
      <c r="B91" s="315" t="s">
        <v>144</v>
      </c>
      <c r="C91" s="1417">
        <f>+'ENERO '!C91+FEBRERO!C91+MARZO!C91+ABRIL!C91+MAYO!C91+JUNIO!C91+JULIO!C91+AGOSTO!C91+SEPTIEMBRE!C91+OCTUBRE!C91+NOVIEMBRE!C91+DICIEMBRE!C91</f>
        <v>1505</v>
      </c>
      <c r="D91" s="1417">
        <f>+'ENERO '!D91+FEBRERO!D91+MARZO!D91+ABRIL!D91+MAYO!D91+JUNIO!D91+JULIO!D91+AGOSTO!D91+SEPTIEMBRE!D91+OCTUBRE!D91+NOVIEMBRE!D91+DICIEMBRE!D91</f>
        <v>0</v>
      </c>
      <c r="E91" s="1417">
        <f>+'ENERO '!E91+FEBRERO!E91+MARZO!E91+ABRIL!E91+MAYO!E91+JUNIO!E91+JULIO!E91+AGOSTO!E91+SEPTIEMBRE!E91+OCTUBRE!E91+NOVIEMBRE!E91+DICIEMBRE!E91</f>
        <v>0</v>
      </c>
      <c r="F91" s="1417">
        <f>+'ENERO '!F91+FEBRERO!F91+MARZO!F91+ABRIL!F91+MAYO!F91+JUNIO!F91+JULIO!F91+AGOSTO!F91+SEPTIEMBRE!F91+OCTUBRE!F91+NOVIEMBRE!F91+DICIEMBRE!F91</f>
        <v>489424950</v>
      </c>
    </row>
    <row r="92" spans="1:6" x14ac:dyDescent="0.25">
      <c r="A92" s="320" t="s">
        <v>145</v>
      </c>
      <c r="B92" s="315" t="s">
        <v>146</v>
      </c>
      <c r="C92" s="1417">
        <f>+'ENERO '!C92+FEBRERO!C92+MARZO!C92+ABRIL!C92+MAYO!C92+JUNIO!C92+JULIO!C92+AGOSTO!C92+SEPTIEMBRE!C92+OCTUBRE!C92+NOVIEMBRE!C92+DICIEMBRE!C92</f>
        <v>183</v>
      </c>
      <c r="D92" s="1417">
        <f>+'ENERO '!D92+FEBRERO!D92+MARZO!D92+ABRIL!D92+MAYO!D92+JUNIO!D92+JULIO!D92+AGOSTO!D92+SEPTIEMBRE!D92+OCTUBRE!D92+NOVIEMBRE!D92+DICIEMBRE!D92</f>
        <v>19</v>
      </c>
      <c r="E92" s="1417">
        <f>+'ENERO '!E92+FEBRERO!E92+MARZO!E92+ABRIL!E92+MAYO!E92+JUNIO!E92+JULIO!E92+AGOSTO!E92+SEPTIEMBRE!E92+OCTUBRE!E92+NOVIEMBRE!E92+DICIEMBRE!E92</f>
        <v>0</v>
      </c>
      <c r="F92" s="1417">
        <f>+'ENERO '!F92+FEBRERO!F92+MARZO!F92+ABRIL!F92+MAYO!F92+JUNIO!F92+JULIO!F92+AGOSTO!F92+SEPTIEMBRE!F92+OCTUBRE!F92+NOVIEMBRE!F92+DICIEMBRE!F92</f>
        <v>15166370</v>
      </c>
    </row>
    <row r="93" spans="1:6" x14ac:dyDescent="0.25">
      <c r="A93" s="320" t="s">
        <v>147</v>
      </c>
      <c r="B93" s="315" t="s">
        <v>148</v>
      </c>
      <c r="C93" s="1417">
        <f>+'ENERO '!C93+FEBRERO!C93+MARZO!C93+ABRIL!C93+MAYO!C93+JUNIO!C93+JULIO!C93+AGOSTO!C93+SEPTIEMBRE!C93+OCTUBRE!C93+NOVIEMBRE!C93+DICIEMBRE!C93</f>
        <v>52</v>
      </c>
      <c r="D93" s="1417">
        <f>+'ENERO '!D93+FEBRERO!D93+MARZO!D93+ABRIL!D93+MAYO!D93+JUNIO!D93+JULIO!D93+AGOSTO!D93+SEPTIEMBRE!D93+OCTUBRE!D93+NOVIEMBRE!D93+DICIEMBRE!D93</f>
        <v>2</v>
      </c>
      <c r="E93" s="1417">
        <f>+'ENERO '!E93+FEBRERO!E93+MARZO!E93+ABRIL!E93+MAYO!E93+JUNIO!E93+JULIO!E93+AGOSTO!E93+SEPTIEMBRE!E93+OCTUBRE!E93+NOVIEMBRE!E93+DICIEMBRE!E93</f>
        <v>0</v>
      </c>
      <c r="F93" s="1417">
        <f>+'ENERO '!F93+FEBRERO!F93+MARZO!F93+ABRIL!F93+MAYO!F93+JUNIO!F93+JULIO!F93+AGOSTO!F93+SEPTIEMBRE!F93+OCTUBRE!F93+NOVIEMBRE!F93+DICIEMBRE!F93</f>
        <v>5115710</v>
      </c>
    </row>
    <row r="94" spans="1:6" x14ac:dyDescent="0.25">
      <c r="A94" s="320" t="s">
        <v>149</v>
      </c>
      <c r="B94" s="315" t="s">
        <v>150</v>
      </c>
      <c r="C94" s="1417">
        <f>+'ENERO '!C94+FEBRERO!C94+MARZO!C94+ABRIL!C94+MAYO!C94+JUNIO!C94+JULIO!C94+AGOSTO!C94+SEPTIEMBRE!C94+OCTUBRE!C94+NOVIEMBRE!C94+DICIEMBRE!C94</f>
        <v>740</v>
      </c>
      <c r="D94" s="1417">
        <f>+'ENERO '!D94+FEBRERO!D94+MARZO!D94+ABRIL!D94+MAYO!D94+JUNIO!D94+JULIO!D94+AGOSTO!D94+SEPTIEMBRE!D94+OCTUBRE!D94+NOVIEMBRE!D94+DICIEMBRE!D94</f>
        <v>16</v>
      </c>
      <c r="E94" s="1417">
        <f>+'ENERO '!E94+FEBRERO!E94+MARZO!E94+ABRIL!E94+MAYO!E94+JUNIO!E94+JULIO!E94+AGOSTO!E94+SEPTIEMBRE!E94+OCTUBRE!E94+NOVIEMBRE!E94+DICIEMBRE!E94</f>
        <v>0</v>
      </c>
      <c r="F94" s="1417">
        <f>+'ENERO '!F94+FEBRERO!F94+MARZO!F94+ABRIL!F94+MAYO!F94+JUNIO!F94+JULIO!F94+AGOSTO!F94+SEPTIEMBRE!F94+OCTUBRE!F94+NOVIEMBRE!F94+DICIEMBRE!F94</f>
        <v>40971805</v>
      </c>
    </row>
    <row r="95" spans="1:6" x14ac:dyDescent="0.25">
      <c r="A95" s="320" t="s">
        <v>151</v>
      </c>
      <c r="B95" s="315" t="s">
        <v>152</v>
      </c>
      <c r="C95" s="1417">
        <f>+'ENERO '!C95+FEBRERO!C95+MARZO!C95+ABRIL!C95+MAYO!C95+JUNIO!C95+JULIO!C95+AGOSTO!C95+SEPTIEMBRE!C95+OCTUBRE!C95+NOVIEMBRE!C95+DICIEMBRE!C95</f>
        <v>1138</v>
      </c>
      <c r="D95" s="1417">
        <f>+'ENERO '!D95+FEBRERO!D95+MARZO!D95+ABRIL!D95+MAYO!D95+JUNIO!D95+JULIO!D95+AGOSTO!D95+SEPTIEMBRE!D95+OCTUBRE!D95+NOVIEMBRE!D95+DICIEMBRE!D95</f>
        <v>19</v>
      </c>
      <c r="E95" s="1417">
        <f>+'ENERO '!E95+FEBRERO!E95+MARZO!E95+ABRIL!E95+MAYO!E95+JUNIO!E95+JULIO!E95+AGOSTO!E95+SEPTIEMBRE!E95+OCTUBRE!E95+NOVIEMBRE!E95+DICIEMBRE!E95</f>
        <v>0</v>
      </c>
      <c r="F95" s="1417">
        <f>+'ENERO '!F95+FEBRERO!F95+MARZO!F95+ABRIL!F95+MAYO!F95+JUNIO!F95+JULIO!F95+AGOSTO!F95+SEPTIEMBRE!F95+OCTUBRE!F95+NOVIEMBRE!F95+DICIEMBRE!F95</f>
        <v>28345730</v>
      </c>
    </row>
    <row r="96" spans="1:6" x14ac:dyDescent="0.25">
      <c r="A96" s="320" t="s">
        <v>153</v>
      </c>
      <c r="B96" s="315" t="s">
        <v>154</v>
      </c>
      <c r="C96" s="1417">
        <f>+'ENERO '!C96+FEBRERO!C96+MARZO!C96+ABRIL!C96+MAYO!C96+JUNIO!C96+JULIO!C96+AGOSTO!C96+SEPTIEMBRE!C96+OCTUBRE!C96+NOVIEMBRE!C96+DICIEMBRE!C96</f>
        <v>17</v>
      </c>
      <c r="D96" s="1417">
        <f>+'ENERO '!D96+FEBRERO!D96+MARZO!D96+ABRIL!D96+MAYO!D96+JUNIO!D96+JULIO!D96+AGOSTO!D96+SEPTIEMBRE!D96+OCTUBRE!D96+NOVIEMBRE!D96+DICIEMBRE!D96</f>
        <v>4</v>
      </c>
      <c r="E96" s="1417">
        <f>+'ENERO '!E96+FEBRERO!E96+MARZO!E96+ABRIL!E96+MAYO!E96+JUNIO!E96+JULIO!E96+AGOSTO!E96+SEPTIEMBRE!E96+OCTUBRE!E96+NOVIEMBRE!E96+DICIEMBRE!E96</f>
        <v>0</v>
      </c>
      <c r="F96" s="1417">
        <f>+'ENERO '!F96+FEBRERO!F96+MARZO!F96+ABRIL!F96+MAYO!F96+JUNIO!F96+JULIO!F96+AGOSTO!F96+SEPTIEMBRE!F96+OCTUBRE!F96+NOVIEMBRE!F96+DICIEMBRE!F96</f>
        <v>3091120</v>
      </c>
    </row>
    <row r="97" spans="1:6" x14ac:dyDescent="0.25">
      <c r="A97" s="320" t="s">
        <v>155</v>
      </c>
      <c r="B97" s="315" t="s">
        <v>156</v>
      </c>
      <c r="C97" s="1417">
        <f>+'ENERO '!C97+FEBRERO!C97+MARZO!C97+ABRIL!C97+MAYO!C97+JUNIO!C97+JULIO!C97+AGOSTO!C97+SEPTIEMBRE!C97+OCTUBRE!C97+NOVIEMBRE!C97+DICIEMBRE!C97</f>
        <v>33</v>
      </c>
      <c r="D97" s="1417">
        <f>+'ENERO '!D97+FEBRERO!D97+MARZO!D97+ABRIL!D97+MAYO!D97+JUNIO!D97+JULIO!D97+AGOSTO!D97+SEPTIEMBRE!D97+OCTUBRE!D97+NOVIEMBRE!D97+DICIEMBRE!D97</f>
        <v>2</v>
      </c>
      <c r="E97" s="1417">
        <f>+'ENERO '!E97+FEBRERO!E97+MARZO!E97+ABRIL!E97+MAYO!E97+JUNIO!E97+JULIO!E97+AGOSTO!E97+SEPTIEMBRE!E97+OCTUBRE!E97+NOVIEMBRE!E97+DICIEMBRE!E97</f>
        <v>0</v>
      </c>
      <c r="F97" s="1417">
        <f>+'ENERO '!F97+FEBRERO!F97+MARZO!F97+ABRIL!F97+MAYO!F97+JUNIO!F97+JULIO!F97+AGOSTO!F97+SEPTIEMBRE!F97+OCTUBRE!F97+NOVIEMBRE!F97+DICIEMBRE!F97</f>
        <v>2180820</v>
      </c>
    </row>
    <row r="98" spans="1:6" x14ac:dyDescent="0.25">
      <c r="A98" s="320" t="s">
        <v>157</v>
      </c>
      <c r="B98" s="315" t="s">
        <v>158</v>
      </c>
      <c r="C98" s="1417">
        <f>+'ENERO '!C98+FEBRERO!C98+MARZO!C98+ABRIL!C98+MAYO!C98+JUNIO!C98+JULIO!C98+AGOSTO!C98+SEPTIEMBRE!C98+OCTUBRE!C98+NOVIEMBRE!C98+DICIEMBRE!C98</f>
        <v>1335</v>
      </c>
      <c r="D98" s="1417">
        <f>+'ENERO '!D98+FEBRERO!D98+MARZO!D98+ABRIL!D98+MAYO!D98+JUNIO!D98+JULIO!D98+AGOSTO!D98+SEPTIEMBRE!D98+OCTUBRE!D98+NOVIEMBRE!D98+DICIEMBRE!D98</f>
        <v>176</v>
      </c>
      <c r="E98" s="1417">
        <f>+'ENERO '!E98+FEBRERO!E98+MARZO!E98+ABRIL!E98+MAYO!E98+JUNIO!E98+JULIO!E98+AGOSTO!E98+SEPTIEMBRE!E98+OCTUBRE!E98+NOVIEMBRE!E98+DICIEMBRE!E98</f>
        <v>0</v>
      </c>
      <c r="F98" s="1417">
        <f>+'ENERO '!F98+FEBRERO!F98+MARZO!F98+ABRIL!F98+MAYO!F98+JUNIO!F98+JULIO!F98+AGOSTO!F98+SEPTIEMBRE!F98+OCTUBRE!F98+NOVIEMBRE!F98+DICIEMBRE!F98</f>
        <v>337205915</v>
      </c>
    </row>
    <row r="99" spans="1:6" x14ac:dyDescent="0.25">
      <c r="A99" s="320" t="s">
        <v>159</v>
      </c>
      <c r="B99" s="315" t="s">
        <v>160</v>
      </c>
      <c r="C99" s="1417">
        <f>+'ENERO '!C99+FEBRERO!C99+MARZO!C99+ABRIL!C99+MAYO!C99+JUNIO!C99+JULIO!C99+AGOSTO!C99+SEPTIEMBRE!C99+OCTUBRE!C99+NOVIEMBRE!C99+DICIEMBRE!C99</f>
        <v>92</v>
      </c>
      <c r="D99" s="1417">
        <f>+'ENERO '!D99+FEBRERO!D99+MARZO!D99+ABRIL!D99+MAYO!D99+JUNIO!D99+JULIO!D99+AGOSTO!D99+SEPTIEMBRE!D99+OCTUBRE!D99+NOVIEMBRE!D99+DICIEMBRE!D99</f>
        <v>3</v>
      </c>
      <c r="E99" s="1417">
        <f>+'ENERO '!E99+FEBRERO!E99+MARZO!E99+ABRIL!E99+MAYO!E99+JUNIO!E99+JULIO!E99+AGOSTO!E99+SEPTIEMBRE!E99+OCTUBRE!E99+NOVIEMBRE!E99+DICIEMBRE!E99</f>
        <v>0</v>
      </c>
      <c r="F99" s="1417">
        <f>+'ENERO '!F99+FEBRERO!F99+MARZO!F99+ABRIL!F99+MAYO!F99+JUNIO!F99+JULIO!F99+AGOSTO!F99+SEPTIEMBRE!F99+OCTUBRE!F99+NOVIEMBRE!F99+DICIEMBRE!F99</f>
        <v>8886155</v>
      </c>
    </row>
    <row r="100" spans="1:6" x14ac:dyDescent="0.25">
      <c r="A100" s="320" t="s">
        <v>161</v>
      </c>
      <c r="B100" s="315" t="s">
        <v>162</v>
      </c>
      <c r="C100" s="1417">
        <f>+'ENERO '!C100+FEBRERO!C100+MARZO!C100+ABRIL!C100+MAYO!C100+JUNIO!C100+JULIO!C100+AGOSTO!C100+SEPTIEMBRE!C100+OCTUBRE!C100+NOVIEMBRE!C100+DICIEMBRE!C100</f>
        <v>181</v>
      </c>
      <c r="D100" s="1417">
        <f>+'ENERO '!D100+FEBRERO!D100+MARZO!D100+ABRIL!D100+MAYO!D100+JUNIO!D100+JULIO!D100+AGOSTO!D100+SEPTIEMBRE!D100+OCTUBRE!D100+NOVIEMBRE!D100+DICIEMBRE!D100</f>
        <v>19</v>
      </c>
      <c r="E100" s="1417">
        <f>+'ENERO '!E100+FEBRERO!E100+MARZO!E100+ABRIL!E100+MAYO!E100+JUNIO!E100+JULIO!E100+AGOSTO!E100+SEPTIEMBRE!E100+OCTUBRE!E100+NOVIEMBRE!E100+DICIEMBRE!E100</f>
        <v>0</v>
      </c>
      <c r="F100" s="1417">
        <f>+'ENERO '!F100+FEBRERO!F100+MARZO!F100+ABRIL!F100+MAYO!F100+JUNIO!F100+JULIO!F100+AGOSTO!F100+SEPTIEMBRE!F100+OCTUBRE!F100+NOVIEMBRE!F100+DICIEMBRE!F100</f>
        <v>35602825</v>
      </c>
    </row>
    <row r="101" spans="1:6" x14ac:dyDescent="0.25">
      <c r="A101" s="320" t="s">
        <v>163</v>
      </c>
      <c r="B101" s="315" t="s">
        <v>164</v>
      </c>
      <c r="C101" s="1417">
        <f>+'ENERO '!C101+FEBRERO!C101+MARZO!C101+ABRIL!C101+MAYO!C101+JUNIO!C101+JULIO!C101+AGOSTO!C101+SEPTIEMBRE!C101+OCTUBRE!C101+NOVIEMBRE!C101+DICIEMBRE!C101</f>
        <v>83</v>
      </c>
      <c r="D101" s="1417">
        <f>+'ENERO '!D101+FEBRERO!D101+MARZO!D101+ABRIL!D101+MAYO!D101+JUNIO!D101+JULIO!D101+AGOSTO!D101+SEPTIEMBRE!D101+OCTUBRE!D101+NOVIEMBRE!D101+DICIEMBRE!D101</f>
        <v>6</v>
      </c>
      <c r="E101" s="1417">
        <f>+'ENERO '!E101+FEBRERO!E101+MARZO!E101+ABRIL!E101+MAYO!E101+JUNIO!E101+JULIO!E101+AGOSTO!E101+SEPTIEMBRE!E101+OCTUBRE!E101+NOVIEMBRE!E101+DICIEMBRE!E101</f>
        <v>0</v>
      </c>
      <c r="F101" s="1417">
        <f>+'ENERO '!F101+FEBRERO!F101+MARZO!F101+ABRIL!F101+MAYO!F101+JUNIO!F101+JULIO!F101+AGOSTO!F101+SEPTIEMBRE!F101+OCTUBRE!F101+NOVIEMBRE!F101+DICIEMBRE!F101</f>
        <v>18669375</v>
      </c>
    </row>
    <row r="102" spans="1:6" x14ac:dyDescent="0.25">
      <c r="A102" s="352" t="s">
        <v>165</v>
      </c>
      <c r="B102" s="335" t="s">
        <v>166</v>
      </c>
      <c r="C102" s="1417">
        <f>+'ENERO '!C102+FEBRERO!C102+MARZO!C102+ABRIL!C102+MAYO!C102+JUNIO!C102+JULIO!C102+AGOSTO!C102+SEPTIEMBRE!C102+OCTUBRE!C102+NOVIEMBRE!C102+DICIEMBRE!C102</f>
        <v>362</v>
      </c>
      <c r="D102" s="1417">
        <f>+'ENERO '!D102+FEBRERO!D102+MARZO!D102+ABRIL!D102+MAYO!D102+JUNIO!D102+JULIO!D102+AGOSTO!D102+SEPTIEMBRE!D102+OCTUBRE!D102+NOVIEMBRE!D102+DICIEMBRE!D102</f>
        <v>52</v>
      </c>
      <c r="E102" s="1417">
        <f>+'ENERO '!E102+FEBRERO!E102+MARZO!E102+ABRIL!E102+MAYO!E102+JUNIO!E102+JULIO!E102+AGOSTO!E102+SEPTIEMBRE!E102+OCTUBRE!E102+NOVIEMBRE!E102+DICIEMBRE!E102</f>
        <v>0</v>
      </c>
      <c r="F102" s="1417">
        <f>+'ENERO '!F102+FEBRERO!F102+MARZO!F102+ABRIL!F102+MAYO!F102+JUNIO!F102+JULIO!F102+AGOSTO!F102+SEPTIEMBRE!F102+OCTUBRE!F102+NOVIEMBRE!F102+DICIEMBRE!F102</f>
        <v>68872605</v>
      </c>
    </row>
    <row r="103" spans="1:6" x14ac:dyDescent="0.25">
      <c r="A103" s="319" t="s">
        <v>167</v>
      </c>
      <c r="B103" s="314" t="s">
        <v>168</v>
      </c>
      <c r="C103" s="1417">
        <f>+'ENERO '!C103+FEBRERO!C103+MARZO!C103+ABRIL!C103+MAYO!C103+JUNIO!C103+JULIO!C103+AGOSTO!C103+SEPTIEMBRE!C103+OCTUBRE!C103+NOVIEMBRE!C103+DICIEMBRE!C103</f>
        <v>560</v>
      </c>
      <c r="D103" s="1417">
        <f>+'ENERO '!D103+FEBRERO!D103+MARZO!D103+ABRIL!D103+MAYO!D103+JUNIO!D103+JULIO!D103+AGOSTO!D103+SEPTIEMBRE!D103+OCTUBRE!D103+NOVIEMBRE!D103+DICIEMBRE!D103</f>
        <v>10</v>
      </c>
      <c r="E103" s="1417">
        <f>+'ENERO '!E103+FEBRERO!E103+MARZO!E103+ABRIL!E103+MAYO!E103+JUNIO!E103+JULIO!E103+AGOSTO!E103+SEPTIEMBRE!E103+OCTUBRE!E103+NOVIEMBRE!E103+DICIEMBRE!E103</f>
        <v>0</v>
      </c>
      <c r="F103" s="1417">
        <f>+'ENERO '!F103+FEBRERO!F103+MARZO!F103+ABRIL!F103+MAYO!F103+JUNIO!F103+JULIO!F103+AGOSTO!F103+SEPTIEMBRE!F103+OCTUBRE!F103+NOVIEMBRE!F103+DICIEMBRE!F103</f>
        <v>64223110</v>
      </c>
    </row>
    <row r="104" spans="1:6" x14ac:dyDescent="0.25">
      <c r="A104" s="320"/>
      <c r="B104" s="315" t="s">
        <v>169</v>
      </c>
      <c r="C104" s="1417">
        <f>+'ENERO '!C104+FEBRERO!C104+MARZO!C104+ABRIL!C104+MAYO!C104+JUNIO!C104+JULIO!C104+AGOSTO!C104+SEPTIEMBRE!C104+OCTUBRE!C104+NOVIEMBRE!C104+DICIEMBRE!C104</f>
        <v>1</v>
      </c>
      <c r="D104" s="1417">
        <f>+'ENERO '!D104+FEBRERO!D104+MARZO!D104+ABRIL!D104+MAYO!D104+JUNIO!D104+JULIO!D104+AGOSTO!D104+SEPTIEMBRE!D104+OCTUBRE!D104+NOVIEMBRE!D104+DICIEMBRE!D104</f>
        <v>0</v>
      </c>
      <c r="E104" s="1417">
        <f>+'ENERO '!E104+FEBRERO!E104+MARZO!E104+ABRIL!E104+MAYO!E104+JUNIO!E104+JULIO!E104+AGOSTO!E104+SEPTIEMBRE!E104+OCTUBRE!E104+NOVIEMBRE!E104+DICIEMBRE!E104</f>
        <v>0</v>
      </c>
      <c r="F104" s="1417">
        <f>+'ENERO '!F104+FEBRERO!F104+MARZO!F104+ABRIL!F104+MAYO!F104+JUNIO!F104+JULIO!F104+AGOSTO!F104+SEPTIEMBRE!F104+OCTUBRE!F104+NOVIEMBRE!F104+DICIEMBRE!F104</f>
        <v>246010</v>
      </c>
    </row>
    <row r="105" spans="1:6" x14ac:dyDescent="0.25">
      <c r="A105" s="320"/>
      <c r="B105" s="315" t="s">
        <v>170</v>
      </c>
      <c r="C105" s="1417">
        <f>+'ENERO '!C105+FEBRERO!C105+MARZO!C105+ABRIL!C105+MAYO!C105+JUNIO!C105+JULIO!C105+AGOSTO!C105+SEPTIEMBRE!C105+OCTUBRE!C105+NOVIEMBRE!C105+DICIEMBRE!C105</f>
        <v>352</v>
      </c>
      <c r="D105" s="1417">
        <f>+'ENERO '!D105+FEBRERO!D105+MARZO!D105+ABRIL!D105+MAYO!D105+JUNIO!D105+JULIO!D105+AGOSTO!D105+SEPTIEMBRE!D105+OCTUBRE!D105+NOVIEMBRE!D105+DICIEMBRE!D105</f>
        <v>1</v>
      </c>
      <c r="E105" s="1417">
        <f>+'ENERO '!E105+FEBRERO!E105+MARZO!E105+ABRIL!E105+MAYO!E105+JUNIO!E105+JULIO!E105+AGOSTO!E105+SEPTIEMBRE!E105+OCTUBRE!E105+NOVIEMBRE!E105+DICIEMBRE!E105</f>
        <v>0</v>
      </c>
      <c r="F105" s="1417">
        <f>+'ENERO '!F105+FEBRERO!F105+MARZO!F105+ABRIL!F105+MAYO!F105+JUNIO!F105+JULIO!F105+AGOSTO!F105+SEPTIEMBRE!F105+OCTUBRE!F105+NOVIEMBRE!F105+DICIEMBRE!F105</f>
        <v>43968860</v>
      </c>
    </row>
    <row r="106" spans="1:6" x14ac:dyDescent="0.25">
      <c r="A106" s="321"/>
      <c r="B106" s="329" t="s">
        <v>171</v>
      </c>
      <c r="C106" s="1417">
        <f>+'ENERO '!C106+FEBRERO!C106+MARZO!C106+ABRIL!C106+MAYO!C106+JUNIO!C106+JULIO!C106+AGOSTO!C106+SEPTIEMBRE!C106+OCTUBRE!C106+NOVIEMBRE!C106+DICIEMBRE!C106</f>
        <v>207</v>
      </c>
      <c r="D106" s="1417">
        <f>+'ENERO '!D106+FEBRERO!D106+MARZO!D106+ABRIL!D106+MAYO!D106+JUNIO!D106+JULIO!D106+AGOSTO!D106+SEPTIEMBRE!D106+OCTUBRE!D106+NOVIEMBRE!D106+DICIEMBRE!D106</f>
        <v>9</v>
      </c>
      <c r="E106" s="1417">
        <f>+'ENERO '!E106+FEBRERO!E106+MARZO!E106+ABRIL!E106+MAYO!E106+JUNIO!E106+JULIO!E106+AGOSTO!E106+SEPTIEMBRE!E106+OCTUBRE!E106+NOVIEMBRE!E106+DICIEMBRE!E106</f>
        <v>0</v>
      </c>
      <c r="F106" s="1417">
        <f>+'ENERO '!F106+FEBRERO!F106+MARZO!F106+ABRIL!F106+MAYO!F106+JUNIO!F106+JULIO!F106+AGOSTO!F106+SEPTIEMBRE!F106+OCTUBRE!F106+NOVIEMBRE!F106+DICIEMBRE!F106</f>
        <v>20008240</v>
      </c>
    </row>
    <row r="107" spans="1:6" x14ac:dyDescent="0.25">
      <c r="A107" s="357" t="s">
        <v>172</v>
      </c>
      <c r="B107" s="356" t="s">
        <v>173</v>
      </c>
      <c r="C107" s="1417">
        <f>+'ENERO '!C107+FEBRERO!C107+MARZO!C107+ABRIL!C107+MAYO!C107+JUNIO!C107+JULIO!C107+AGOSTO!C107+SEPTIEMBRE!C107+OCTUBRE!C107+NOVIEMBRE!C107+DICIEMBRE!C107</f>
        <v>417</v>
      </c>
      <c r="D107" s="1417">
        <f>+'ENERO '!D107+FEBRERO!D107+MARZO!D107+ABRIL!D107+MAYO!D107+JUNIO!D107+JULIO!D107+AGOSTO!D107+SEPTIEMBRE!D107+OCTUBRE!D107+NOVIEMBRE!D107+DICIEMBRE!D107</f>
        <v>16</v>
      </c>
      <c r="E107" s="1417">
        <f>+'ENERO '!E107+FEBRERO!E107+MARZO!E107+ABRIL!E107+MAYO!E107+JUNIO!E107+JULIO!E107+AGOSTO!E107+SEPTIEMBRE!E107+OCTUBRE!E107+NOVIEMBRE!E107+DICIEMBRE!E107</f>
        <v>0</v>
      </c>
      <c r="F107" s="1417">
        <f>+'ENERO '!F107+FEBRERO!F107+MARZO!F107+ABRIL!F107+MAYO!F107+JUNIO!F107+JULIO!F107+AGOSTO!F107+SEPTIEMBRE!F107+OCTUBRE!F107+NOVIEMBRE!F107+DICIEMBRE!F107</f>
        <v>75758995</v>
      </c>
    </row>
    <row r="108" spans="1:6" x14ac:dyDescent="0.25">
      <c r="A108" s="353">
        <v>2106</v>
      </c>
      <c r="B108" s="329" t="s">
        <v>174</v>
      </c>
      <c r="C108" s="1417">
        <f>+'ENERO '!C108+FEBRERO!C108+MARZO!C108+ABRIL!C108+MAYO!C108+JUNIO!C108+JULIO!C108+AGOSTO!C108+SEPTIEMBRE!C108+OCTUBRE!C108+NOVIEMBRE!C108+DICIEMBRE!C108</f>
        <v>42</v>
      </c>
      <c r="D108" s="1417">
        <f>+'ENERO '!D108+FEBRERO!D108+MARZO!D108+ABRIL!D108+MAYO!D108+JUNIO!D108+JULIO!D108+AGOSTO!D108+SEPTIEMBRE!D108+OCTUBRE!D108+NOVIEMBRE!D108+DICIEMBRE!D108</f>
        <v>1</v>
      </c>
      <c r="E108" s="1417">
        <f>+'ENERO '!E108+FEBRERO!E108+MARZO!E108+ABRIL!E108+MAYO!E108+JUNIO!E108+JULIO!E108+AGOSTO!E108+SEPTIEMBRE!E108+OCTUBRE!E108+NOVIEMBRE!E108+DICIEMBRE!E108</f>
        <v>0</v>
      </c>
      <c r="F108" s="1417">
        <f>+'ENERO '!F108+FEBRERO!F108+MARZO!F108+ABRIL!F108+MAYO!F108+JUNIO!F108+JULIO!F108+AGOSTO!F108+SEPTIEMBRE!F108+OCTUBRE!F108+NOVIEMBRE!F108+DICIEMBRE!F108</f>
        <v>2351310</v>
      </c>
    </row>
    <row r="109" spans="1:6" x14ac:dyDescent="0.25">
      <c r="A109" s="327"/>
      <c r="B109" s="326" t="s">
        <v>175</v>
      </c>
      <c r="C109" s="1417">
        <f>+'ENERO '!C109+FEBRERO!C109+MARZO!C109+ABRIL!C109+MAYO!C109+JUNIO!C109+JULIO!C109+AGOSTO!C109+SEPTIEMBRE!C109+OCTUBRE!C109+NOVIEMBRE!C109+DICIEMBRE!C109</f>
        <v>6767</v>
      </c>
      <c r="D109" s="1417">
        <f>+'ENERO '!D109+FEBRERO!D109+MARZO!D109+ABRIL!D109+MAYO!D109+JUNIO!D109+JULIO!D109+AGOSTO!D109+SEPTIEMBRE!D109+OCTUBRE!D109+NOVIEMBRE!D109+DICIEMBRE!D109</f>
        <v>345</v>
      </c>
      <c r="E109" s="1417">
        <f>+'ENERO '!E109+FEBRERO!E109+MARZO!E109+ABRIL!E109+MAYO!E109+JUNIO!E109+JULIO!E109+AGOSTO!E109+SEPTIEMBRE!E109+OCTUBRE!E109+NOVIEMBRE!E109+DICIEMBRE!E109</f>
        <v>0</v>
      </c>
      <c r="F109" s="1417">
        <f>+'ENERO '!F109+FEBRERO!F109+MARZO!F109+ABRIL!F109+MAYO!F109+JUNIO!F109+JULIO!F109+AGOSTO!F109+SEPTIEMBRE!F109+OCTUBRE!F109+NOVIEMBRE!F109+DICIEMBRE!F109</f>
        <v>1200366515</v>
      </c>
    </row>
    <row r="110" spans="1:6" x14ac:dyDescent="0.25">
      <c r="A110" s="240"/>
      <c r="B110" s="240"/>
      <c r="C110" s="240"/>
      <c r="D110" s="240"/>
      <c r="E110" s="240"/>
      <c r="F110" s="237"/>
    </row>
    <row r="111" spans="1:6" x14ac:dyDescent="0.25">
      <c r="A111" s="240"/>
      <c r="B111" s="240"/>
      <c r="C111" s="240"/>
      <c r="D111" s="240"/>
      <c r="E111" s="240"/>
      <c r="F111" s="237"/>
    </row>
    <row r="112" spans="1:6" x14ac:dyDescent="0.25">
      <c r="A112" s="1589" t="s">
        <v>176</v>
      </c>
      <c r="B112" s="1590"/>
      <c r="C112" s="1590"/>
      <c r="D112" s="1590"/>
      <c r="E112" s="1591"/>
      <c r="F112" s="237"/>
    </row>
    <row r="113" spans="1:6" ht="38.25" x14ac:dyDescent="0.25">
      <c r="A113" s="242" t="s">
        <v>14</v>
      </c>
      <c r="B113" s="242" t="s">
        <v>15</v>
      </c>
      <c r="C113" s="243" t="s">
        <v>16</v>
      </c>
      <c r="D113" s="267" t="s">
        <v>17</v>
      </c>
      <c r="E113" s="244" t="s">
        <v>18</v>
      </c>
      <c r="F113" s="237"/>
    </row>
    <row r="114" spans="1:6" x14ac:dyDescent="0.25">
      <c r="A114" s="319" t="s">
        <v>177</v>
      </c>
      <c r="B114" s="314" t="s">
        <v>178</v>
      </c>
      <c r="C114" s="1417">
        <f>+'ENERO '!C114+FEBRERO!C114+MARZO!C114+ABRIL!C114+MAYO!C114+JUNIO!C114+JULIO!C114+AGOSTO!C114+SEPTIEMBRE!C114+OCTUBRE!C114+NOVIEMBRE!C114+DICIEMBRE!C114</f>
        <v>859</v>
      </c>
      <c r="D114" s="1375">
        <f>+[1]BS17A!U1636</f>
        <v>125180</v>
      </c>
      <c r="E114" s="1417">
        <f>+'ENERO '!E114+FEBRERO!E114+MARZO!E114+ABRIL!E114+MAYO!E114+JUNIO!E114+JULIO!E114+AGOSTO!E114+SEPTIEMBRE!E114+OCTUBRE!E114+NOVIEMBRE!E114+DICIEMBRE!E114</f>
        <v>107162500</v>
      </c>
      <c r="F114" s="240"/>
    </row>
    <row r="115" spans="1:6" x14ac:dyDescent="0.25">
      <c r="A115" s="321" t="s">
        <v>179</v>
      </c>
      <c r="B115" s="350" t="s">
        <v>180</v>
      </c>
      <c r="C115" s="1417">
        <f>+'ENERO '!C115+FEBRERO!C115+MARZO!C115+ABRIL!C115+MAYO!C115+JUNIO!C115+JULIO!C115+AGOSTO!C115+SEPTIEMBRE!C115+OCTUBRE!C115+NOVIEMBRE!C115+DICIEMBRE!C115</f>
        <v>54</v>
      </c>
      <c r="D115" s="1377">
        <f>+[1]BS17A!U1637</f>
        <v>131720</v>
      </c>
      <c r="E115" s="1417">
        <f>+'ENERO '!E115+FEBRERO!E115+MARZO!E115+ABRIL!E115+MAYO!E115+JUNIO!E115+JULIO!E115+AGOSTO!E115+SEPTIEMBRE!E115+OCTUBRE!E115+NOVIEMBRE!E115+DICIEMBRE!E115</f>
        <v>7098040</v>
      </c>
      <c r="F115" s="240"/>
    </row>
    <row r="116" spans="1:6" x14ac:dyDescent="0.25">
      <c r="A116" s="270"/>
      <c r="B116" s="301" t="s">
        <v>181</v>
      </c>
      <c r="C116" s="1417">
        <f>+'ENERO '!C116+FEBRERO!C116+MARZO!C116+ABRIL!C116+MAYO!C116+JUNIO!C116+JULIO!C116+AGOSTO!C116+SEPTIEMBRE!C116+OCTUBRE!C116+NOVIEMBRE!C116+DICIEMBRE!C116</f>
        <v>913</v>
      </c>
      <c r="D116" s="255"/>
      <c r="E116" s="1417">
        <f>+'ENERO '!E116+FEBRERO!E116+MARZO!E116+ABRIL!E116+MAYO!E116+JUNIO!E116+JULIO!E116+AGOSTO!E116+SEPTIEMBRE!E116+OCTUBRE!E116+NOVIEMBRE!E116+DICIEMBRE!E116</f>
        <v>114260540</v>
      </c>
      <c r="F116" s="240"/>
    </row>
    <row r="117" spans="1:6" x14ac:dyDescent="0.25">
      <c r="A117" s="240"/>
      <c r="B117" s="240"/>
      <c r="C117" s="240"/>
      <c r="D117" s="240"/>
      <c r="E117" s="240"/>
      <c r="F117" s="240"/>
    </row>
    <row r="118" spans="1:6" x14ac:dyDescent="0.25">
      <c r="A118" s="240"/>
      <c r="B118" s="240"/>
      <c r="C118" s="240"/>
      <c r="D118" s="240"/>
      <c r="E118" s="240"/>
      <c r="F118" s="237"/>
    </row>
    <row r="119" spans="1:6" x14ac:dyDescent="0.25">
      <c r="A119" s="1606" t="s">
        <v>182</v>
      </c>
      <c r="B119" s="1606"/>
      <c r="C119" s="1606"/>
      <c r="D119" s="240"/>
      <c r="E119" s="240"/>
      <c r="F119" s="237"/>
    </row>
    <row r="120" spans="1:6" ht="25.5" x14ac:dyDescent="0.25">
      <c r="A120" s="242" t="s">
        <v>14</v>
      </c>
      <c r="B120" s="242" t="s">
        <v>16</v>
      </c>
      <c r="C120" s="242" t="s">
        <v>18</v>
      </c>
      <c r="D120" s="240"/>
      <c r="E120" s="240"/>
      <c r="F120" s="240"/>
    </row>
    <row r="121" spans="1:6" x14ac:dyDescent="0.25">
      <c r="A121" s="273" t="s">
        <v>183</v>
      </c>
      <c r="B121" s="274" t="s">
        <v>184</v>
      </c>
      <c r="C121" s="1417">
        <f>+'ENERO '!C121+FEBRERO!C121+MARZO!C121+ABRIL!C121+MAYO!C121+JUNIO!C121+JULIO!C121+AGOSTO!C121+SEPTIEMBRE!C121+OCTUBRE!C121+NOVIEMBRE!C121+DICIEMBRE!C121</f>
        <v>100193020</v>
      </c>
      <c r="D121" s="240"/>
      <c r="E121" s="240"/>
      <c r="F121" s="240"/>
    </row>
    <row r="122" spans="1:6" x14ac:dyDescent="0.25">
      <c r="A122" s="240"/>
      <c r="B122" s="240"/>
      <c r="C122" s="240"/>
      <c r="D122" s="240"/>
      <c r="E122" s="237"/>
      <c r="F122" s="240"/>
    </row>
    <row r="123" spans="1:6" x14ac:dyDescent="0.25">
      <c r="A123" s="240"/>
      <c r="B123" s="240"/>
      <c r="C123" s="240"/>
      <c r="D123" s="240"/>
      <c r="E123" s="237"/>
      <c r="F123" s="240"/>
    </row>
    <row r="124" spans="1:6" x14ac:dyDescent="0.25">
      <c r="A124" s="1589" t="s">
        <v>185</v>
      </c>
      <c r="B124" s="1590"/>
      <c r="C124" s="1590"/>
      <c r="D124" s="1590"/>
      <c r="E124" s="1591"/>
      <c r="F124" s="237"/>
    </row>
    <row r="125" spans="1:6" ht="38.25" x14ac:dyDescent="0.25">
      <c r="A125" s="242" t="s">
        <v>14</v>
      </c>
      <c r="B125" s="242" t="s">
        <v>15</v>
      </c>
      <c r="C125" s="243" t="s">
        <v>16</v>
      </c>
      <c r="D125" s="267" t="s">
        <v>17</v>
      </c>
      <c r="E125" s="244" t="s">
        <v>18</v>
      </c>
      <c r="F125" s="237"/>
    </row>
    <row r="126" spans="1:6" x14ac:dyDescent="0.25">
      <c r="A126" s="319" t="s">
        <v>186</v>
      </c>
      <c r="B126" s="336" t="s">
        <v>187</v>
      </c>
      <c r="C126" s="1417">
        <f>+'ENERO '!C126+FEBRERO!C126+MARZO!C126+ABRIL!C126+MAYO!C126+JUNIO!C126+JULIO!C126+AGOSTO!C126+SEPTIEMBRE!C126+OCTUBRE!C126+NOVIEMBRE!C126+DICIEMBRE!C126</f>
        <v>44472</v>
      </c>
      <c r="D126" s="1316">
        <f>+[1]BS17A!$U59</f>
        <v>32060</v>
      </c>
      <c r="E126" s="1417">
        <f>+'ENERO '!E126+FEBRERO!E126+MARZO!E126+ABRIL!E126+MAYO!E126+JUNIO!E126+JULIO!E126+AGOSTO!E126+SEPTIEMBRE!E126+OCTUBRE!E126+NOVIEMBRE!E126+DICIEMBRE!E126</f>
        <v>1422615120</v>
      </c>
      <c r="F126" s="240"/>
    </row>
    <row r="127" spans="1:6" x14ac:dyDescent="0.25">
      <c r="A127" s="320" t="s">
        <v>188</v>
      </c>
      <c r="B127" s="316" t="s">
        <v>189</v>
      </c>
      <c r="C127" s="1417">
        <f>+'ENERO '!C127+FEBRERO!C127+MARZO!C127+ABRIL!C127+MAYO!C127+JUNIO!C127+JULIO!C127+AGOSTO!C127+SEPTIEMBRE!C127+OCTUBRE!C127+NOVIEMBRE!C127+DICIEMBRE!C127</f>
        <v>0</v>
      </c>
      <c r="D127" s="1311">
        <f>+[1]BS17A!$U60</f>
        <v>29510</v>
      </c>
      <c r="E127" s="1417">
        <f>+'ENERO '!E127+FEBRERO!E127+MARZO!E127+ABRIL!E127+MAYO!E127+JUNIO!E127+JULIO!E127+AGOSTO!E127+SEPTIEMBRE!E127+OCTUBRE!E127+NOVIEMBRE!E127+DICIEMBRE!E127</f>
        <v>0</v>
      </c>
      <c r="F127" s="240"/>
    </row>
    <row r="128" spans="1:6" x14ac:dyDescent="0.25">
      <c r="A128" s="320" t="s">
        <v>190</v>
      </c>
      <c r="B128" s="316" t="s">
        <v>191</v>
      </c>
      <c r="C128" s="1417">
        <f>+'ENERO '!C128+FEBRERO!C128+MARZO!C128+ABRIL!C128+MAYO!C128+JUNIO!C128+JULIO!C128+AGOSTO!C128+SEPTIEMBRE!C128+OCTUBRE!C128+NOVIEMBRE!C128+DICIEMBRE!C128</f>
        <v>0</v>
      </c>
      <c r="D128" s="1311">
        <f>+[1]BS17A!$U61</f>
        <v>24600</v>
      </c>
      <c r="E128" s="1417">
        <f>+'ENERO '!E128+FEBRERO!E128+MARZO!E128+ABRIL!E128+MAYO!E128+JUNIO!E128+JULIO!E128+AGOSTO!E128+SEPTIEMBRE!E128+OCTUBRE!E128+NOVIEMBRE!E128+DICIEMBRE!E128</f>
        <v>0</v>
      </c>
      <c r="F128" s="240"/>
    </row>
    <row r="129" spans="1:6" x14ac:dyDescent="0.25">
      <c r="A129" s="320" t="s">
        <v>192</v>
      </c>
      <c r="B129" s="316" t="s">
        <v>193</v>
      </c>
      <c r="C129" s="1417">
        <f>+'ENERO '!C129+FEBRERO!C129+MARZO!C129+ABRIL!C129+MAYO!C129+JUNIO!C129+JULIO!C129+AGOSTO!C129+SEPTIEMBRE!C129+OCTUBRE!C129+NOVIEMBRE!C129+DICIEMBRE!C129</f>
        <v>1560</v>
      </c>
      <c r="D129" s="1311">
        <f>+[1]BS17A!$U62</f>
        <v>133290</v>
      </c>
      <c r="E129" s="1417">
        <f>+'ENERO '!E129+FEBRERO!E129+MARZO!E129+ABRIL!E129+MAYO!E129+JUNIO!E129+JULIO!E129+AGOSTO!E129+SEPTIEMBRE!E129+OCTUBRE!E129+NOVIEMBRE!E129+DICIEMBRE!E129</f>
        <v>207624080</v>
      </c>
      <c r="F129" s="240"/>
    </row>
    <row r="130" spans="1:6" x14ac:dyDescent="0.25">
      <c r="A130" s="320" t="s">
        <v>194</v>
      </c>
      <c r="B130" s="316" t="s">
        <v>195</v>
      </c>
      <c r="C130" s="1417">
        <f>+'ENERO '!C130+FEBRERO!C130+MARZO!C130+ABRIL!C130+MAYO!C130+JUNIO!C130+JULIO!C130+AGOSTO!C130+SEPTIEMBRE!C130+OCTUBRE!C130+NOVIEMBRE!C130+DICIEMBRE!C130</f>
        <v>2473</v>
      </c>
      <c r="D130" s="1311">
        <f>+[1]BS17A!$U65</f>
        <v>64370</v>
      </c>
      <c r="E130" s="1417">
        <f>+'ENERO '!E130+FEBRERO!E130+MARZO!E130+ABRIL!E130+MAYO!E130+JUNIO!E130+JULIO!E130+AGOSTO!E130+SEPTIEMBRE!E130+OCTUBRE!E130+NOVIEMBRE!E130+DICIEMBRE!E130</f>
        <v>158863020</v>
      </c>
      <c r="F130" s="240"/>
    </row>
    <row r="131" spans="1:6" x14ac:dyDescent="0.25">
      <c r="A131" s="320" t="s">
        <v>196</v>
      </c>
      <c r="B131" s="316" t="s">
        <v>197</v>
      </c>
      <c r="C131" s="1417">
        <f>+'ENERO '!C131+FEBRERO!C131+MARZO!C131+ABRIL!C131+MAYO!C131+JUNIO!C131+JULIO!C131+AGOSTO!C131+SEPTIEMBRE!C131+OCTUBRE!C131+NOVIEMBRE!C131+DICIEMBRE!C131</f>
        <v>1402</v>
      </c>
      <c r="D131" s="1311">
        <f>+[1]BS17A!$U68</f>
        <v>57760</v>
      </c>
      <c r="E131" s="1417">
        <f>+'ENERO '!E131+FEBRERO!E131+MARZO!E131+ABRIL!E131+MAYO!E131+JUNIO!E131+JULIO!E131+AGOSTO!E131+SEPTIEMBRE!E131+OCTUBRE!E131+NOVIEMBRE!E131+DICIEMBRE!E131</f>
        <v>80785550</v>
      </c>
      <c r="F131" s="240"/>
    </row>
    <row r="132" spans="1:6" x14ac:dyDescent="0.25">
      <c r="A132" s="320" t="s">
        <v>198</v>
      </c>
      <c r="B132" s="316" t="s">
        <v>199</v>
      </c>
      <c r="C132" s="1417">
        <f>+'ENERO '!C132+FEBRERO!C132+MARZO!C132+ABRIL!C132+MAYO!C132+JUNIO!C132+JULIO!C132+AGOSTO!C132+SEPTIEMBRE!C132+OCTUBRE!C132+NOVIEMBRE!C132+DICIEMBRE!C132</f>
        <v>0</v>
      </c>
      <c r="D132" s="1311">
        <f>+[1]BS17A!$U69</f>
        <v>16390</v>
      </c>
      <c r="E132" s="1417">
        <f>+'ENERO '!E132+FEBRERO!E132+MARZO!E132+ABRIL!E132+MAYO!E132+JUNIO!E132+JULIO!E132+AGOSTO!E132+SEPTIEMBRE!E132+OCTUBRE!E132+NOVIEMBRE!E132+DICIEMBRE!E132</f>
        <v>0</v>
      </c>
      <c r="F132" s="240"/>
    </row>
    <row r="133" spans="1:6" x14ac:dyDescent="0.25">
      <c r="A133" s="320" t="s">
        <v>200</v>
      </c>
      <c r="B133" s="316" t="s">
        <v>201</v>
      </c>
      <c r="C133" s="1417">
        <f>+'ENERO '!C133+FEBRERO!C133+MARZO!C133+ABRIL!C133+MAYO!C133+JUNIO!C133+JULIO!C133+AGOSTO!C133+SEPTIEMBRE!C133+OCTUBRE!C133+NOVIEMBRE!C133+DICIEMBRE!C133</f>
        <v>0</v>
      </c>
      <c r="D133" s="1311">
        <f>+[1]BS17A!$U70</f>
        <v>25680</v>
      </c>
      <c r="E133" s="1417">
        <f>+'ENERO '!E133+FEBRERO!E133+MARZO!E133+ABRIL!E133+MAYO!E133+JUNIO!E133+JULIO!E133+AGOSTO!E133+SEPTIEMBRE!E133+OCTUBRE!E133+NOVIEMBRE!E133+DICIEMBRE!E133</f>
        <v>0</v>
      </c>
      <c r="F133" s="240"/>
    </row>
    <row r="134" spans="1:6" x14ac:dyDescent="0.25">
      <c r="A134" s="320" t="s">
        <v>202</v>
      </c>
      <c r="B134" s="316" t="s">
        <v>203</v>
      </c>
      <c r="C134" s="1417">
        <f>+'ENERO '!C134+FEBRERO!C134+MARZO!C134+ABRIL!C134+MAYO!C134+JUNIO!C134+JULIO!C134+AGOSTO!C134+SEPTIEMBRE!C134+OCTUBRE!C134+NOVIEMBRE!C134+DICIEMBRE!C134</f>
        <v>0</v>
      </c>
      <c r="D134" s="1311">
        <f>+[1]BS17A!$U73</f>
        <v>25890</v>
      </c>
      <c r="E134" s="1417">
        <f>+'ENERO '!E134+FEBRERO!E134+MARZO!E134+ABRIL!E134+MAYO!E134+JUNIO!E134+JULIO!E134+AGOSTO!E134+SEPTIEMBRE!E134+OCTUBRE!E134+NOVIEMBRE!E134+DICIEMBRE!E134</f>
        <v>0</v>
      </c>
      <c r="F134" s="240"/>
    </row>
    <row r="135" spans="1:6" x14ac:dyDescent="0.25">
      <c r="A135" s="320" t="s">
        <v>204</v>
      </c>
      <c r="B135" s="316" t="s">
        <v>205</v>
      </c>
      <c r="C135" s="1417">
        <f>+'ENERO '!C135+FEBRERO!C135+MARZO!C135+ABRIL!C135+MAYO!C135+JUNIO!C135+JULIO!C135+AGOSTO!C135+SEPTIEMBRE!C135+OCTUBRE!C135+NOVIEMBRE!C135+DICIEMBRE!C135</f>
        <v>0</v>
      </c>
      <c r="D135" s="1311">
        <f>+[1]BS17A!$U71</f>
        <v>26730</v>
      </c>
      <c r="E135" s="1417">
        <f>+'ENERO '!E135+FEBRERO!E135+MARZO!E135+ABRIL!E135+MAYO!E135+JUNIO!E135+JULIO!E135+AGOSTO!E135+SEPTIEMBRE!E135+OCTUBRE!E135+NOVIEMBRE!E135+DICIEMBRE!E135</f>
        <v>0</v>
      </c>
      <c r="F135" s="240"/>
    </row>
    <row r="136" spans="1:6" x14ac:dyDescent="0.25">
      <c r="A136" s="320" t="s">
        <v>206</v>
      </c>
      <c r="B136" s="316" t="s">
        <v>207</v>
      </c>
      <c r="C136" s="1417">
        <f>+'ENERO '!C136+FEBRERO!C136+MARZO!C136+ABRIL!C136+MAYO!C136+JUNIO!C136+JULIO!C136+AGOSTO!C136+SEPTIEMBRE!C136+OCTUBRE!C136+NOVIEMBRE!C136+DICIEMBRE!C136</f>
        <v>0</v>
      </c>
      <c r="D136" s="1311">
        <f>+[1]BS17A!$U76</f>
        <v>32060</v>
      </c>
      <c r="E136" s="1417">
        <f>+'ENERO '!E136+FEBRERO!E136+MARZO!E136+ABRIL!E136+MAYO!E136+JUNIO!E136+JULIO!E136+AGOSTO!E136+SEPTIEMBRE!E136+OCTUBRE!E136+NOVIEMBRE!E136+DICIEMBRE!E136</f>
        <v>0</v>
      </c>
      <c r="F136" s="240"/>
    </row>
    <row r="137" spans="1:6" x14ac:dyDescent="0.25">
      <c r="A137" s="320" t="s">
        <v>208</v>
      </c>
      <c r="B137" s="315" t="s">
        <v>209</v>
      </c>
      <c r="C137" s="1417">
        <f>+'ENERO '!C137+FEBRERO!C137+MARZO!C137+ABRIL!C137+MAYO!C137+JUNIO!C137+JULIO!C137+AGOSTO!C137+SEPTIEMBRE!C137+OCTUBRE!C137+NOVIEMBRE!C137+DICIEMBRE!C137</f>
        <v>315</v>
      </c>
      <c r="D137" s="1311">
        <f>+[1]BS17A!$U79</f>
        <v>6220</v>
      </c>
      <c r="E137" s="1417">
        <f>+'ENERO '!E137+FEBRERO!E137+MARZO!E137+ABRIL!E137+MAYO!E137+JUNIO!E137+JULIO!E137+AGOSTO!E137+SEPTIEMBRE!E137+OCTUBRE!E137+NOVIEMBRE!E137+DICIEMBRE!E137</f>
        <v>1952280</v>
      </c>
      <c r="F137" s="240"/>
    </row>
    <row r="138" spans="1:6" x14ac:dyDescent="0.25">
      <c r="A138" s="320" t="s">
        <v>210</v>
      </c>
      <c r="B138" s="315" t="s">
        <v>211</v>
      </c>
      <c r="C138" s="1417">
        <f>+'ENERO '!C138+FEBRERO!C138+MARZO!C138+ABRIL!C138+MAYO!C138+JUNIO!C138+JULIO!C138+AGOSTO!C138+SEPTIEMBRE!C138+OCTUBRE!C138+NOVIEMBRE!C138+DICIEMBRE!C138</f>
        <v>0</v>
      </c>
      <c r="D138" s="1311">
        <f>+[1]BS17A!$U80</f>
        <v>44930</v>
      </c>
      <c r="E138" s="1417">
        <f>+'ENERO '!E138+FEBRERO!E138+MARZO!E138+ABRIL!E138+MAYO!E138+JUNIO!E138+JULIO!E138+AGOSTO!E138+SEPTIEMBRE!E138+OCTUBRE!E138+NOVIEMBRE!E138+DICIEMBRE!E138</f>
        <v>0</v>
      </c>
      <c r="F138" s="240"/>
    </row>
    <row r="139" spans="1:6" x14ac:dyDescent="0.25">
      <c r="A139" s="321"/>
      <c r="B139" s="354" t="s">
        <v>212</v>
      </c>
      <c r="C139" s="1417">
        <f>+'ENERO '!C139+FEBRERO!C139+MARZO!C139+ABRIL!C139+MAYO!C139+JUNIO!C139+JULIO!C139+AGOSTO!C139+SEPTIEMBRE!C139+OCTUBRE!C139+NOVIEMBRE!C139+DICIEMBRE!C139</f>
        <v>50222</v>
      </c>
      <c r="D139" s="1383"/>
      <c r="E139" s="1417">
        <f>+'ENERO '!E139+FEBRERO!E139+MARZO!E139+ABRIL!E139+MAYO!E139+JUNIO!E139+JULIO!E139+AGOSTO!E139+SEPTIEMBRE!E139+OCTUBRE!E139+NOVIEMBRE!E139+DICIEMBRE!E139</f>
        <v>1871840050</v>
      </c>
      <c r="F139" s="240"/>
    </row>
    <row r="140" spans="1:6" x14ac:dyDescent="0.25">
      <c r="A140" s="319"/>
      <c r="B140" s="355" t="s">
        <v>213</v>
      </c>
      <c r="C140" s="1417">
        <f>+'ENERO '!C140+FEBRERO!C140+MARZO!C140+ABRIL!C140+MAYO!C140+JUNIO!C140+JULIO!C140+AGOSTO!C140+SEPTIEMBRE!C140+OCTUBRE!C140+NOVIEMBRE!C140+DICIEMBRE!C140</f>
        <v>0</v>
      </c>
      <c r="D140" s="1316"/>
      <c r="E140" s="1417">
        <f>+'ENERO '!E140+FEBRERO!E140+MARZO!E140+ABRIL!E140+MAYO!E140+JUNIO!E140+JULIO!E140+AGOSTO!E140+SEPTIEMBRE!E140+OCTUBRE!E140+NOVIEMBRE!E140+DICIEMBRE!E140</f>
        <v>0</v>
      </c>
      <c r="F140" s="240"/>
    </row>
    <row r="141" spans="1:6" x14ac:dyDescent="0.25">
      <c r="A141" s="320" t="s">
        <v>214</v>
      </c>
      <c r="B141" s="316" t="s">
        <v>215</v>
      </c>
      <c r="C141" s="1417">
        <f>+'ENERO '!C141+FEBRERO!C141+MARZO!C141+ABRIL!C141+MAYO!C141+JUNIO!C141+JULIO!C141+AGOSTO!C141+SEPTIEMBRE!C141+OCTUBRE!C141+NOVIEMBRE!C141+DICIEMBRE!C141</f>
        <v>0</v>
      </c>
      <c r="D141" s="1311">
        <f>+[1]BS17A!$U72</f>
        <v>10780</v>
      </c>
      <c r="E141" s="1417">
        <f>+'ENERO '!E141+FEBRERO!E141+MARZO!E141+ABRIL!E141+MAYO!E141+JUNIO!E141+JULIO!E141+AGOSTO!E141+SEPTIEMBRE!E141+OCTUBRE!E141+NOVIEMBRE!E141+DICIEMBRE!E141</f>
        <v>0</v>
      </c>
      <c r="F141" s="240"/>
    </row>
    <row r="142" spans="1:6" x14ac:dyDescent="0.25">
      <c r="A142" s="320" t="s">
        <v>216</v>
      </c>
      <c r="B142" s="316" t="s">
        <v>217</v>
      </c>
      <c r="C142" s="1417">
        <f>+'ENERO '!C142+FEBRERO!C142+MARZO!C142+ABRIL!C142+MAYO!C142+JUNIO!C142+JULIO!C142+AGOSTO!C142+SEPTIEMBRE!C142+OCTUBRE!C142+NOVIEMBRE!C142+DICIEMBRE!C142</f>
        <v>0</v>
      </c>
      <c r="D142" s="1311">
        <f>+[1]BS17A!$U74</f>
        <v>10780</v>
      </c>
      <c r="E142" s="1417">
        <f>+'ENERO '!E142+FEBRERO!E142+MARZO!E142+ABRIL!E142+MAYO!E142+JUNIO!E142+JULIO!E142+AGOSTO!E142+SEPTIEMBRE!E142+OCTUBRE!E142+NOVIEMBRE!E142+DICIEMBRE!E142</f>
        <v>0</v>
      </c>
      <c r="F142" s="240"/>
    </row>
    <row r="143" spans="1:6" x14ac:dyDescent="0.25">
      <c r="A143" s="320" t="s">
        <v>218</v>
      </c>
      <c r="B143" s="316" t="s">
        <v>219</v>
      </c>
      <c r="C143" s="1417">
        <f>+'ENERO '!C143+FEBRERO!C143+MARZO!C143+ABRIL!C143+MAYO!C143+JUNIO!C143+JULIO!C143+AGOSTO!C143+SEPTIEMBRE!C143+OCTUBRE!C143+NOVIEMBRE!C143+DICIEMBRE!C143</f>
        <v>45</v>
      </c>
      <c r="D143" s="1311">
        <f>+[1]BS17A!$U75</f>
        <v>4750</v>
      </c>
      <c r="E143" s="1417">
        <f>+'ENERO '!E143+FEBRERO!E143+MARZO!E143+ABRIL!E143+MAYO!E143+JUNIO!E143+JULIO!E143+AGOSTO!E143+SEPTIEMBRE!E143+OCTUBRE!E143+NOVIEMBRE!E143+DICIEMBRE!E143</f>
        <v>211670</v>
      </c>
      <c r="F143" s="240"/>
    </row>
    <row r="144" spans="1:6" x14ac:dyDescent="0.25">
      <c r="A144" s="320" t="s">
        <v>220</v>
      </c>
      <c r="B144" s="316" t="s">
        <v>221</v>
      </c>
      <c r="C144" s="1417">
        <f>+'ENERO '!C144+FEBRERO!C144+MARZO!C144+ABRIL!C144+MAYO!C144+JUNIO!C144+JULIO!C144+AGOSTO!C144+SEPTIEMBRE!C144+OCTUBRE!C144+NOVIEMBRE!C144+DICIEMBRE!C144</f>
        <v>0</v>
      </c>
      <c r="D144" s="1311">
        <f>+[1]BS17A!$U77</f>
        <v>86670</v>
      </c>
      <c r="E144" s="1417">
        <f>+'ENERO '!E144+FEBRERO!E144+MARZO!E144+ABRIL!E144+MAYO!E144+JUNIO!E144+JULIO!E144+AGOSTO!E144+SEPTIEMBRE!E144+OCTUBRE!E144+NOVIEMBRE!E144+DICIEMBRE!E144</f>
        <v>0</v>
      </c>
      <c r="F144" s="240"/>
    </row>
    <row r="145" spans="1:6" x14ac:dyDescent="0.25">
      <c r="A145" s="320" t="s">
        <v>222</v>
      </c>
      <c r="B145" s="316" t="s">
        <v>223</v>
      </c>
      <c r="C145" s="1417">
        <f>+'ENERO '!C145+FEBRERO!C145+MARZO!C145+ABRIL!C145+MAYO!C145+JUNIO!C145+JULIO!C145+AGOSTO!C145+SEPTIEMBRE!C145+OCTUBRE!C145+NOVIEMBRE!C145+DICIEMBRE!C145</f>
        <v>0</v>
      </c>
      <c r="D145" s="1311">
        <f>+[1]BS17A!$U78</f>
        <v>10230</v>
      </c>
      <c r="E145" s="1417">
        <f>+'ENERO '!E145+FEBRERO!E145+MARZO!E145+ABRIL!E145+MAYO!E145+JUNIO!E145+JULIO!E145+AGOSTO!E145+SEPTIEMBRE!E145+OCTUBRE!E145+NOVIEMBRE!E145+DICIEMBRE!E145</f>
        <v>0</v>
      </c>
      <c r="F145" s="240"/>
    </row>
    <row r="146" spans="1:6" x14ac:dyDescent="0.25">
      <c r="A146" s="320" t="s">
        <v>224</v>
      </c>
      <c r="B146" s="316" t="s">
        <v>225</v>
      </c>
      <c r="C146" s="1417">
        <f>+'ENERO '!C146+FEBRERO!C146+MARZO!C146+ABRIL!C146+MAYO!C146+JUNIO!C146+JULIO!C146+AGOSTO!C146+SEPTIEMBRE!C146+OCTUBRE!C146+NOVIEMBRE!C146+DICIEMBRE!C146</f>
        <v>0</v>
      </c>
      <c r="D146" s="1311">
        <f>+[1]BS17A!$U81</f>
        <v>7880</v>
      </c>
      <c r="E146" s="1417">
        <f>+'ENERO '!E146+FEBRERO!E146+MARZO!E146+ABRIL!E146+MAYO!E146+JUNIO!E146+JULIO!E146+AGOSTO!E146+SEPTIEMBRE!E146+OCTUBRE!E146+NOVIEMBRE!E146+DICIEMBRE!E146</f>
        <v>0</v>
      </c>
      <c r="F146" s="240"/>
    </row>
    <row r="147" spans="1:6" x14ac:dyDescent="0.25">
      <c r="A147" s="321"/>
      <c r="B147" s="354" t="s">
        <v>226</v>
      </c>
      <c r="C147" s="1417">
        <f>+'ENERO '!C147+FEBRERO!C147+MARZO!C147+ABRIL!C147+MAYO!C147+JUNIO!C147+JULIO!C147+AGOSTO!C147+SEPTIEMBRE!C147+OCTUBRE!C147+NOVIEMBRE!C147+DICIEMBRE!C147</f>
        <v>45</v>
      </c>
      <c r="D147" s="275"/>
      <c r="E147" s="1417">
        <f>+'ENERO '!E147+FEBRERO!E147+MARZO!E147+ABRIL!E147+MAYO!E147+JUNIO!E147+JULIO!E147+AGOSTO!E147+SEPTIEMBRE!E147+OCTUBRE!E147+NOVIEMBRE!E147+DICIEMBRE!E147</f>
        <v>211670</v>
      </c>
      <c r="F147" s="240"/>
    </row>
    <row r="148" spans="1:6" x14ac:dyDescent="0.25">
      <c r="A148" s="327"/>
      <c r="B148" s="326" t="s">
        <v>227</v>
      </c>
      <c r="C148" s="1417">
        <f>+'ENERO '!C148+FEBRERO!C148+MARZO!C148+ABRIL!C148+MAYO!C148+JUNIO!C148+JULIO!C148+AGOSTO!C148+SEPTIEMBRE!C148+OCTUBRE!C148+NOVIEMBRE!C148+DICIEMBRE!C148</f>
        <v>50267</v>
      </c>
      <c r="D148" s="276"/>
      <c r="E148" s="1417">
        <f>+'ENERO '!E148+FEBRERO!E148+MARZO!E148+ABRIL!E148+MAYO!E148+JUNIO!E148+JULIO!E148+AGOSTO!E148+SEPTIEMBRE!E148+OCTUBRE!E148+NOVIEMBRE!E148+DICIEMBRE!E148</f>
        <v>1872051720</v>
      </c>
      <c r="F148" s="240"/>
    </row>
    <row r="149" spans="1:6" x14ac:dyDescent="0.25">
      <c r="A149" s="240"/>
      <c r="B149" s="240"/>
      <c r="C149" s="240"/>
      <c r="D149" s="240"/>
      <c r="E149" s="240"/>
      <c r="F149" s="240"/>
    </row>
    <row r="150" spans="1:6" x14ac:dyDescent="0.25">
      <c r="A150" s="240"/>
      <c r="B150" s="240"/>
      <c r="C150" s="240"/>
      <c r="D150" s="240"/>
      <c r="E150" s="240"/>
      <c r="F150" s="237"/>
    </row>
    <row r="151" spans="1:6" x14ac:dyDescent="0.25">
      <c r="A151" s="1607" t="s">
        <v>228</v>
      </c>
      <c r="B151" s="1608"/>
      <c r="C151" s="1608"/>
      <c r="D151" s="1608"/>
      <c r="E151" s="1609"/>
      <c r="F151" s="237"/>
    </row>
    <row r="152" spans="1:6" ht="38.25" x14ac:dyDescent="0.25">
      <c r="A152" s="242" t="s">
        <v>14</v>
      </c>
      <c r="B152" s="242" t="s">
        <v>15</v>
      </c>
      <c r="C152" s="243" t="s">
        <v>16</v>
      </c>
      <c r="D152" s="267" t="s">
        <v>17</v>
      </c>
      <c r="E152" s="244" t="s">
        <v>18</v>
      </c>
      <c r="F152" s="240"/>
    </row>
    <row r="153" spans="1:6" x14ac:dyDescent="0.25">
      <c r="A153" s="319" t="s">
        <v>229</v>
      </c>
      <c r="B153" s="336" t="s">
        <v>230</v>
      </c>
      <c r="C153" s="1417">
        <f>+'ENERO '!C153+FEBRERO!C153+MARZO!C153+ABRIL!C153+MAYO!C153+JUNIO!C153+JULIO!C153+AGOSTO!C153+SEPTIEMBRE!C153+OCTUBRE!C153+NOVIEMBRE!C153+DICIEMBRE!C153</f>
        <v>2427</v>
      </c>
      <c r="D153" s="1316">
        <f>[1]BS17A!U43</f>
        <v>740</v>
      </c>
      <c r="E153" s="1417">
        <f>+'ENERO '!E153+FEBRERO!E153+MARZO!E153+ABRIL!E153+MAYO!E153+JUNIO!E153+JULIO!E153+AGOSTO!E153+SEPTIEMBRE!E153+OCTUBRE!E153+NOVIEMBRE!E153+DICIEMBRE!E153</f>
        <v>1790240</v>
      </c>
      <c r="F153" s="240"/>
    </row>
    <row r="154" spans="1:6" x14ac:dyDescent="0.25">
      <c r="A154" s="321" t="s">
        <v>231</v>
      </c>
      <c r="B154" s="317" t="s">
        <v>232</v>
      </c>
      <c r="C154" s="1417">
        <f>+'ENERO '!C154+FEBRERO!C154+MARZO!C154+ABRIL!C154+MAYO!C154+JUNIO!C154+JULIO!C154+AGOSTO!C154+SEPTIEMBRE!C154+OCTUBRE!C154+NOVIEMBRE!C154+DICIEMBRE!C154</f>
        <v>0</v>
      </c>
      <c r="D154" s="1318">
        <f>[1]BS17A!U44</f>
        <v>100</v>
      </c>
      <c r="E154" s="1417">
        <f>+'ENERO '!E154+FEBRERO!E154+MARZO!E154+ABRIL!E154+MAYO!E154+JUNIO!E154+JULIO!E154+AGOSTO!E154+SEPTIEMBRE!E154+OCTUBRE!E154+NOVIEMBRE!E154+DICIEMBRE!E154</f>
        <v>0</v>
      </c>
      <c r="F154" s="240"/>
    </row>
    <row r="155" spans="1:6" x14ac:dyDescent="0.25">
      <c r="A155" s="327"/>
      <c r="B155" s="326" t="s">
        <v>233</v>
      </c>
      <c r="C155" s="1417">
        <f>+'ENERO '!C155+FEBRERO!C155+MARZO!C155+ABRIL!C155+MAYO!C155+JUNIO!C155+JULIO!C155+AGOSTO!C155+SEPTIEMBRE!C155+OCTUBRE!C155+NOVIEMBRE!C155+DICIEMBRE!C155</f>
        <v>2427</v>
      </c>
      <c r="D155" s="276"/>
      <c r="E155" s="1417">
        <f>+'ENERO '!E155+FEBRERO!E155+MARZO!E155+ABRIL!E155+MAYO!E155+JUNIO!E155+JULIO!E155+AGOSTO!E155+SEPTIEMBRE!E155+OCTUBRE!E155+NOVIEMBRE!E155+DICIEMBRE!E155</f>
        <v>1790240</v>
      </c>
      <c r="F155" s="240"/>
    </row>
    <row r="156" spans="1:6" x14ac:dyDescent="0.25">
      <c r="A156" s="240"/>
      <c r="B156" s="240"/>
      <c r="C156" s="240"/>
      <c r="D156" s="240"/>
      <c r="E156" s="240"/>
      <c r="F156" s="240"/>
    </row>
    <row r="157" spans="1:6" x14ac:dyDescent="0.25">
      <c r="A157" s="240"/>
      <c r="B157" s="240"/>
      <c r="C157" s="240"/>
      <c r="D157" s="240"/>
      <c r="E157" s="240"/>
      <c r="F157" s="240"/>
    </row>
    <row r="158" spans="1:6" x14ac:dyDescent="0.25">
      <c r="A158" s="1607" t="s">
        <v>234</v>
      </c>
      <c r="B158" s="1608"/>
      <c r="C158" s="1608"/>
      <c r="D158" s="1608"/>
      <c r="E158" s="1609"/>
      <c r="F158" s="237"/>
    </row>
    <row r="159" spans="1:6" ht="38.25" x14ac:dyDescent="0.25">
      <c r="A159" s="242" t="s">
        <v>14</v>
      </c>
      <c r="B159" s="242" t="s">
        <v>15</v>
      </c>
      <c r="C159" s="243" t="s">
        <v>16</v>
      </c>
      <c r="D159" s="267" t="s">
        <v>17</v>
      </c>
      <c r="E159" s="244" t="s">
        <v>18</v>
      </c>
      <c r="F159" s="240"/>
    </row>
    <row r="160" spans="1:6" x14ac:dyDescent="0.25">
      <c r="A160" s="319" t="s">
        <v>235</v>
      </c>
      <c r="B160" s="314" t="s">
        <v>236</v>
      </c>
      <c r="C160" s="1417">
        <f>+'ENERO '!C160+FEBRERO!C160+MARZO!C160+ABRIL!C160+MAYO!C160+JUNIO!C160+JULIO!C160+AGOSTO!C160+SEPTIEMBRE!C160+OCTUBRE!C160+NOVIEMBRE!C160+DICIEMBRE!C160</f>
        <v>0</v>
      </c>
      <c r="D160" s="1316">
        <f>+[1]BS17A!$U1481</f>
        <v>40370</v>
      </c>
      <c r="E160" s="1417">
        <f>+'ENERO '!E160+FEBRERO!E160+MARZO!E160+ABRIL!E160+MAYO!E160+JUNIO!E160+JULIO!E160+AGOSTO!E160+SEPTIEMBRE!E160+OCTUBRE!E160+NOVIEMBRE!E160+DICIEMBRE!E160</f>
        <v>0</v>
      </c>
      <c r="F160" s="240"/>
    </row>
    <row r="161" spans="1:6" x14ac:dyDescent="0.25">
      <c r="A161" s="320" t="s">
        <v>237</v>
      </c>
      <c r="B161" s="316" t="s">
        <v>238</v>
      </c>
      <c r="C161" s="1417">
        <f>+'ENERO '!C161+FEBRERO!C161+MARZO!C161+ABRIL!C161+MAYO!C161+JUNIO!C161+JULIO!C161+AGOSTO!C161+SEPTIEMBRE!C161+OCTUBRE!C161+NOVIEMBRE!C161+DICIEMBRE!C161</f>
        <v>0</v>
      </c>
      <c r="D161" s="1311">
        <f>+[1]BS17A!$U1482</f>
        <v>25390</v>
      </c>
      <c r="E161" s="1417">
        <f>+'ENERO '!E161+FEBRERO!E161+MARZO!E161+ABRIL!E161+MAYO!E161+JUNIO!E161+JULIO!E161+AGOSTO!E161+SEPTIEMBRE!E161+OCTUBRE!E161+NOVIEMBRE!E161+DICIEMBRE!E161</f>
        <v>0</v>
      </c>
      <c r="F161" s="240"/>
    </row>
    <row r="162" spans="1:6" x14ac:dyDescent="0.25">
      <c r="A162" s="320" t="s">
        <v>239</v>
      </c>
      <c r="B162" s="315" t="s">
        <v>240</v>
      </c>
      <c r="C162" s="1417">
        <f>+'ENERO '!C162+FEBRERO!C162+MARZO!C162+ABRIL!C162+MAYO!C162+JUNIO!C162+JULIO!C162+AGOSTO!C162+SEPTIEMBRE!C162+OCTUBRE!C162+NOVIEMBRE!C162+DICIEMBRE!C162</f>
        <v>0</v>
      </c>
      <c r="D162" s="1311">
        <f>+[1]BS17A!$U1483</f>
        <v>26150</v>
      </c>
      <c r="E162" s="1417">
        <f>+'ENERO '!E162+FEBRERO!E162+MARZO!E162+ABRIL!E162+MAYO!E162+JUNIO!E162+JULIO!E162+AGOSTO!E162+SEPTIEMBRE!E162+OCTUBRE!E162+NOVIEMBRE!E162+DICIEMBRE!E162</f>
        <v>0</v>
      </c>
      <c r="F162" s="240"/>
    </row>
    <row r="163" spans="1:6" x14ac:dyDescent="0.25">
      <c r="A163" s="320" t="s">
        <v>241</v>
      </c>
      <c r="B163" s="316" t="s">
        <v>242</v>
      </c>
      <c r="C163" s="1417">
        <f>+'ENERO '!C163+FEBRERO!C163+MARZO!C163+ABRIL!C163+MAYO!C163+JUNIO!C163+JULIO!C163+AGOSTO!C163+SEPTIEMBRE!C163+OCTUBRE!C163+NOVIEMBRE!C163+DICIEMBRE!C163</f>
        <v>0</v>
      </c>
      <c r="D163" s="1311">
        <f>+[1]BS17A!$U1484</f>
        <v>784500</v>
      </c>
      <c r="E163" s="1417">
        <f>+'ENERO '!E163+FEBRERO!E163+MARZO!E163+ABRIL!E163+MAYO!E163+JUNIO!E163+JULIO!E163+AGOSTO!E163+SEPTIEMBRE!E163+OCTUBRE!E163+NOVIEMBRE!E163+DICIEMBRE!E163</f>
        <v>0</v>
      </c>
      <c r="F163" s="240"/>
    </row>
    <row r="164" spans="1:6" x14ac:dyDescent="0.25">
      <c r="A164" s="320" t="s">
        <v>243</v>
      </c>
      <c r="B164" s="316" t="s">
        <v>244</v>
      </c>
      <c r="C164" s="1417">
        <f>+'ENERO '!C164+FEBRERO!C164+MARZO!C164+ABRIL!C164+MAYO!C164+JUNIO!C164+JULIO!C164+AGOSTO!C164+SEPTIEMBRE!C164+OCTUBRE!C164+NOVIEMBRE!C164+DICIEMBRE!C164</f>
        <v>0</v>
      </c>
      <c r="D164" s="1311">
        <f>+[1]BS17A!$U1485</f>
        <v>356330</v>
      </c>
      <c r="E164" s="1417">
        <f>+'ENERO '!E164+FEBRERO!E164+MARZO!E164+ABRIL!E164+MAYO!E164+JUNIO!E164+JULIO!E164+AGOSTO!E164+SEPTIEMBRE!E164+OCTUBRE!E164+NOVIEMBRE!E164+DICIEMBRE!E164</f>
        <v>0</v>
      </c>
      <c r="F164" s="240"/>
    </row>
    <row r="165" spans="1:6" x14ac:dyDescent="0.25">
      <c r="A165" s="320" t="s">
        <v>245</v>
      </c>
      <c r="B165" s="316" t="s">
        <v>246</v>
      </c>
      <c r="C165" s="1417">
        <f>+'ENERO '!C165+FEBRERO!C165+MARZO!C165+ABRIL!C165+MAYO!C165+JUNIO!C165+JULIO!C165+AGOSTO!C165+SEPTIEMBRE!C165+OCTUBRE!C165+NOVIEMBRE!C165+DICIEMBRE!C165</f>
        <v>0</v>
      </c>
      <c r="D165" s="1311">
        <f>+[1]BS17A!$U1486</f>
        <v>544860</v>
      </c>
      <c r="E165" s="1417">
        <f>+'ENERO '!E165+FEBRERO!E165+MARZO!E165+ABRIL!E165+MAYO!E165+JUNIO!E165+JULIO!E165+AGOSTO!E165+SEPTIEMBRE!E165+OCTUBRE!E165+NOVIEMBRE!E165+DICIEMBRE!E165</f>
        <v>0</v>
      </c>
      <c r="F165" s="240"/>
    </row>
    <row r="166" spans="1:6" x14ac:dyDescent="0.25">
      <c r="A166" s="352" t="s">
        <v>247</v>
      </c>
      <c r="B166" s="350" t="s">
        <v>248</v>
      </c>
      <c r="C166" s="1417">
        <f>+'ENERO '!C166+FEBRERO!C166+MARZO!C166+ABRIL!C166+MAYO!C166+JUNIO!C166+JULIO!C166+AGOSTO!C166+SEPTIEMBRE!C166+OCTUBRE!C166+NOVIEMBRE!C166+DICIEMBRE!C166</f>
        <v>0</v>
      </c>
      <c r="D166" s="1311">
        <f>+[1]BS17A!$U1487</f>
        <v>49130</v>
      </c>
      <c r="E166" s="1417">
        <f>+'ENERO '!E166+FEBRERO!E166+MARZO!E166+ABRIL!E166+MAYO!E166+JUNIO!E166+JULIO!E166+AGOSTO!E166+SEPTIEMBRE!E166+OCTUBRE!E166+NOVIEMBRE!E166+DICIEMBRE!E166</f>
        <v>0</v>
      </c>
      <c r="F166" s="240"/>
    </row>
    <row r="167" spans="1:6" x14ac:dyDescent="0.25">
      <c r="A167" s="353">
        <v>1901029</v>
      </c>
      <c r="B167" s="351" t="s">
        <v>249</v>
      </c>
      <c r="C167" s="1417">
        <f>+'ENERO '!C167+FEBRERO!C167+MARZO!C167+ABRIL!C167+MAYO!C167+JUNIO!C167+JULIO!C167+AGOSTO!C167+SEPTIEMBRE!C167+OCTUBRE!C167+NOVIEMBRE!C167+DICIEMBRE!C167</f>
        <v>0</v>
      </c>
      <c r="D167" s="1318">
        <f>+[1]BS17A!$U1488</f>
        <v>638670</v>
      </c>
      <c r="E167" s="1417">
        <f>+'ENERO '!E167+FEBRERO!E167+MARZO!E167+ABRIL!E167+MAYO!E167+JUNIO!E167+JULIO!E167+AGOSTO!E167+SEPTIEMBRE!E167+OCTUBRE!E167+NOVIEMBRE!E167+DICIEMBRE!E167</f>
        <v>0</v>
      </c>
      <c r="F167" s="240"/>
    </row>
    <row r="168" spans="1:6" x14ac:dyDescent="0.25">
      <c r="A168" s="272"/>
      <c r="B168" s="277" t="s">
        <v>250</v>
      </c>
      <c r="C168" s="1417">
        <f>+'ENERO '!C168+FEBRERO!C168+MARZO!C168+ABRIL!C168+MAYO!C168+JUNIO!C168+JULIO!C168+AGOSTO!C168+SEPTIEMBRE!C168+OCTUBRE!C168+NOVIEMBRE!C168+DICIEMBRE!C168</f>
        <v>0</v>
      </c>
      <c r="D168" s="278"/>
      <c r="E168" s="1417">
        <f>+'ENERO '!E168+FEBRERO!E168+MARZO!E168+ABRIL!E168+MAYO!E168+JUNIO!E168+JULIO!E168+AGOSTO!E168+SEPTIEMBRE!E168+OCTUBRE!E168+NOVIEMBRE!E168+DICIEMBRE!E168</f>
        <v>0</v>
      </c>
      <c r="F168" s="240"/>
    </row>
    <row r="169" spans="1:6" x14ac:dyDescent="0.25">
      <c r="A169" s="240"/>
      <c r="B169" s="240"/>
      <c r="C169" s="240"/>
      <c r="D169" s="240"/>
      <c r="E169" s="240"/>
      <c r="F169" s="240"/>
    </row>
    <row r="170" spans="1:6" x14ac:dyDescent="0.25">
      <c r="A170" s="240"/>
      <c r="B170" s="240"/>
      <c r="C170" s="240"/>
      <c r="D170" s="240"/>
      <c r="E170" s="240"/>
      <c r="F170" s="240"/>
    </row>
    <row r="171" spans="1:6" x14ac:dyDescent="0.25">
      <c r="A171" s="1589" t="s">
        <v>251</v>
      </c>
      <c r="B171" s="1590"/>
      <c r="C171" s="1590"/>
      <c r="D171" s="1590"/>
      <c r="E171" s="1591"/>
      <c r="F171" s="237"/>
    </row>
    <row r="172" spans="1:6" ht="38.25" x14ac:dyDescent="0.25">
      <c r="A172" s="242" t="s">
        <v>14</v>
      </c>
      <c r="B172" s="242" t="s">
        <v>15</v>
      </c>
      <c r="C172" s="243" t="s">
        <v>16</v>
      </c>
      <c r="D172" s="267" t="s">
        <v>17</v>
      </c>
      <c r="E172" s="244" t="s">
        <v>18</v>
      </c>
      <c r="F172" s="240"/>
    </row>
    <row r="173" spans="1:6" x14ac:dyDescent="0.25">
      <c r="A173" s="348">
        <v>1101004</v>
      </c>
      <c r="B173" s="343" t="s">
        <v>252</v>
      </c>
      <c r="C173" s="1417">
        <f>+'ENERO '!C173+FEBRERO!C173+MARZO!C173+ABRIL!C173+MAYO!C173+JUNIO!C173+JULIO!C173+AGOSTO!C173+SEPTIEMBRE!C173+OCTUBRE!C173+NOVIEMBRE!C173+DICIEMBRE!C173</f>
        <v>93</v>
      </c>
      <c r="D173" s="1316">
        <f>+[1]BS17A!$U805</f>
        <v>13840</v>
      </c>
      <c r="E173" s="1417">
        <f>+'ENERO '!E173+FEBRERO!E173+MARZO!E173+ABRIL!E173+MAYO!E173+JUNIO!E173+JULIO!E173+AGOSTO!E173+SEPTIEMBRE!E173+OCTUBRE!E173+NOVIEMBRE!E173+DICIEMBRE!E173</f>
        <v>1287120</v>
      </c>
      <c r="F173" s="240"/>
    </row>
    <row r="174" spans="1:6" x14ac:dyDescent="0.25">
      <c r="A174" s="342">
        <v>1101006</v>
      </c>
      <c r="B174" s="344" t="s">
        <v>253</v>
      </c>
      <c r="C174" s="1417">
        <f>+'ENERO '!C174+FEBRERO!C174+MARZO!C174+ABRIL!C174+MAYO!C174+JUNIO!C174+JULIO!C174+AGOSTO!C174+SEPTIEMBRE!C174+OCTUBRE!C174+NOVIEMBRE!C174+DICIEMBRE!C174</f>
        <v>0</v>
      </c>
      <c r="D174" s="1311">
        <f>+[1]BS17A!$U806</f>
        <v>11070</v>
      </c>
      <c r="E174" s="1417">
        <f>+'ENERO '!E174+FEBRERO!E174+MARZO!E174+ABRIL!E174+MAYO!E174+JUNIO!E174+JULIO!E174+AGOSTO!E174+SEPTIEMBRE!E174+OCTUBRE!E174+NOVIEMBRE!E174+DICIEMBRE!E174</f>
        <v>0</v>
      </c>
      <c r="F174" s="240"/>
    </row>
    <row r="175" spans="1:6" ht="26.25" x14ac:dyDescent="0.25">
      <c r="A175" s="342" t="s">
        <v>254</v>
      </c>
      <c r="B175" s="345" t="s">
        <v>255</v>
      </c>
      <c r="C175" s="1417">
        <f>+'ENERO '!C175+FEBRERO!C175+MARZO!C175+ABRIL!C175+MAYO!C175+JUNIO!C175+JULIO!C175+AGOSTO!C175+SEPTIEMBRE!C175+OCTUBRE!C175+NOVIEMBRE!C175+DICIEMBRE!C175</f>
        <v>5663</v>
      </c>
      <c r="D175" s="1311">
        <f>+[1]BS17A!$U1197</f>
        <v>4740</v>
      </c>
      <c r="E175" s="1417">
        <f>+'ENERO '!E175+FEBRERO!E175+MARZO!E175+ABRIL!E175+MAYO!E175+JUNIO!E175+JULIO!E175+AGOSTO!E175+SEPTIEMBRE!E175+OCTUBRE!E175+NOVIEMBRE!E175+DICIEMBRE!E175</f>
        <v>26762410</v>
      </c>
      <c r="F175" s="240"/>
    </row>
    <row r="176" spans="1:6" ht="26.25" x14ac:dyDescent="0.25">
      <c r="A176" s="342" t="s">
        <v>256</v>
      </c>
      <c r="B176" s="345" t="s">
        <v>257</v>
      </c>
      <c r="C176" s="1417">
        <f>+'ENERO '!C176+FEBRERO!C176+MARZO!C176+ABRIL!C176+MAYO!C176+JUNIO!C176+JULIO!C176+AGOSTO!C176+SEPTIEMBRE!C176+OCTUBRE!C176+NOVIEMBRE!C176+DICIEMBRE!C176</f>
        <v>110</v>
      </c>
      <c r="D176" s="1311">
        <f>+[1]BS17A!$U1198</f>
        <v>13370</v>
      </c>
      <c r="E176" s="1417">
        <f>+'ENERO '!E176+FEBRERO!E176+MARZO!E176+ABRIL!E176+MAYO!E176+JUNIO!E176+JULIO!E176+AGOSTO!E176+SEPTIEMBRE!E176+OCTUBRE!E176+NOVIEMBRE!E176+DICIEMBRE!E176</f>
        <v>1466140</v>
      </c>
      <c r="F176" s="240"/>
    </row>
    <row r="177" spans="1:6" ht="39" x14ac:dyDescent="0.25">
      <c r="A177" s="342" t="s">
        <v>258</v>
      </c>
      <c r="B177" s="345" t="s">
        <v>259</v>
      </c>
      <c r="C177" s="1417">
        <f>+'ENERO '!C177+FEBRERO!C177+MARZO!C177+ABRIL!C177+MAYO!C177+JUNIO!C177+JULIO!C177+AGOSTO!C177+SEPTIEMBRE!C177+OCTUBRE!C177+NOVIEMBRE!C177+DICIEMBRE!C177</f>
        <v>280</v>
      </c>
      <c r="D177" s="1311">
        <f>+[1]BS17A!$U1199</f>
        <v>22670</v>
      </c>
      <c r="E177" s="1417">
        <f>+'ENERO '!E177+FEBRERO!E177+MARZO!E177+ABRIL!E177+MAYO!E177+JUNIO!E177+JULIO!E177+AGOSTO!E177+SEPTIEMBRE!E177+OCTUBRE!E177+NOVIEMBRE!E177+DICIEMBRE!E177</f>
        <v>6332240</v>
      </c>
      <c r="F177" s="240"/>
    </row>
    <row r="178" spans="1:6" x14ac:dyDescent="0.25">
      <c r="A178" s="342" t="s">
        <v>260</v>
      </c>
      <c r="B178" s="345" t="s">
        <v>261</v>
      </c>
      <c r="C178" s="1417">
        <f>+'ENERO '!C178+FEBRERO!C178+MARZO!C178+ABRIL!C178+MAYO!C178+JUNIO!C178+JULIO!C178+AGOSTO!C178+SEPTIEMBRE!C178+OCTUBRE!C178+NOVIEMBRE!C178+DICIEMBRE!C178</f>
        <v>0</v>
      </c>
      <c r="D178" s="1311">
        <f>+[1]BS17A!$U1200</f>
        <v>43280</v>
      </c>
      <c r="E178" s="1417">
        <f>+'ENERO '!E178+FEBRERO!E178+MARZO!E178+ABRIL!E178+MAYO!E178+JUNIO!E178+JULIO!E178+AGOSTO!E178+SEPTIEMBRE!E178+OCTUBRE!E178+NOVIEMBRE!E178+DICIEMBRE!E178</f>
        <v>0</v>
      </c>
      <c r="F178" s="240"/>
    </row>
    <row r="179" spans="1:6" x14ac:dyDescent="0.25">
      <c r="A179" s="342" t="s">
        <v>262</v>
      </c>
      <c r="B179" s="345" t="s">
        <v>263</v>
      </c>
      <c r="C179" s="1417">
        <f>+'ENERO '!C179+FEBRERO!C179+MARZO!C179+ABRIL!C179+MAYO!C179+JUNIO!C179+JULIO!C179+AGOSTO!C179+SEPTIEMBRE!C179+OCTUBRE!C179+NOVIEMBRE!C179+DICIEMBRE!C179</f>
        <v>370</v>
      </c>
      <c r="D179" s="1311">
        <f>+[1]BS17A!$U1201</f>
        <v>48240</v>
      </c>
      <c r="E179" s="1417">
        <f>+'ENERO '!E179+FEBRERO!E179+MARZO!E179+ABRIL!E179+MAYO!E179+JUNIO!E179+JULIO!E179+AGOSTO!E179+SEPTIEMBRE!E179+OCTUBRE!E179+NOVIEMBRE!E179+DICIEMBRE!E179</f>
        <v>17791680</v>
      </c>
      <c r="F179" s="240"/>
    </row>
    <row r="180" spans="1:6" ht="26.25" x14ac:dyDescent="0.25">
      <c r="A180" s="342" t="s">
        <v>264</v>
      </c>
      <c r="B180" s="345" t="s">
        <v>265</v>
      </c>
      <c r="C180" s="1417">
        <f>+'ENERO '!C180+FEBRERO!C180+MARZO!C180+ABRIL!C180+MAYO!C180+JUNIO!C180+JULIO!C180+AGOSTO!C180+SEPTIEMBRE!C180+OCTUBRE!C180+NOVIEMBRE!C180+DICIEMBRE!C180</f>
        <v>0</v>
      </c>
      <c r="D180" s="1311">
        <f>+[1]BS17A!$U1202</f>
        <v>27060</v>
      </c>
      <c r="E180" s="1417">
        <f>+'ENERO '!E180+FEBRERO!E180+MARZO!E180+ABRIL!E180+MAYO!E180+JUNIO!E180+JULIO!E180+AGOSTO!E180+SEPTIEMBRE!E180+OCTUBRE!E180+NOVIEMBRE!E180+DICIEMBRE!E180</f>
        <v>0</v>
      </c>
      <c r="F180" s="240"/>
    </row>
    <row r="181" spans="1:6" x14ac:dyDescent="0.25">
      <c r="A181" s="342" t="s">
        <v>266</v>
      </c>
      <c r="B181" s="346" t="s">
        <v>267</v>
      </c>
      <c r="C181" s="1417">
        <f>+'ENERO '!C181+FEBRERO!C181+MARZO!C181+ABRIL!C181+MAYO!C181+JUNIO!C181+JULIO!C181+AGOSTO!C181+SEPTIEMBRE!C181+OCTUBRE!C181+NOVIEMBRE!C181+DICIEMBRE!C181</f>
        <v>0</v>
      </c>
      <c r="D181" s="1311">
        <f>+[1]BS17A!$U1203</f>
        <v>209350</v>
      </c>
      <c r="E181" s="1417">
        <f>+'ENERO '!E181+FEBRERO!E181+MARZO!E181+ABRIL!E181+MAYO!E181+JUNIO!E181+JULIO!E181+AGOSTO!E181+SEPTIEMBRE!E181+OCTUBRE!E181+NOVIEMBRE!E181+DICIEMBRE!E181</f>
        <v>0</v>
      </c>
      <c r="F181" s="240"/>
    </row>
    <row r="182" spans="1:6" x14ac:dyDescent="0.25">
      <c r="A182" s="342" t="s">
        <v>268</v>
      </c>
      <c r="B182" s="345" t="s">
        <v>269</v>
      </c>
      <c r="C182" s="1417">
        <f>+'ENERO '!C182+FEBRERO!C182+MARZO!C182+ABRIL!C182+MAYO!C182+JUNIO!C182+JULIO!C182+AGOSTO!C182+SEPTIEMBRE!C182+OCTUBRE!C182+NOVIEMBRE!C182+DICIEMBRE!C182</f>
        <v>0</v>
      </c>
      <c r="D182" s="1311">
        <f>+[1]BS17A!$U1204</f>
        <v>238000</v>
      </c>
      <c r="E182" s="1417">
        <f>+'ENERO '!E182+FEBRERO!E182+MARZO!E182+ABRIL!E182+MAYO!E182+JUNIO!E182+JULIO!E182+AGOSTO!E182+SEPTIEMBRE!E182+OCTUBRE!E182+NOVIEMBRE!E182+DICIEMBRE!E182</f>
        <v>0</v>
      </c>
      <c r="F182" s="240"/>
    </row>
    <row r="183" spans="1:6" x14ac:dyDescent="0.25">
      <c r="A183" s="342" t="s">
        <v>270</v>
      </c>
      <c r="B183" s="345" t="s">
        <v>271</v>
      </c>
      <c r="C183" s="1417">
        <f>+'ENERO '!C183+FEBRERO!C183+MARZO!C183+ABRIL!C183+MAYO!C183+JUNIO!C183+JULIO!C183+AGOSTO!C183+SEPTIEMBRE!C183+OCTUBRE!C183+NOVIEMBRE!C183+DICIEMBRE!C183</f>
        <v>0</v>
      </c>
      <c r="D183" s="1311">
        <f>+[1]BS17A!$U1205</f>
        <v>194080</v>
      </c>
      <c r="E183" s="1417">
        <f>+'ENERO '!E183+FEBRERO!E183+MARZO!E183+ABRIL!E183+MAYO!E183+JUNIO!E183+JULIO!E183+AGOSTO!E183+SEPTIEMBRE!E183+OCTUBRE!E183+NOVIEMBRE!E183+DICIEMBRE!E183</f>
        <v>0</v>
      </c>
      <c r="F183" s="240"/>
    </row>
    <row r="184" spans="1:6" ht="26.25" x14ac:dyDescent="0.25">
      <c r="A184" s="342" t="s">
        <v>272</v>
      </c>
      <c r="B184" s="346" t="s">
        <v>273</v>
      </c>
      <c r="C184" s="1417">
        <f>+'ENERO '!C184+FEBRERO!C184+MARZO!C184+ABRIL!C184+MAYO!C184+JUNIO!C184+JULIO!C184+AGOSTO!C184+SEPTIEMBRE!C184+OCTUBRE!C184+NOVIEMBRE!C184+DICIEMBRE!C184</f>
        <v>0</v>
      </c>
      <c r="D184" s="1311">
        <f>+[1]BS17A!$U1206</f>
        <v>249290</v>
      </c>
      <c r="E184" s="1417">
        <f>+'ENERO '!E184+FEBRERO!E184+MARZO!E184+ABRIL!E184+MAYO!E184+JUNIO!E184+JULIO!E184+AGOSTO!E184+SEPTIEMBRE!E184+OCTUBRE!E184+NOVIEMBRE!E184+DICIEMBRE!E184</f>
        <v>0</v>
      </c>
      <c r="F184" s="240"/>
    </row>
    <row r="185" spans="1:6" ht="26.25" x14ac:dyDescent="0.25">
      <c r="A185" s="342" t="s">
        <v>274</v>
      </c>
      <c r="B185" s="346" t="s">
        <v>275</v>
      </c>
      <c r="C185" s="1417">
        <f>+'ENERO '!C185+FEBRERO!C185+MARZO!C185+ABRIL!C185+MAYO!C185+JUNIO!C185+JULIO!C185+AGOSTO!C185+SEPTIEMBRE!C185+OCTUBRE!C185+NOVIEMBRE!C185+DICIEMBRE!C185</f>
        <v>0</v>
      </c>
      <c r="D185" s="1311">
        <f>+[1]BS17A!$U1207</f>
        <v>255080</v>
      </c>
      <c r="E185" s="1417">
        <f>+'ENERO '!E185+FEBRERO!E185+MARZO!E185+ABRIL!E185+MAYO!E185+JUNIO!E185+JULIO!E185+AGOSTO!E185+SEPTIEMBRE!E185+OCTUBRE!E185+NOVIEMBRE!E185+DICIEMBRE!E185</f>
        <v>0</v>
      </c>
      <c r="F185" s="240"/>
    </row>
    <row r="186" spans="1:6" ht="26.25" x14ac:dyDescent="0.25">
      <c r="A186" s="342" t="s">
        <v>276</v>
      </c>
      <c r="B186" s="346" t="s">
        <v>277</v>
      </c>
      <c r="C186" s="1417">
        <f>+'ENERO '!C186+FEBRERO!C186+MARZO!C186+ABRIL!C186+MAYO!C186+JUNIO!C186+JULIO!C186+AGOSTO!C186+SEPTIEMBRE!C186+OCTUBRE!C186+NOVIEMBRE!C186+DICIEMBRE!C186</f>
        <v>0</v>
      </c>
      <c r="D186" s="1311">
        <f>+[1]BS17A!$U1208</f>
        <v>215710</v>
      </c>
      <c r="E186" s="1417">
        <f>+'ENERO '!E186+FEBRERO!E186+MARZO!E186+ABRIL!E186+MAYO!E186+JUNIO!E186+JULIO!E186+AGOSTO!E186+SEPTIEMBRE!E186+OCTUBRE!E186+NOVIEMBRE!E186+DICIEMBRE!E186</f>
        <v>0</v>
      </c>
      <c r="F186" s="240"/>
    </row>
    <row r="187" spans="1:6" x14ac:dyDescent="0.25">
      <c r="A187" s="342" t="s">
        <v>278</v>
      </c>
      <c r="B187" s="346" t="s">
        <v>279</v>
      </c>
      <c r="C187" s="1417">
        <f>+'ENERO '!C187+FEBRERO!C187+MARZO!C187+ABRIL!C187+MAYO!C187+JUNIO!C187+JULIO!C187+AGOSTO!C187+SEPTIEMBRE!C187+OCTUBRE!C187+NOVIEMBRE!C187+DICIEMBRE!C187</f>
        <v>0</v>
      </c>
      <c r="D187" s="1311">
        <f>+[1]BS17A!$U1209</f>
        <v>230250</v>
      </c>
      <c r="E187" s="1417">
        <f>+'ENERO '!E187+FEBRERO!E187+MARZO!E187+ABRIL!E187+MAYO!E187+JUNIO!E187+JULIO!E187+AGOSTO!E187+SEPTIEMBRE!E187+OCTUBRE!E187+NOVIEMBRE!E187+DICIEMBRE!E187</f>
        <v>0</v>
      </c>
      <c r="F187" s="240"/>
    </row>
    <row r="188" spans="1:6" x14ac:dyDescent="0.25">
      <c r="A188" s="342" t="s">
        <v>280</v>
      </c>
      <c r="B188" s="346" t="s">
        <v>281</v>
      </c>
      <c r="C188" s="1417">
        <f>+'ENERO '!C188+FEBRERO!C188+MARZO!C188+ABRIL!C188+MAYO!C188+JUNIO!C188+JULIO!C188+AGOSTO!C188+SEPTIEMBRE!C188+OCTUBRE!C188+NOVIEMBRE!C188+DICIEMBRE!C188</f>
        <v>0</v>
      </c>
      <c r="D188" s="1311">
        <f>+[1]BS17A!$U1210</f>
        <v>275320</v>
      </c>
      <c r="E188" s="1417">
        <f>+'ENERO '!E188+FEBRERO!E188+MARZO!E188+ABRIL!E188+MAYO!E188+JUNIO!E188+JULIO!E188+AGOSTO!E188+SEPTIEMBRE!E188+OCTUBRE!E188+NOVIEMBRE!E188+DICIEMBRE!E188</f>
        <v>0</v>
      </c>
      <c r="F188" s="240"/>
    </row>
    <row r="189" spans="1:6" ht="26.25" x14ac:dyDescent="0.25">
      <c r="A189" s="342" t="s">
        <v>282</v>
      </c>
      <c r="B189" s="345" t="s">
        <v>283</v>
      </c>
      <c r="C189" s="1417">
        <f>+'ENERO '!C189+FEBRERO!C189+MARZO!C189+ABRIL!C189+MAYO!C189+JUNIO!C189+JULIO!C189+AGOSTO!C189+SEPTIEMBRE!C189+OCTUBRE!C189+NOVIEMBRE!C189+DICIEMBRE!C189</f>
        <v>0</v>
      </c>
      <c r="D189" s="1311">
        <f>+[1]BS17A!$U1211</f>
        <v>244150</v>
      </c>
      <c r="E189" s="1417">
        <f>+'ENERO '!E189+FEBRERO!E189+MARZO!E189+ABRIL!E189+MAYO!E189+JUNIO!E189+JULIO!E189+AGOSTO!E189+SEPTIEMBRE!E189+OCTUBRE!E189+NOVIEMBRE!E189+DICIEMBRE!E189</f>
        <v>0</v>
      </c>
      <c r="F189" s="240"/>
    </row>
    <row r="190" spans="1:6" ht="26.25" x14ac:dyDescent="0.25">
      <c r="A190" s="342" t="s">
        <v>284</v>
      </c>
      <c r="B190" s="346" t="s">
        <v>285</v>
      </c>
      <c r="C190" s="1417">
        <f>+'ENERO '!C190+FEBRERO!C190+MARZO!C190+ABRIL!C190+MAYO!C190+JUNIO!C190+JULIO!C190+AGOSTO!C190+SEPTIEMBRE!C190+OCTUBRE!C190+NOVIEMBRE!C190+DICIEMBRE!C190</f>
        <v>0</v>
      </c>
      <c r="D190" s="1311">
        <f>+[1]BS17A!$U1212</f>
        <v>1786710</v>
      </c>
      <c r="E190" s="1417">
        <f>+'ENERO '!E190+FEBRERO!E190+MARZO!E190+ABRIL!E190+MAYO!E190+JUNIO!E190+JULIO!E190+AGOSTO!E190+SEPTIEMBRE!E190+OCTUBRE!E190+NOVIEMBRE!E190+DICIEMBRE!E190</f>
        <v>0</v>
      </c>
      <c r="F190" s="240"/>
    </row>
    <row r="191" spans="1:6" x14ac:dyDescent="0.25">
      <c r="A191" s="342" t="s">
        <v>286</v>
      </c>
      <c r="B191" s="346" t="s">
        <v>287</v>
      </c>
      <c r="C191" s="1417">
        <f>+'ENERO '!C191+FEBRERO!C191+MARZO!C191+ABRIL!C191+MAYO!C191+JUNIO!C191+JULIO!C191+AGOSTO!C191+SEPTIEMBRE!C191+OCTUBRE!C191+NOVIEMBRE!C191+DICIEMBRE!C191</f>
        <v>0</v>
      </c>
      <c r="D191" s="1311">
        <f>+[1]BS17A!$U1213</f>
        <v>1115980</v>
      </c>
      <c r="E191" s="1417">
        <f>+'ENERO '!E191+FEBRERO!E191+MARZO!E191+ABRIL!E191+MAYO!E191+JUNIO!E191+JULIO!E191+AGOSTO!E191+SEPTIEMBRE!E191+OCTUBRE!E191+NOVIEMBRE!E191+DICIEMBRE!E191</f>
        <v>0</v>
      </c>
      <c r="F191" s="240"/>
    </row>
    <row r="192" spans="1:6" x14ac:dyDescent="0.25">
      <c r="A192" s="320" t="s">
        <v>288</v>
      </c>
      <c r="B192" s="346" t="s">
        <v>289</v>
      </c>
      <c r="C192" s="1417">
        <f>+'ENERO '!C192+FEBRERO!C192+MARZO!C192+ABRIL!C192+MAYO!C192+JUNIO!C192+JULIO!C192+AGOSTO!C192+SEPTIEMBRE!C192+OCTUBRE!C192+NOVIEMBRE!C192+DICIEMBRE!C192</f>
        <v>0</v>
      </c>
      <c r="D192" s="1311">
        <f>+[1]BS17A!$U1214</f>
        <v>1080140</v>
      </c>
      <c r="E192" s="1417">
        <f>+'ENERO '!E192+FEBRERO!E192+MARZO!E192+ABRIL!E192+MAYO!E192+JUNIO!E192+JULIO!E192+AGOSTO!E192+SEPTIEMBRE!E192+OCTUBRE!E192+NOVIEMBRE!E192+DICIEMBRE!E192</f>
        <v>0</v>
      </c>
      <c r="F192" s="240"/>
    </row>
    <row r="193" spans="1:6" ht="26.25" x14ac:dyDescent="0.25">
      <c r="A193" s="342" t="s">
        <v>290</v>
      </c>
      <c r="B193" s="346" t="s">
        <v>291</v>
      </c>
      <c r="C193" s="1417">
        <f>+'ENERO '!C193+FEBRERO!C193+MARZO!C193+ABRIL!C193+MAYO!C193+JUNIO!C193+JULIO!C193+AGOSTO!C193+SEPTIEMBRE!C193+OCTUBRE!C193+NOVIEMBRE!C193+DICIEMBRE!C193</f>
        <v>0</v>
      </c>
      <c r="D193" s="1311">
        <f>+[1]BS17A!$U1215</f>
        <v>1131580</v>
      </c>
      <c r="E193" s="1417">
        <f>+'ENERO '!E193+FEBRERO!E193+MARZO!E193+ABRIL!E193+MAYO!E193+JUNIO!E193+JULIO!E193+AGOSTO!E193+SEPTIEMBRE!E193+OCTUBRE!E193+NOVIEMBRE!E193+DICIEMBRE!E193</f>
        <v>0</v>
      </c>
      <c r="F193" s="240"/>
    </row>
    <row r="194" spans="1:6" x14ac:dyDescent="0.25">
      <c r="A194" s="320" t="s">
        <v>292</v>
      </c>
      <c r="B194" s="346" t="s">
        <v>293</v>
      </c>
      <c r="C194" s="1417">
        <f>+'ENERO '!C194+FEBRERO!C194+MARZO!C194+ABRIL!C194+MAYO!C194+JUNIO!C194+JULIO!C194+AGOSTO!C194+SEPTIEMBRE!C194+OCTUBRE!C194+NOVIEMBRE!C194+DICIEMBRE!C194</f>
        <v>0</v>
      </c>
      <c r="D194" s="1311">
        <f>+[1]BS17A!$U1216</f>
        <v>160130</v>
      </c>
      <c r="E194" s="1417">
        <f>+'ENERO '!E194+FEBRERO!E194+MARZO!E194+ABRIL!E194+MAYO!E194+JUNIO!E194+JULIO!E194+AGOSTO!E194+SEPTIEMBRE!E194+OCTUBRE!E194+NOVIEMBRE!E194+DICIEMBRE!E194</f>
        <v>0</v>
      </c>
      <c r="F194" s="240"/>
    </row>
    <row r="195" spans="1:6" x14ac:dyDescent="0.25">
      <c r="A195" s="320" t="s">
        <v>294</v>
      </c>
      <c r="B195" s="346" t="s">
        <v>295</v>
      </c>
      <c r="C195" s="1417">
        <f>+'ENERO '!C195+FEBRERO!C195+MARZO!C195+ABRIL!C195+MAYO!C195+JUNIO!C195+JULIO!C195+AGOSTO!C195+SEPTIEMBRE!C195+OCTUBRE!C195+NOVIEMBRE!C195+DICIEMBRE!C195</f>
        <v>0</v>
      </c>
      <c r="D195" s="1311">
        <f>+[1]BS17A!$U1217</f>
        <v>365410</v>
      </c>
      <c r="E195" s="1417">
        <f>+'ENERO '!E195+FEBRERO!E195+MARZO!E195+ABRIL!E195+MAYO!E195+JUNIO!E195+JULIO!E195+AGOSTO!E195+SEPTIEMBRE!E195+OCTUBRE!E195+NOVIEMBRE!E195+DICIEMBRE!E195</f>
        <v>0</v>
      </c>
      <c r="F195" s="240"/>
    </row>
    <row r="196" spans="1:6" x14ac:dyDescent="0.25">
      <c r="A196" s="342" t="s">
        <v>296</v>
      </c>
      <c r="B196" s="346" t="s">
        <v>297</v>
      </c>
      <c r="C196" s="1417">
        <f>+'ENERO '!C196+FEBRERO!C196+MARZO!C196+ABRIL!C196+MAYO!C196+JUNIO!C196+JULIO!C196+AGOSTO!C196+SEPTIEMBRE!C196+OCTUBRE!C196+NOVIEMBRE!C196+DICIEMBRE!C196</f>
        <v>0</v>
      </c>
      <c r="D196" s="1311">
        <f>+[1]BS17A!$U1218</f>
        <v>135470</v>
      </c>
      <c r="E196" s="1417">
        <f>+'ENERO '!E196+FEBRERO!E196+MARZO!E196+ABRIL!E196+MAYO!E196+JUNIO!E196+JULIO!E196+AGOSTO!E196+SEPTIEMBRE!E196+OCTUBRE!E196+NOVIEMBRE!E196+DICIEMBRE!E196</f>
        <v>0</v>
      </c>
      <c r="F196" s="240"/>
    </row>
    <row r="197" spans="1:6" x14ac:dyDescent="0.25">
      <c r="A197" s="342" t="s">
        <v>298</v>
      </c>
      <c r="B197" s="346" t="s">
        <v>299</v>
      </c>
      <c r="C197" s="1417">
        <f>+'ENERO '!C197+FEBRERO!C197+MARZO!C197+ABRIL!C197+MAYO!C197+JUNIO!C197+JULIO!C197+AGOSTO!C197+SEPTIEMBRE!C197+OCTUBRE!C197+NOVIEMBRE!C197+DICIEMBRE!C197</f>
        <v>0</v>
      </c>
      <c r="D197" s="1311">
        <f>+[1]BS17A!$U1219</f>
        <v>1097590</v>
      </c>
      <c r="E197" s="1417">
        <f>+'ENERO '!E197+FEBRERO!E197+MARZO!E197+ABRIL!E197+MAYO!E197+JUNIO!E197+JULIO!E197+AGOSTO!E197+SEPTIEMBRE!E197+OCTUBRE!E197+NOVIEMBRE!E197+DICIEMBRE!E197</f>
        <v>0</v>
      </c>
      <c r="F197" s="240"/>
    </row>
    <row r="198" spans="1:6" x14ac:dyDescent="0.25">
      <c r="A198" s="342" t="s">
        <v>300</v>
      </c>
      <c r="B198" s="346" t="s">
        <v>301</v>
      </c>
      <c r="C198" s="1417">
        <f>+'ENERO '!C198+FEBRERO!C198+MARZO!C198+ABRIL!C198+MAYO!C198+JUNIO!C198+JULIO!C198+AGOSTO!C198+SEPTIEMBRE!C198+OCTUBRE!C198+NOVIEMBRE!C198+DICIEMBRE!C198</f>
        <v>0</v>
      </c>
      <c r="D198" s="1311">
        <f>+[1]BS17A!$U1220</f>
        <v>1097590</v>
      </c>
      <c r="E198" s="1417">
        <f>+'ENERO '!E198+FEBRERO!E198+MARZO!E198+ABRIL!E198+MAYO!E198+JUNIO!E198+JULIO!E198+AGOSTO!E198+SEPTIEMBRE!E198+OCTUBRE!E198+NOVIEMBRE!E198+DICIEMBRE!E198</f>
        <v>0</v>
      </c>
      <c r="F198" s="240"/>
    </row>
    <row r="199" spans="1:6" x14ac:dyDescent="0.25">
      <c r="A199" s="342">
        <v>1801001</v>
      </c>
      <c r="B199" s="344" t="s">
        <v>302</v>
      </c>
      <c r="C199" s="1417">
        <f>+'ENERO '!C199+FEBRERO!C199+MARZO!C199+ABRIL!C199+MAYO!C199+JUNIO!C199+JULIO!C199+AGOSTO!C199+SEPTIEMBRE!C199+OCTUBRE!C199+NOVIEMBRE!C199+DICIEMBRE!C199</f>
        <v>231</v>
      </c>
      <c r="D199" s="1311">
        <f>+[1]BS17A!$U1354</f>
        <v>32740</v>
      </c>
      <c r="E199" s="1417">
        <f>+'ENERO '!E199+FEBRERO!E199+MARZO!E199+ABRIL!E199+MAYO!E199+JUNIO!E199+JULIO!E199+AGOSTO!E199+SEPTIEMBRE!E199+OCTUBRE!E199+NOVIEMBRE!E199+DICIEMBRE!E199</f>
        <v>7540860</v>
      </c>
      <c r="F199" s="240"/>
    </row>
    <row r="200" spans="1:6" x14ac:dyDescent="0.25">
      <c r="A200" s="342">
        <v>1801003</v>
      </c>
      <c r="B200" s="346" t="s">
        <v>303</v>
      </c>
      <c r="C200" s="1417">
        <f>+'ENERO '!C200+FEBRERO!C200+MARZO!C200+ABRIL!C200+MAYO!C200+JUNIO!C200+JULIO!C200+AGOSTO!C200+SEPTIEMBRE!C200+OCTUBRE!C200+NOVIEMBRE!C200+DICIEMBRE!C200</f>
        <v>0</v>
      </c>
      <c r="D200" s="1311">
        <f>+[1]BS17A!$U1355</f>
        <v>39490</v>
      </c>
      <c r="E200" s="1417">
        <f>+'ENERO '!E200+FEBRERO!E200+MARZO!E200+ABRIL!E200+MAYO!E200+JUNIO!E200+JULIO!E200+AGOSTO!E200+SEPTIEMBRE!E200+OCTUBRE!E200+NOVIEMBRE!E200+DICIEMBRE!E200</f>
        <v>0</v>
      </c>
      <c r="F200" s="240"/>
    </row>
    <row r="201" spans="1:6" x14ac:dyDescent="0.25">
      <c r="A201" s="342">
        <v>1801006</v>
      </c>
      <c r="B201" s="344" t="s">
        <v>304</v>
      </c>
      <c r="C201" s="1417">
        <f>+'ENERO '!C201+FEBRERO!C201+MARZO!C201+ABRIL!C201+MAYO!C201+JUNIO!C201+JULIO!C201+AGOSTO!C201+SEPTIEMBRE!C201+OCTUBRE!C201+NOVIEMBRE!C201+DICIEMBRE!C201</f>
        <v>28</v>
      </c>
      <c r="D201" s="1311">
        <f>+[1]BS17A!$U1356</f>
        <v>42060</v>
      </c>
      <c r="E201" s="1417">
        <f>+'ENERO '!E201+FEBRERO!E201+MARZO!E201+ABRIL!E201+MAYO!E201+JUNIO!E201+JULIO!E201+AGOSTO!E201+SEPTIEMBRE!E201+OCTUBRE!E201+NOVIEMBRE!E201+DICIEMBRE!E201</f>
        <v>1172920</v>
      </c>
      <c r="F201" s="240"/>
    </row>
    <row r="202" spans="1:6" ht="26.25" x14ac:dyDescent="0.25">
      <c r="A202" s="342" t="s">
        <v>305</v>
      </c>
      <c r="B202" s="344" t="s">
        <v>306</v>
      </c>
      <c r="C202" s="1417">
        <f>+'ENERO '!C202+FEBRERO!C202+MARZO!C202+ABRIL!C202+MAYO!C202+JUNIO!C202+JULIO!C202+AGOSTO!C202+SEPTIEMBRE!C202+OCTUBRE!C202+NOVIEMBRE!C202+DICIEMBRE!C202</f>
        <v>7</v>
      </c>
      <c r="D202" s="1311">
        <f>[1]BS17A!U1036</f>
        <v>8850</v>
      </c>
      <c r="E202" s="1417">
        <f>+'ENERO '!E202+FEBRERO!E202+MARZO!E202+ABRIL!E202+MAYO!E202+JUNIO!E202+JULIO!E202+AGOSTO!E202+SEPTIEMBRE!E202+OCTUBRE!E202+NOVIEMBRE!E202+DICIEMBRE!E202</f>
        <v>61700</v>
      </c>
      <c r="F202" s="240"/>
    </row>
    <row r="203" spans="1:6" ht="26.25" x14ac:dyDescent="0.25">
      <c r="A203" s="349" t="s">
        <v>307</v>
      </c>
      <c r="B203" s="347" t="s">
        <v>308</v>
      </c>
      <c r="C203" s="1417">
        <f>+'ENERO '!C203+FEBRERO!C203+MARZO!C203+ABRIL!C203+MAYO!C203+JUNIO!C203+JULIO!C203+AGOSTO!C203+SEPTIEMBRE!C203+OCTUBRE!C203+NOVIEMBRE!C203+DICIEMBRE!C203</f>
        <v>0</v>
      </c>
      <c r="D203" s="1392">
        <f>[1]BS17A!U807</f>
        <v>375680</v>
      </c>
      <c r="E203" s="1417">
        <f>+'ENERO '!E203+FEBRERO!E203+MARZO!E203+ABRIL!E203+MAYO!E203+JUNIO!E203+JULIO!E203+AGOSTO!E203+SEPTIEMBRE!E203+OCTUBRE!E203+NOVIEMBRE!E203+DICIEMBRE!E203</f>
        <v>0</v>
      </c>
      <c r="F203" s="240"/>
    </row>
    <row r="204" spans="1:6" x14ac:dyDescent="0.25">
      <c r="A204" s="327"/>
      <c r="B204" s="326" t="s">
        <v>309</v>
      </c>
      <c r="C204" s="1417">
        <f>+'ENERO '!C204+FEBRERO!C204+MARZO!C204+ABRIL!C204+MAYO!C204+JUNIO!C204+JULIO!C204+AGOSTO!C204+SEPTIEMBRE!C204+OCTUBRE!C204+NOVIEMBRE!C204+DICIEMBRE!C204</f>
        <v>6782</v>
      </c>
      <c r="D204" s="276"/>
      <c r="E204" s="1417">
        <f>+'ENERO '!E204+FEBRERO!E204+MARZO!E204+ABRIL!E204+MAYO!E204+JUNIO!E204+JULIO!E204+AGOSTO!E204+SEPTIEMBRE!E204+OCTUBRE!E204+NOVIEMBRE!E204+DICIEMBRE!E204</f>
        <v>62415070</v>
      </c>
      <c r="F204" s="240"/>
    </row>
    <row r="205" spans="1:6" x14ac:dyDescent="0.25">
      <c r="A205" s="240"/>
      <c r="B205" s="240"/>
      <c r="C205" s="240"/>
      <c r="D205" s="240"/>
      <c r="E205" s="240"/>
      <c r="F205" s="240"/>
    </row>
    <row r="206" spans="1:6" x14ac:dyDescent="0.25">
      <c r="A206" s="240"/>
      <c r="B206" s="240"/>
      <c r="C206" s="240"/>
      <c r="D206" s="240"/>
      <c r="E206" s="240"/>
      <c r="F206" s="240"/>
    </row>
    <row r="207" spans="1:6" x14ac:dyDescent="0.25">
      <c r="A207" s="1589" t="s">
        <v>310</v>
      </c>
      <c r="B207" s="1590"/>
      <c r="C207" s="1590"/>
      <c r="D207" s="1590"/>
      <c r="E207" s="1591"/>
      <c r="F207" s="237"/>
    </row>
    <row r="208" spans="1:6" ht="38.25" x14ac:dyDescent="0.25">
      <c r="A208" s="242" t="s">
        <v>14</v>
      </c>
      <c r="B208" s="242" t="s">
        <v>15</v>
      </c>
      <c r="C208" s="243" t="s">
        <v>16</v>
      </c>
      <c r="D208" s="267" t="s">
        <v>17</v>
      </c>
      <c r="E208" s="244" t="s">
        <v>18</v>
      </c>
      <c r="F208" s="237"/>
    </row>
    <row r="209" spans="1:6" x14ac:dyDescent="0.25">
      <c r="A209" s="319" t="s">
        <v>311</v>
      </c>
      <c r="B209" s="336" t="s">
        <v>312</v>
      </c>
      <c r="C209" s="1417">
        <f>+'ENERO '!C209+FEBRERO!C209+MARZO!C209+ABRIL!C209+MAYO!C209+JUNIO!C209+JULIO!C209+AGOSTO!C209+SEPTIEMBRE!C209+OCTUBRE!C209+NOVIEMBRE!C209+DICIEMBRE!C209</f>
        <v>0</v>
      </c>
      <c r="D209" s="1316">
        <f>+[1]BS17A!$U18</f>
        <v>13700</v>
      </c>
      <c r="E209" s="1417">
        <f>+'ENERO '!E209+FEBRERO!E209+MARZO!E209+ABRIL!E209+MAYO!E209+JUNIO!E209+JULIO!E209+AGOSTO!E209+SEPTIEMBRE!E209+OCTUBRE!E209+NOVIEMBRE!E209+DICIEMBRE!E209</f>
        <v>0</v>
      </c>
      <c r="F209" s="240"/>
    </row>
    <row r="210" spans="1:6" x14ac:dyDescent="0.25">
      <c r="A210" s="320" t="s">
        <v>313</v>
      </c>
      <c r="B210" s="316" t="s">
        <v>314</v>
      </c>
      <c r="C210" s="1417">
        <f>+'ENERO '!C210+FEBRERO!C210+MARZO!C210+ABRIL!C210+MAYO!C210+JUNIO!C210+JULIO!C210+AGOSTO!C210+SEPTIEMBRE!C210+OCTUBRE!C210+NOVIEMBRE!C210+DICIEMBRE!C210</f>
        <v>525</v>
      </c>
      <c r="D210" s="1311">
        <f>+[1]BS17A!$U19</f>
        <v>13700</v>
      </c>
      <c r="E210" s="1417">
        <f>+'ENERO '!E210+FEBRERO!E210+MARZO!E210+ABRIL!E210+MAYO!E210+JUNIO!E210+JULIO!E210+AGOSTO!E210+SEPTIEMBRE!E210+OCTUBRE!E210+NOVIEMBRE!E210+DICIEMBRE!E210</f>
        <v>7165200</v>
      </c>
      <c r="F210" s="240"/>
    </row>
    <row r="211" spans="1:6" x14ac:dyDescent="0.25">
      <c r="A211" s="320" t="s">
        <v>315</v>
      </c>
      <c r="B211" s="315" t="s">
        <v>316</v>
      </c>
      <c r="C211" s="1417">
        <f>+'ENERO '!C211+FEBRERO!C211+MARZO!C211+ABRIL!C211+MAYO!C211+JUNIO!C211+JULIO!C211+AGOSTO!C211+SEPTIEMBRE!C211+OCTUBRE!C211+NOVIEMBRE!C211+DICIEMBRE!C211</f>
        <v>0</v>
      </c>
      <c r="D211" s="1311">
        <f>+[1]BS17A!$U47</f>
        <v>1310</v>
      </c>
      <c r="E211" s="1417">
        <f>+'ENERO '!E211+FEBRERO!E211+MARZO!E211+ABRIL!E211+MAYO!E211+JUNIO!E211+JULIO!E211+AGOSTO!E211+SEPTIEMBRE!E211+OCTUBRE!E211+NOVIEMBRE!E211+DICIEMBRE!E211</f>
        <v>0</v>
      </c>
      <c r="F211" s="240"/>
    </row>
    <row r="212" spans="1:6" x14ac:dyDescent="0.25">
      <c r="A212" s="320" t="s">
        <v>317</v>
      </c>
      <c r="B212" s="315" t="s">
        <v>318</v>
      </c>
      <c r="C212" s="1417">
        <f>+'ENERO '!C212+FEBRERO!C212+MARZO!C212+ABRIL!C212+MAYO!C212+JUNIO!C212+JULIO!C212+AGOSTO!C212+SEPTIEMBRE!C212+OCTUBRE!C212+NOVIEMBRE!C212+DICIEMBRE!C212</f>
        <v>4367</v>
      </c>
      <c r="D212" s="1311">
        <f>+[1]BS17A!$U48</f>
        <v>640</v>
      </c>
      <c r="E212" s="1417">
        <f>+'ENERO '!E212+FEBRERO!E212+MARZO!E212+ABRIL!E212+MAYO!E212+JUNIO!E212+JULIO!E212+AGOSTO!E212+SEPTIEMBRE!E212+OCTUBRE!E212+NOVIEMBRE!E212+DICIEMBRE!E212</f>
        <v>2783760</v>
      </c>
      <c r="F212" s="240"/>
    </row>
    <row r="213" spans="1:6" x14ac:dyDescent="0.25">
      <c r="A213" s="320" t="s">
        <v>319</v>
      </c>
      <c r="B213" s="316" t="s">
        <v>320</v>
      </c>
      <c r="C213" s="1417">
        <f>+'ENERO '!C213+FEBRERO!C213+MARZO!C213+ABRIL!C213+MAYO!C213+JUNIO!C213+JULIO!C213+AGOSTO!C213+SEPTIEMBRE!C213+OCTUBRE!C213+NOVIEMBRE!C213+DICIEMBRE!C213</f>
        <v>3321</v>
      </c>
      <c r="D213" s="1311">
        <f>+[1]BS17A!$U49</f>
        <v>1940</v>
      </c>
      <c r="E213" s="1417">
        <f>+'ENERO '!E213+FEBRERO!E213+MARZO!E213+ABRIL!E213+MAYO!E213+JUNIO!E213+JULIO!E213+AGOSTO!E213+SEPTIEMBRE!E213+OCTUBRE!E213+NOVIEMBRE!E213+DICIEMBRE!E213</f>
        <v>6427540</v>
      </c>
      <c r="F213" s="240"/>
    </row>
    <row r="214" spans="1:6" x14ac:dyDescent="0.25">
      <c r="A214" s="320" t="s">
        <v>321</v>
      </c>
      <c r="B214" s="316" t="s">
        <v>322</v>
      </c>
      <c r="C214" s="1417">
        <f>+'ENERO '!C214+FEBRERO!C214+MARZO!C214+ABRIL!C214+MAYO!C214+JUNIO!C214+JULIO!C214+AGOSTO!C214+SEPTIEMBRE!C214+OCTUBRE!C214+NOVIEMBRE!C214+DICIEMBRE!C214</f>
        <v>415</v>
      </c>
      <c r="D214" s="1311">
        <f>+[1]BS17A!$U50</f>
        <v>14590</v>
      </c>
      <c r="E214" s="1417">
        <f>+'ENERO '!E214+FEBRERO!E214+MARZO!E214+ABRIL!E214+MAYO!E214+JUNIO!E214+JULIO!E214+AGOSTO!E214+SEPTIEMBRE!E214+OCTUBRE!E214+NOVIEMBRE!E214+DICIEMBRE!E214</f>
        <v>6038860</v>
      </c>
      <c r="F214" s="240"/>
    </row>
    <row r="215" spans="1:6" x14ac:dyDescent="0.25">
      <c r="A215" s="320" t="s">
        <v>323</v>
      </c>
      <c r="B215" s="315" t="s">
        <v>324</v>
      </c>
      <c r="C215" s="1417">
        <f>+'ENERO '!C215+FEBRERO!C215+MARZO!C215+ABRIL!C215+MAYO!C215+JUNIO!C215+JULIO!C215+AGOSTO!C215+SEPTIEMBRE!C215+OCTUBRE!C215+NOVIEMBRE!C215+DICIEMBRE!C215</f>
        <v>787</v>
      </c>
      <c r="D215" s="1311">
        <f>+[1]BS17A!$U51</f>
        <v>33500</v>
      </c>
      <c r="E215" s="1417">
        <f>+'ENERO '!E215+FEBRERO!E215+MARZO!E215+ABRIL!E215+MAYO!E215+JUNIO!E215+JULIO!E215+AGOSTO!E215+SEPTIEMBRE!E215+OCTUBRE!E215+NOVIEMBRE!E215+DICIEMBRE!E215</f>
        <v>26293060</v>
      </c>
      <c r="F215" s="240"/>
    </row>
    <row r="216" spans="1:6" x14ac:dyDescent="0.25">
      <c r="A216" s="342" t="s">
        <v>325</v>
      </c>
      <c r="B216" s="315" t="s">
        <v>326</v>
      </c>
      <c r="C216" s="1417">
        <f>+'ENERO '!C216+FEBRERO!C216+MARZO!C216+ABRIL!C216+MAYO!C216+JUNIO!C216+JULIO!C216+AGOSTO!C216+SEPTIEMBRE!C216+OCTUBRE!C216+NOVIEMBRE!C216+DICIEMBRE!C216</f>
        <v>43</v>
      </c>
      <c r="D216" s="1394"/>
      <c r="E216" s="1417">
        <f>+'ENERO '!E216+FEBRERO!E216+MARZO!E216+ABRIL!E216+MAYO!E216+JUNIO!E216+JULIO!E216+AGOSTO!E216+SEPTIEMBRE!E216+OCTUBRE!E216+NOVIEMBRE!E216+DICIEMBRE!E216</f>
        <v>359000</v>
      </c>
      <c r="F216" s="240"/>
    </row>
    <row r="217" spans="1:6" x14ac:dyDescent="0.25">
      <c r="A217" s="321" t="s">
        <v>327</v>
      </c>
      <c r="B217" s="317" t="s">
        <v>328</v>
      </c>
      <c r="C217" s="1417">
        <f>+'ENERO '!C217+FEBRERO!C217+MARZO!C217+ABRIL!C217+MAYO!C217+JUNIO!C217+JULIO!C217+AGOSTO!C217+SEPTIEMBRE!C217+OCTUBRE!C217+NOVIEMBRE!C217+DICIEMBRE!C217</f>
        <v>512</v>
      </c>
      <c r="D217" s="1318">
        <f>+[1]BS17A!$U1861</f>
        <v>27160</v>
      </c>
      <c r="E217" s="1417">
        <f>+'ENERO '!E217+FEBRERO!E217+MARZO!E217+ABRIL!E217+MAYO!E217+JUNIO!E217+JULIO!E217+AGOSTO!E217+SEPTIEMBRE!E217+OCTUBRE!E217+NOVIEMBRE!E217+DICIEMBRE!E217</f>
        <v>13867420</v>
      </c>
      <c r="F217" s="240"/>
    </row>
    <row r="218" spans="1:6" x14ac:dyDescent="0.25">
      <c r="A218" s="327"/>
      <c r="B218" s="326" t="s">
        <v>329</v>
      </c>
      <c r="C218" s="1417">
        <f>+'ENERO '!C218+FEBRERO!C218+MARZO!C218+ABRIL!C218+MAYO!C218+JUNIO!C218+JULIO!C218+AGOSTO!C218+SEPTIEMBRE!C218+OCTUBRE!C218+NOVIEMBRE!C218+DICIEMBRE!C218</f>
        <v>9970</v>
      </c>
      <c r="D218" s="276"/>
      <c r="E218" s="1417">
        <f>+'ENERO '!E218+FEBRERO!E218+MARZO!E218+ABRIL!E218+MAYO!E218+JUNIO!E218+JULIO!E218+AGOSTO!E218+SEPTIEMBRE!E218+OCTUBRE!E218+NOVIEMBRE!E218+DICIEMBRE!E218</f>
        <v>62934840</v>
      </c>
      <c r="F218" s="240"/>
    </row>
    <row r="219" spans="1:6" x14ac:dyDescent="0.25">
      <c r="A219" s="240"/>
      <c r="B219" s="240"/>
      <c r="C219" s="240"/>
      <c r="D219" s="240"/>
      <c r="E219" s="240"/>
      <c r="F219" s="240"/>
    </row>
    <row r="220" spans="1:6" x14ac:dyDescent="0.25">
      <c r="A220" s="240"/>
      <c r="B220" s="240"/>
      <c r="C220" s="240"/>
      <c r="D220" s="240"/>
      <c r="E220" s="240"/>
      <c r="F220" s="240"/>
    </row>
    <row r="221" spans="1:6" x14ac:dyDescent="0.25">
      <c r="A221" s="1603" t="s">
        <v>330</v>
      </c>
      <c r="B221" s="1604"/>
      <c r="C221" s="1605"/>
      <c r="D221" s="240"/>
      <c r="E221" s="240"/>
      <c r="F221" s="237"/>
    </row>
    <row r="222" spans="1:6" ht="25.5" x14ac:dyDescent="0.25">
      <c r="A222" s="242" t="s">
        <v>14</v>
      </c>
      <c r="B222" s="242" t="s">
        <v>16</v>
      </c>
      <c r="C222" s="242" t="s">
        <v>18</v>
      </c>
      <c r="D222" s="237"/>
      <c r="E222" s="240"/>
      <c r="F222" s="240"/>
    </row>
    <row r="223" spans="1:6" x14ac:dyDescent="0.25">
      <c r="A223" s="319" t="s">
        <v>331</v>
      </c>
      <c r="B223" s="337" t="s">
        <v>332</v>
      </c>
      <c r="C223" s="1417">
        <f>+'ENERO '!C223+FEBRERO!C223+MARZO!C223+ABRIL!C223+MAYO!C223+JUNIO!C223+JULIO!C223+AGOSTO!C223+SEPTIEMBRE!C223+OCTUBRE!C223+NOVIEMBRE!C223+DICIEMBRE!C223</f>
        <v>0</v>
      </c>
      <c r="D223" s="279"/>
      <c r="E223" s="240"/>
      <c r="F223" s="240"/>
    </row>
    <row r="224" spans="1:6" x14ac:dyDescent="0.25">
      <c r="A224" s="340" t="s">
        <v>333</v>
      </c>
      <c r="B224" s="338" t="s">
        <v>334</v>
      </c>
      <c r="C224" s="1417">
        <f>+'ENERO '!C224+FEBRERO!C224+MARZO!C224+ABRIL!C224+MAYO!C224+JUNIO!C224+JULIO!C224+AGOSTO!C224+SEPTIEMBRE!C224+OCTUBRE!C224+NOVIEMBRE!C224+DICIEMBRE!C224</f>
        <v>0</v>
      </c>
      <c r="D224" s="279"/>
      <c r="E224" s="240"/>
      <c r="F224" s="240"/>
    </row>
    <row r="225" spans="1:7" x14ac:dyDescent="0.25">
      <c r="A225" s="341"/>
      <c r="B225" s="339" t="s">
        <v>335</v>
      </c>
      <c r="C225" s="1417">
        <f>+'ENERO '!C225+FEBRERO!C225+MARZO!C225+ABRIL!C225+MAYO!C225+JUNIO!C225+JULIO!C225+AGOSTO!C225+SEPTIEMBRE!C225+OCTUBRE!C225+NOVIEMBRE!C225+DICIEMBRE!C225</f>
        <v>0</v>
      </c>
      <c r="D225" s="279"/>
      <c r="E225" s="240"/>
      <c r="F225" s="240"/>
      <c r="G225" s="233"/>
    </row>
    <row r="226" spans="1:7" x14ac:dyDescent="0.25">
      <c r="A226" s="240"/>
      <c r="B226" s="240"/>
      <c r="C226" s="240"/>
      <c r="D226" s="279"/>
      <c r="E226" s="279"/>
      <c r="F226" s="279"/>
      <c r="G226" s="233"/>
    </row>
    <row r="227" spans="1:7" x14ac:dyDescent="0.25">
      <c r="A227" s="240"/>
      <c r="B227" s="240"/>
      <c r="C227" s="240"/>
      <c r="D227" s="240"/>
      <c r="E227" s="240"/>
      <c r="F227" s="279"/>
      <c r="G227" s="280"/>
    </row>
    <row r="228" spans="1:7" x14ac:dyDescent="0.25">
      <c r="A228" s="1589" t="s">
        <v>336</v>
      </c>
      <c r="B228" s="1590"/>
      <c r="C228" s="1590"/>
      <c r="D228" s="1590"/>
      <c r="E228" s="1591"/>
      <c r="F228" s="279"/>
      <c r="G228" s="280"/>
    </row>
    <row r="229" spans="1:7" ht="38.25" x14ac:dyDescent="0.25">
      <c r="A229" s="242" t="s">
        <v>14</v>
      </c>
      <c r="B229" s="242" t="s">
        <v>15</v>
      </c>
      <c r="C229" s="243" t="s">
        <v>16</v>
      </c>
      <c r="D229" s="267" t="s">
        <v>17</v>
      </c>
      <c r="E229" s="244" t="s">
        <v>18</v>
      </c>
      <c r="F229" s="279"/>
      <c r="G229" s="280"/>
    </row>
    <row r="230" spans="1:7" x14ac:dyDescent="0.25">
      <c r="A230" s="319" t="s">
        <v>337</v>
      </c>
      <c r="B230" s="336" t="s">
        <v>338</v>
      </c>
      <c r="C230" s="1417">
        <f>+'ENERO '!C230+FEBRERO!C230+MARZO!C230+ABRIL!C230+MAYO!C230+JUNIO!C230+JULIO!C230+AGOSTO!C230+SEPTIEMBRE!C230+OCTUBRE!C230+NOVIEMBRE!C230+DICIEMBRE!C230</f>
        <v>2509</v>
      </c>
      <c r="D230" s="1316">
        <f>+[1]BS17A!$U1941</f>
        <v>18750</v>
      </c>
      <c r="E230" s="1417">
        <f>+'ENERO '!E230+FEBRERO!E230+MARZO!E230+ABRIL!E230+MAYO!E230+JUNIO!E230+JULIO!E230+AGOSTO!E230+SEPTIEMBRE!E230+OCTUBRE!E230+NOVIEMBRE!E230+DICIEMBRE!E230</f>
        <v>47008770</v>
      </c>
      <c r="F230" s="240"/>
      <c r="G230" s="233"/>
    </row>
    <row r="231" spans="1:7" x14ac:dyDescent="0.25">
      <c r="A231" s="321" t="s">
        <v>339</v>
      </c>
      <c r="B231" s="317" t="s">
        <v>340</v>
      </c>
      <c r="C231" s="1417">
        <f>+'ENERO '!C231+FEBRERO!C231+MARZO!C231+ABRIL!C231+MAYO!C231+JUNIO!C231+JULIO!C231+AGOSTO!C231+SEPTIEMBRE!C231+OCTUBRE!C231+NOVIEMBRE!C231+DICIEMBRE!C231</f>
        <v>0</v>
      </c>
      <c r="D231" s="1318">
        <f>+[1]BS17A!$U1942</f>
        <v>235010</v>
      </c>
      <c r="E231" s="1417">
        <f>+'ENERO '!E231+FEBRERO!E231+MARZO!E231+ABRIL!E231+MAYO!E231+JUNIO!E231+JULIO!E231+AGOSTO!E231+SEPTIEMBRE!E231+OCTUBRE!E231+NOVIEMBRE!E231+DICIEMBRE!E231</f>
        <v>0</v>
      </c>
      <c r="F231" s="240"/>
      <c r="G231" s="233"/>
    </row>
    <row r="232" spans="1:7" x14ac:dyDescent="0.25">
      <c r="A232" s="327"/>
      <c r="B232" s="326" t="s">
        <v>341</v>
      </c>
      <c r="C232" s="1417">
        <f>+'ENERO '!C232+FEBRERO!C232+MARZO!C232+ABRIL!C232+MAYO!C232+JUNIO!C232+JULIO!C232+AGOSTO!C232+SEPTIEMBRE!C232+OCTUBRE!C232+NOVIEMBRE!C232+DICIEMBRE!C232</f>
        <v>2509</v>
      </c>
      <c r="D232" s="276"/>
      <c r="E232" s="1417">
        <f>+'ENERO '!E232+FEBRERO!E232+MARZO!E232+ABRIL!E232+MAYO!E232+JUNIO!E232+JULIO!E232+AGOSTO!E232+SEPTIEMBRE!E232+OCTUBRE!E232+NOVIEMBRE!E232+DICIEMBRE!E232</f>
        <v>47008770</v>
      </c>
      <c r="F232" s="240"/>
      <c r="G232" s="233"/>
    </row>
    <row r="233" spans="1:7" x14ac:dyDescent="0.25">
      <c r="A233" s="281"/>
      <c r="B233" s="282"/>
      <c r="C233" s="283"/>
      <c r="D233" s="281"/>
      <c r="E233" s="281"/>
      <c r="F233" s="240"/>
      <c r="G233" s="233"/>
    </row>
    <row r="234" spans="1:7" x14ac:dyDescent="0.25">
      <c r="A234" s="281"/>
      <c r="B234" s="282"/>
      <c r="C234" s="283"/>
      <c r="D234" s="281"/>
      <c r="E234" s="281"/>
      <c r="F234" s="240"/>
      <c r="G234" s="233"/>
    </row>
    <row r="235" spans="1:7" x14ac:dyDescent="0.25">
      <c r="A235" s="1597" t="s">
        <v>342</v>
      </c>
      <c r="B235" s="1590"/>
      <c r="C235" s="1590"/>
      <c r="D235" s="1590"/>
      <c r="E235" s="1591"/>
      <c r="F235" s="240"/>
      <c r="G235" s="233"/>
    </row>
    <row r="236" spans="1:7" ht="38.25" x14ac:dyDescent="0.25">
      <c r="A236" s="242" t="s">
        <v>14</v>
      </c>
      <c r="B236" s="242" t="s">
        <v>15</v>
      </c>
      <c r="C236" s="243" t="s">
        <v>16</v>
      </c>
      <c r="D236" s="267" t="s">
        <v>17</v>
      </c>
      <c r="E236" s="244" t="s">
        <v>18</v>
      </c>
      <c r="F236" s="240"/>
      <c r="G236" s="233"/>
    </row>
    <row r="237" spans="1:7" x14ac:dyDescent="0.25">
      <c r="A237" s="273" t="s">
        <v>343</v>
      </c>
      <c r="B237" s="254" t="s">
        <v>344</v>
      </c>
      <c r="C237" s="1417">
        <f>+'ENERO '!C237+FEBRERO!C237+MARZO!C237+ABRIL!C237+MAYO!C237+JUNIO!C237+JULIO!C237+AGOSTO!C237+SEPTIEMBRE!C237+OCTUBRE!C237+NOVIEMBRE!C237+DICIEMBRE!C237</f>
        <v>6090</v>
      </c>
      <c r="D237" s="284"/>
      <c r="E237" s="1417">
        <f>+'ENERO '!E237+FEBRERO!E237+MARZO!E237+ABRIL!E237+MAYO!E237+JUNIO!E237+JULIO!E237+AGOSTO!E237+SEPTIEMBRE!E237+OCTUBRE!E237+NOVIEMBRE!E237+DICIEMBRE!E237</f>
        <v>41693410</v>
      </c>
      <c r="F237" s="240"/>
      <c r="G237" s="233"/>
    </row>
    <row r="238" spans="1:7" x14ac:dyDescent="0.25">
      <c r="A238" s="281"/>
      <c r="B238" s="282"/>
      <c r="C238" s="283"/>
      <c r="D238" s="281"/>
      <c r="E238" s="281"/>
      <c r="F238" s="240"/>
      <c r="G238" s="233"/>
    </row>
    <row r="239" spans="1:7" x14ac:dyDescent="0.25">
      <c r="A239" s="1597" t="s">
        <v>345</v>
      </c>
      <c r="B239" s="1598"/>
      <c r="C239" s="1598"/>
      <c r="D239" s="1598"/>
      <c r="E239" s="1599"/>
      <c r="F239" s="240"/>
      <c r="G239" s="233"/>
    </row>
    <row r="240" spans="1:7" ht="38.25" x14ac:dyDescent="0.25">
      <c r="A240" s="242" t="s">
        <v>14</v>
      </c>
      <c r="B240" s="243" t="s">
        <v>346</v>
      </c>
      <c r="C240" s="266" t="s">
        <v>347</v>
      </c>
      <c r="D240" s="267" t="s">
        <v>17</v>
      </c>
      <c r="E240" s="244" t="s">
        <v>18</v>
      </c>
      <c r="F240" s="240"/>
      <c r="G240" s="233"/>
    </row>
    <row r="241" spans="1:6" x14ac:dyDescent="0.25">
      <c r="A241" s="246" t="s">
        <v>348</v>
      </c>
      <c r="B241" s="304" t="s">
        <v>349</v>
      </c>
      <c r="C241" s="1417">
        <f>+'ENERO '!C241+FEBRERO!C241+MARZO!C241+ABRIL!C241+MAYO!C241+JUNIO!C241+JULIO!C241+AGOSTO!C241+SEPTIEMBRE!C241+OCTUBRE!C241+NOVIEMBRE!C241+DICIEMBRE!C241</f>
        <v>0</v>
      </c>
      <c r="D241" s="1316">
        <f>+[1]BS17A!$U1944</f>
        <v>240030</v>
      </c>
      <c r="E241" s="1417">
        <f>+'ENERO '!E241+FEBRERO!E241+MARZO!E241+ABRIL!E241+MAYO!E241+JUNIO!E241+JULIO!E241+AGOSTO!E241+SEPTIEMBRE!E241+OCTUBRE!E241+NOVIEMBRE!E241+DICIEMBRE!E241</f>
        <v>0</v>
      </c>
      <c r="F241" s="240"/>
    </row>
    <row r="242" spans="1:6" x14ac:dyDescent="0.25">
      <c r="A242" s="245" t="s">
        <v>350</v>
      </c>
      <c r="B242" s="305" t="s">
        <v>351</v>
      </c>
      <c r="C242" s="1417">
        <f>+'ENERO '!C242+FEBRERO!C242+MARZO!C242+ABRIL!C242+MAYO!C242+JUNIO!C242+JULIO!C242+AGOSTO!C242+SEPTIEMBRE!C242+OCTUBRE!C242+NOVIEMBRE!C242+DICIEMBRE!C242</f>
        <v>0</v>
      </c>
      <c r="D242" s="1311">
        <f>+[1]BS17A!$U1945</f>
        <v>34110</v>
      </c>
      <c r="E242" s="1417">
        <f>+'ENERO '!E242+FEBRERO!E242+MARZO!E242+ABRIL!E242+MAYO!E242+JUNIO!E242+JULIO!E242+AGOSTO!E242+SEPTIEMBRE!E242+OCTUBRE!E242+NOVIEMBRE!E242+DICIEMBRE!E242</f>
        <v>0</v>
      </c>
      <c r="F242" s="240"/>
    </row>
    <row r="243" spans="1:6" x14ac:dyDescent="0.25">
      <c r="A243" s="245" t="s">
        <v>352</v>
      </c>
      <c r="B243" s="305" t="s">
        <v>353</v>
      </c>
      <c r="C243" s="1417">
        <f>+'ENERO '!C243+FEBRERO!C243+MARZO!C243+ABRIL!C243+MAYO!C243+JUNIO!C243+JULIO!C243+AGOSTO!C243+SEPTIEMBRE!C243+OCTUBRE!C243+NOVIEMBRE!C243+DICIEMBRE!C243</f>
        <v>0</v>
      </c>
      <c r="D243" s="1311">
        <f>+[1]BS17A!$U1946</f>
        <v>128660</v>
      </c>
      <c r="E243" s="1417">
        <f>+'ENERO '!E243+FEBRERO!E243+MARZO!E243+ABRIL!E243+MAYO!E243+JUNIO!E243+JULIO!E243+AGOSTO!E243+SEPTIEMBRE!E243+OCTUBRE!E243+NOVIEMBRE!E243+DICIEMBRE!E243</f>
        <v>0</v>
      </c>
      <c r="F243" s="240"/>
    </row>
    <row r="244" spans="1:6" x14ac:dyDescent="0.25">
      <c r="A244" s="245" t="s">
        <v>354</v>
      </c>
      <c r="B244" s="305" t="s">
        <v>355</v>
      </c>
      <c r="C244" s="1417">
        <f>+'ENERO '!C244+FEBRERO!C244+MARZO!C244+ABRIL!C244+MAYO!C244+JUNIO!C244+JULIO!C244+AGOSTO!C244+SEPTIEMBRE!C244+OCTUBRE!C244+NOVIEMBRE!C244+DICIEMBRE!C244</f>
        <v>0</v>
      </c>
      <c r="D244" s="1311">
        <f>+[1]BS17A!$U1947</f>
        <v>128660</v>
      </c>
      <c r="E244" s="1417">
        <f>+'ENERO '!E244+FEBRERO!E244+MARZO!E244+ABRIL!E244+MAYO!E244+JUNIO!E244+JULIO!E244+AGOSTO!E244+SEPTIEMBRE!E244+OCTUBRE!E244+NOVIEMBRE!E244+DICIEMBRE!E244</f>
        <v>0</v>
      </c>
      <c r="F244" s="240"/>
    </row>
    <row r="245" spans="1:6" x14ac:dyDescent="0.25">
      <c r="A245" s="245" t="s">
        <v>356</v>
      </c>
      <c r="B245" s="305" t="s">
        <v>357</v>
      </c>
      <c r="C245" s="1417">
        <f>+'ENERO '!C245+FEBRERO!C245+MARZO!C245+ABRIL!C245+MAYO!C245+JUNIO!C245+JULIO!C245+AGOSTO!C245+SEPTIEMBRE!C245+OCTUBRE!C245+NOVIEMBRE!C245+DICIEMBRE!C245</f>
        <v>0</v>
      </c>
      <c r="D245" s="1311">
        <f>+[1]BS17A!$U1948</f>
        <v>234230</v>
      </c>
      <c r="E245" s="1417">
        <f>+'ENERO '!E245+FEBRERO!E245+MARZO!E245+ABRIL!E245+MAYO!E245+JUNIO!E245+JULIO!E245+AGOSTO!E245+SEPTIEMBRE!E245+OCTUBRE!E245+NOVIEMBRE!E245+DICIEMBRE!E245</f>
        <v>0</v>
      </c>
      <c r="F245" s="240"/>
    </row>
    <row r="246" spans="1:6" x14ac:dyDescent="0.25">
      <c r="A246" s="245" t="s">
        <v>358</v>
      </c>
      <c r="B246" s="305" t="s">
        <v>359</v>
      </c>
      <c r="C246" s="1417">
        <f>+'ENERO '!C246+FEBRERO!C246+MARZO!C246+ABRIL!C246+MAYO!C246+JUNIO!C246+JULIO!C246+AGOSTO!C246+SEPTIEMBRE!C246+OCTUBRE!C246+NOVIEMBRE!C246+DICIEMBRE!C246</f>
        <v>0</v>
      </c>
      <c r="D246" s="1311">
        <f>+[1]BS17A!$U1949</f>
        <v>359460</v>
      </c>
      <c r="E246" s="1417">
        <f>+'ENERO '!E246+FEBRERO!E246+MARZO!E246+ABRIL!E246+MAYO!E246+JUNIO!E246+JULIO!E246+AGOSTO!E246+SEPTIEMBRE!E246+OCTUBRE!E246+NOVIEMBRE!E246+DICIEMBRE!E246</f>
        <v>0</v>
      </c>
      <c r="F246" s="240"/>
    </row>
    <row r="247" spans="1:6" x14ac:dyDescent="0.25">
      <c r="A247" s="245" t="s">
        <v>360</v>
      </c>
      <c r="B247" s="305" t="s">
        <v>361</v>
      </c>
      <c r="C247" s="1417">
        <f>+'ENERO '!C247+FEBRERO!C247+MARZO!C247+ABRIL!C247+MAYO!C247+JUNIO!C247+JULIO!C247+AGOSTO!C247+SEPTIEMBRE!C247+OCTUBRE!C247+NOVIEMBRE!C247+DICIEMBRE!C247</f>
        <v>0</v>
      </c>
      <c r="D247" s="1311">
        <f>+[1]BS17A!$U1950</f>
        <v>613210</v>
      </c>
      <c r="E247" s="1417">
        <f>+'ENERO '!E247+FEBRERO!E247+MARZO!E247+ABRIL!E247+MAYO!E247+JUNIO!E247+JULIO!E247+AGOSTO!E247+SEPTIEMBRE!E247+OCTUBRE!E247+NOVIEMBRE!E247+DICIEMBRE!E247</f>
        <v>0</v>
      </c>
      <c r="F247" s="240"/>
    </row>
    <row r="248" spans="1:6" x14ac:dyDescent="0.25">
      <c r="A248" s="257" t="s">
        <v>362</v>
      </c>
      <c r="B248" s="305" t="s">
        <v>363</v>
      </c>
      <c r="C248" s="1417">
        <f>+'ENERO '!C248+FEBRERO!C248+MARZO!C248+ABRIL!C248+MAYO!C248+JUNIO!C248+JULIO!C248+AGOSTO!C248+SEPTIEMBRE!C248+OCTUBRE!C248+NOVIEMBRE!C248+DICIEMBRE!C248</f>
        <v>0</v>
      </c>
      <c r="D248" s="1311">
        <f>+[1]BS17A!$U1951</f>
        <v>127720</v>
      </c>
      <c r="E248" s="1417">
        <f>+'ENERO '!E248+FEBRERO!E248+MARZO!E248+ABRIL!E248+MAYO!E248+JUNIO!E248+JULIO!E248+AGOSTO!E248+SEPTIEMBRE!E248+OCTUBRE!E248+NOVIEMBRE!E248+DICIEMBRE!E248</f>
        <v>0</v>
      </c>
      <c r="F248" s="240"/>
    </row>
    <row r="249" spans="1:6" x14ac:dyDescent="0.25">
      <c r="A249" s="257" t="s">
        <v>364</v>
      </c>
      <c r="B249" s="305" t="s">
        <v>365</v>
      </c>
      <c r="C249" s="1417">
        <f>+'ENERO '!C249+FEBRERO!C249+MARZO!C249+ABRIL!C249+MAYO!C249+JUNIO!C249+JULIO!C249+AGOSTO!C249+SEPTIEMBRE!C249+OCTUBRE!C249+NOVIEMBRE!C249+DICIEMBRE!C249</f>
        <v>0</v>
      </c>
      <c r="D249" s="1311">
        <f>+[1]BS17A!$U1952</f>
        <v>344230</v>
      </c>
      <c r="E249" s="1417">
        <f>+'ENERO '!E249+FEBRERO!E249+MARZO!E249+ABRIL!E249+MAYO!E249+JUNIO!E249+JULIO!E249+AGOSTO!E249+SEPTIEMBRE!E249+OCTUBRE!E249+NOVIEMBRE!E249+DICIEMBRE!E249</f>
        <v>0</v>
      </c>
      <c r="F249" s="240"/>
    </row>
    <row r="250" spans="1:6" x14ac:dyDescent="0.25">
      <c r="A250" s="257" t="s">
        <v>366</v>
      </c>
      <c r="B250" s="305" t="s">
        <v>367</v>
      </c>
      <c r="C250" s="1417">
        <f>+'ENERO '!C250+FEBRERO!C250+MARZO!C250+ABRIL!C250+MAYO!C250+JUNIO!C250+JULIO!C250+AGOSTO!C250+SEPTIEMBRE!C250+OCTUBRE!C250+NOVIEMBRE!C250+DICIEMBRE!C250</f>
        <v>0</v>
      </c>
      <c r="D250" s="1313">
        <f>+[1]BS17A!$U1953</f>
        <v>144940</v>
      </c>
      <c r="E250" s="1417">
        <f>+'ENERO '!E250+FEBRERO!E250+MARZO!E250+ABRIL!E250+MAYO!E250+JUNIO!E250+JULIO!E250+AGOSTO!E250+SEPTIEMBRE!E250+OCTUBRE!E250+NOVIEMBRE!E250+DICIEMBRE!E250</f>
        <v>0</v>
      </c>
      <c r="F250" s="240"/>
    </row>
    <row r="251" spans="1:6" x14ac:dyDescent="0.25">
      <c r="A251" s="257" t="s">
        <v>368</v>
      </c>
      <c r="B251" s="305" t="s">
        <v>369</v>
      </c>
      <c r="C251" s="1417">
        <f>+'ENERO '!C251+FEBRERO!C251+MARZO!C251+ABRIL!C251+MAYO!C251+JUNIO!C251+JULIO!C251+AGOSTO!C251+SEPTIEMBRE!C251+OCTUBRE!C251+NOVIEMBRE!C251+DICIEMBRE!C251</f>
        <v>0</v>
      </c>
      <c r="D251" s="1313">
        <f>+[1]BS17A!$U1954</f>
        <v>125950</v>
      </c>
      <c r="E251" s="1417">
        <f>+'ENERO '!E251+FEBRERO!E251+MARZO!E251+ABRIL!E251+MAYO!E251+JUNIO!E251+JULIO!E251+AGOSTO!E251+SEPTIEMBRE!E251+OCTUBRE!E251+NOVIEMBRE!E251+DICIEMBRE!E251</f>
        <v>0</v>
      </c>
      <c r="F251" s="240"/>
    </row>
    <row r="252" spans="1:6" x14ac:dyDescent="0.25">
      <c r="A252" s="257" t="s">
        <v>370</v>
      </c>
      <c r="B252" s="305" t="s">
        <v>371</v>
      </c>
      <c r="C252" s="1417">
        <f>+'ENERO '!C252+FEBRERO!C252+MARZO!C252+ABRIL!C252+MAYO!C252+JUNIO!C252+JULIO!C252+AGOSTO!C252+SEPTIEMBRE!C252+OCTUBRE!C252+NOVIEMBRE!C252+DICIEMBRE!C252</f>
        <v>0</v>
      </c>
      <c r="D252" s="1313">
        <f>+[1]BS17A!$U1955</f>
        <v>191490</v>
      </c>
      <c r="E252" s="1417">
        <f>+'ENERO '!E252+FEBRERO!E252+MARZO!E252+ABRIL!E252+MAYO!E252+JUNIO!E252+JULIO!E252+AGOSTO!E252+SEPTIEMBRE!E252+OCTUBRE!E252+NOVIEMBRE!E252+DICIEMBRE!E252</f>
        <v>0</v>
      </c>
      <c r="F252" s="240"/>
    </row>
    <row r="253" spans="1:6" x14ac:dyDescent="0.25">
      <c r="A253" s="257" t="s">
        <v>372</v>
      </c>
      <c r="B253" s="305" t="s">
        <v>373</v>
      </c>
      <c r="C253" s="1417">
        <f>+'ENERO '!C253+FEBRERO!C253+MARZO!C253+ABRIL!C253+MAYO!C253+JUNIO!C253+JULIO!C253+AGOSTO!C253+SEPTIEMBRE!C253+OCTUBRE!C253+NOVIEMBRE!C253+DICIEMBRE!C253</f>
        <v>0</v>
      </c>
      <c r="D253" s="1313">
        <f>+[1]BS17A!$U1956</f>
        <v>50390</v>
      </c>
      <c r="E253" s="1417">
        <f>+'ENERO '!E253+FEBRERO!E253+MARZO!E253+ABRIL!E253+MAYO!E253+JUNIO!E253+JULIO!E253+AGOSTO!E253+SEPTIEMBRE!E253+OCTUBRE!E253+NOVIEMBRE!E253+DICIEMBRE!E253</f>
        <v>0</v>
      </c>
      <c r="F253" s="240"/>
    </row>
    <row r="254" spans="1:6" x14ac:dyDescent="0.25">
      <c r="A254" s="271" t="s">
        <v>374</v>
      </c>
      <c r="B254" s="312" t="s">
        <v>375</v>
      </c>
      <c r="C254" s="1417">
        <f>+'ENERO '!C254+FEBRERO!C254+MARZO!C254+ABRIL!C254+MAYO!C254+JUNIO!C254+JULIO!C254+AGOSTO!C254+SEPTIEMBRE!C254+OCTUBRE!C254+NOVIEMBRE!C254+DICIEMBRE!C254</f>
        <v>0</v>
      </c>
      <c r="D254" s="1318">
        <f>+[1]BS17A!$U1957</f>
        <v>37660</v>
      </c>
      <c r="E254" s="1417">
        <f>+'ENERO '!E254+FEBRERO!E254+MARZO!E254+ABRIL!E254+MAYO!E254+JUNIO!E254+JULIO!E254+AGOSTO!E254+SEPTIEMBRE!E254+OCTUBRE!E254+NOVIEMBRE!E254+DICIEMBRE!E254</f>
        <v>0</v>
      </c>
      <c r="F254" s="240"/>
    </row>
    <row r="255" spans="1:6" x14ac:dyDescent="0.25">
      <c r="A255" s="1592" t="s">
        <v>376</v>
      </c>
      <c r="B255" s="1593"/>
      <c r="C255" s="1593"/>
      <c r="D255" s="1593"/>
      <c r="E255" s="1594"/>
      <c r="F255" s="240"/>
    </row>
    <row r="256" spans="1:6" x14ac:dyDescent="0.25">
      <c r="A256" s="319" t="s">
        <v>377</v>
      </c>
      <c r="B256" s="333" t="s">
        <v>349</v>
      </c>
      <c r="C256" s="1417">
        <f>+'ENERO '!C256+FEBRERO!C256+MARZO!C256+ABRIL!C256+MAYO!C256+JUNIO!C256+JULIO!C256+AGOSTO!C256+SEPTIEMBRE!C256+OCTUBRE!C256+NOVIEMBRE!C256+DICIEMBRE!C256</f>
        <v>0</v>
      </c>
      <c r="D256" s="1316">
        <f>+[1]BS17A!$U1958</f>
        <v>206500</v>
      </c>
      <c r="E256" s="1417">
        <f>+'ENERO '!E256+FEBRERO!E256+MARZO!E256+ABRIL!E256+MAYO!E256+JUNIO!E256+JULIO!E256+AGOSTO!E256+SEPTIEMBRE!E256+OCTUBRE!E256+NOVIEMBRE!E256+DICIEMBRE!E256</f>
        <v>0</v>
      </c>
      <c r="F256" s="240"/>
    </row>
    <row r="257" spans="1:6" x14ac:dyDescent="0.25">
      <c r="A257" s="320" t="s">
        <v>378</v>
      </c>
      <c r="B257" s="334" t="s">
        <v>379</v>
      </c>
      <c r="C257" s="1417">
        <f>+'ENERO '!C257+FEBRERO!C257+MARZO!C257+ABRIL!C257+MAYO!C257+JUNIO!C257+JULIO!C257+AGOSTO!C257+SEPTIEMBRE!C257+OCTUBRE!C257+NOVIEMBRE!C257+DICIEMBRE!C257</f>
        <v>0</v>
      </c>
      <c r="D257" s="1311">
        <f>+[1]BS17A!$U1959</f>
        <v>1228440</v>
      </c>
      <c r="E257" s="1417">
        <f>+'ENERO '!E257+FEBRERO!E257+MARZO!E257+ABRIL!E257+MAYO!E257+JUNIO!E257+JULIO!E257+AGOSTO!E257+SEPTIEMBRE!E257+OCTUBRE!E257+NOVIEMBRE!E257+DICIEMBRE!E257</f>
        <v>0</v>
      </c>
      <c r="F257" s="240"/>
    </row>
    <row r="258" spans="1:6" x14ac:dyDescent="0.25">
      <c r="A258" s="320" t="s">
        <v>380</v>
      </c>
      <c r="B258" s="334" t="s">
        <v>381</v>
      </c>
      <c r="C258" s="1417">
        <f>+'ENERO '!C258+FEBRERO!C258+MARZO!C258+ABRIL!C258+MAYO!C258+JUNIO!C258+JULIO!C258+AGOSTO!C258+SEPTIEMBRE!C258+OCTUBRE!C258+NOVIEMBRE!C258+DICIEMBRE!C258</f>
        <v>0</v>
      </c>
      <c r="D258" s="1311">
        <f>+[1]BS17A!$U1960</f>
        <v>185340</v>
      </c>
      <c r="E258" s="1417">
        <f>+'ENERO '!E258+FEBRERO!E258+MARZO!E258+ABRIL!E258+MAYO!E258+JUNIO!E258+JULIO!E258+AGOSTO!E258+SEPTIEMBRE!E258+OCTUBRE!E258+NOVIEMBRE!E258+DICIEMBRE!E258</f>
        <v>0</v>
      </c>
      <c r="F258" s="240"/>
    </row>
    <row r="259" spans="1:6" x14ac:dyDescent="0.25">
      <c r="A259" s="320" t="s">
        <v>382</v>
      </c>
      <c r="B259" s="334" t="s">
        <v>383</v>
      </c>
      <c r="C259" s="1417">
        <f>+'ENERO '!C259+FEBRERO!C259+MARZO!C259+ABRIL!C259+MAYO!C259+JUNIO!C259+JULIO!C259+AGOSTO!C259+SEPTIEMBRE!C259+OCTUBRE!C259+NOVIEMBRE!C259+DICIEMBRE!C259</f>
        <v>0</v>
      </c>
      <c r="D259" s="1311">
        <f>+[1]BS17A!$U1961</f>
        <v>163900</v>
      </c>
      <c r="E259" s="1417">
        <f>+'ENERO '!E259+FEBRERO!E259+MARZO!E259+ABRIL!E259+MAYO!E259+JUNIO!E259+JULIO!E259+AGOSTO!E259+SEPTIEMBRE!E259+OCTUBRE!E259+NOVIEMBRE!E259+DICIEMBRE!E259</f>
        <v>0</v>
      </c>
      <c r="F259" s="240"/>
    </row>
    <row r="260" spans="1:6" x14ac:dyDescent="0.25">
      <c r="A260" s="320" t="s">
        <v>384</v>
      </c>
      <c r="B260" s="334" t="s">
        <v>385</v>
      </c>
      <c r="C260" s="1417">
        <f>+'ENERO '!C260+FEBRERO!C260+MARZO!C260+ABRIL!C260+MAYO!C260+JUNIO!C260+JULIO!C260+AGOSTO!C260+SEPTIEMBRE!C260+OCTUBRE!C260+NOVIEMBRE!C260+DICIEMBRE!C260</f>
        <v>0</v>
      </c>
      <c r="D260" s="1311">
        <f>+[1]BS17A!$U1962</f>
        <v>332720</v>
      </c>
      <c r="E260" s="1417">
        <f>+'ENERO '!E260+FEBRERO!E260+MARZO!E260+ABRIL!E260+MAYO!E260+JUNIO!E260+JULIO!E260+AGOSTO!E260+SEPTIEMBRE!E260+OCTUBRE!E260+NOVIEMBRE!E260+DICIEMBRE!E260</f>
        <v>0</v>
      </c>
      <c r="F260" s="240"/>
    </row>
    <row r="261" spans="1:6" x14ac:dyDescent="0.25">
      <c r="A261" s="320" t="s">
        <v>386</v>
      </c>
      <c r="B261" s="334" t="s">
        <v>387</v>
      </c>
      <c r="C261" s="1417">
        <f>+'ENERO '!C261+FEBRERO!C261+MARZO!C261+ABRIL!C261+MAYO!C261+JUNIO!C261+JULIO!C261+AGOSTO!C261+SEPTIEMBRE!C261+OCTUBRE!C261+NOVIEMBRE!C261+DICIEMBRE!C261</f>
        <v>0</v>
      </c>
      <c r="D261" s="1311">
        <f>+[1]BS17A!$U1963</f>
        <v>1106400</v>
      </c>
      <c r="E261" s="1417">
        <f>+'ENERO '!E261+FEBRERO!E261+MARZO!E261+ABRIL!E261+MAYO!E261+JUNIO!E261+JULIO!E261+AGOSTO!E261+SEPTIEMBRE!E261+OCTUBRE!E261+NOVIEMBRE!E261+DICIEMBRE!E261</f>
        <v>0</v>
      </c>
      <c r="F261" s="240"/>
    </row>
    <row r="262" spans="1:6" x14ac:dyDescent="0.25">
      <c r="A262" s="320" t="s">
        <v>388</v>
      </c>
      <c r="B262" s="334" t="s">
        <v>389</v>
      </c>
      <c r="C262" s="1417">
        <f>+'ENERO '!C262+FEBRERO!C262+MARZO!C262+ABRIL!C262+MAYO!C262+JUNIO!C262+JULIO!C262+AGOSTO!C262+SEPTIEMBRE!C262+OCTUBRE!C262+NOVIEMBRE!C262+DICIEMBRE!C262</f>
        <v>0</v>
      </c>
      <c r="D262" s="1311">
        <f>+[1]BS17A!$U1964</f>
        <v>1137010</v>
      </c>
      <c r="E262" s="1417">
        <f>+'ENERO '!E262+FEBRERO!E262+MARZO!E262+ABRIL!E262+MAYO!E262+JUNIO!E262+JULIO!E262+AGOSTO!E262+SEPTIEMBRE!E262+OCTUBRE!E262+NOVIEMBRE!E262+DICIEMBRE!E262</f>
        <v>0</v>
      </c>
      <c r="F262" s="240"/>
    </row>
    <row r="263" spans="1:6" x14ac:dyDescent="0.25">
      <c r="A263" s="320" t="s">
        <v>390</v>
      </c>
      <c r="B263" s="334" t="s">
        <v>391</v>
      </c>
      <c r="C263" s="1417">
        <f>+'ENERO '!C263+FEBRERO!C263+MARZO!C263+ABRIL!C263+MAYO!C263+JUNIO!C263+JULIO!C263+AGOSTO!C263+SEPTIEMBRE!C263+OCTUBRE!C263+NOVIEMBRE!C263+DICIEMBRE!C263</f>
        <v>0</v>
      </c>
      <c r="D263" s="1311">
        <f>+[1]BS17A!$U1965</f>
        <v>900260</v>
      </c>
      <c r="E263" s="1417">
        <f>+'ENERO '!E263+FEBRERO!E263+MARZO!E263+ABRIL!E263+MAYO!E263+JUNIO!E263+JULIO!E263+AGOSTO!E263+SEPTIEMBRE!E263+OCTUBRE!E263+NOVIEMBRE!E263+DICIEMBRE!E263</f>
        <v>0</v>
      </c>
      <c r="F263" s="240"/>
    </row>
    <row r="264" spans="1:6" x14ac:dyDescent="0.25">
      <c r="A264" s="320" t="s">
        <v>392</v>
      </c>
      <c r="B264" s="334" t="s">
        <v>393</v>
      </c>
      <c r="C264" s="1417">
        <f>+'ENERO '!C264+FEBRERO!C264+MARZO!C264+ABRIL!C264+MAYO!C264+JUNIO!C264+JULIO!C264+AGOSTO!C264+SEPTIEMBRE!C264+OCTUBRE!C264+NOVIEMBRE!C264+DICIEMBRE!C264</f>
        <v>0</v>
      </c>
      <c r="D264" s="1311">
        <f>+[1]BS17A!$U1966</f>
        <v>948790</v>
      </c>
      <c r="E264" s="1417">
        <f>+'ENERO '!E264+FEBRERO!E264+MARZO!E264+ABRIL!E264+MAYO!E264+JUNIO!E264+JULIO!E264+AGOSTO!E264+SEPTIEMBRE!E264+OCTUBRE!E264+NOVIEMBRE!E264+DICIEMBRE!E264</f>
        <v>0</v>
      </c>
      <c r="F264" s="240"/>
    </row>
    <row r="265" spans="1:6" x14ac:dyDescent="0.25">
      <c r="A265" s="320" t="s">
        <v>394</v>
      </c>
      <c r="B265" s="334" t="s">
        <v>395</v>
      </c>
      <c r="C265" s="1417">
        <f>+'ENERO '!C265+FEBRERO!C265+MARZO!C265+ABRIL!C265+MAYO!C265+JUNIO!C265+JULIO!C265+AGOSTO!C265+SEPTIEMBRE!C265+OCTUBRE!C265+NOVIEMBRE!C265+DICIEMBRE!C265</f>
        <v>0</v>
      </c>
      <c r="D265" s="1311">
        <f>+[1]BS17A!$U1967</f>
        <v>374290</v>
      </c>
      <c r="E265" s="1417">
        <f>+'ENERO '!E265+FEBRERO!E265+MARZO!E265+ABRIL!E265+MAYO!E265+JUNIO!E265+JULIO!E265+AGOSTO!E265+SEPTIEMBRE!E265+OCTUBRE!E265+NOVIEMBRE!E265+DICIEMBRE!E265</f>
        <v>0</v>
      </c>
      <c r="F265" s="240"/>
    </row>
    <row r="266" spans="1:6" x14ac:dyDescent="0.25">
      <c r="A266" s="320" t="s">
        <v>396</v>
      </c>
      <c r="B266" s="334" t="s">
        <v>397</v>
      </c>
      <c r="C266" s="1417">
        <f>+'ENERO '!C266+FEBRERO!C266+MARZO!C266+ABRIL!C266+MAYO!C266+JUNIO!C266+JULIO!C266+AGOSTO!C266+SEPTIEMBRE!C266+OCTUBRE!C266+NOVIEMBRE!C266+DICIEMBRE!C266</f>
        <v>0</v>
      </c>
      <c r="D266" s="1311">
        <f>+[1]BS17A!$U1968</f>
        <v>89640</v>
      </c>
      <c r="E266" s="1417">
        <f>+'ENERO '!E266+FEBRERO!E266+MARZO!E266+ABRIL!E266+MAYO!E266+JUNIO!E266+JULIO!E266+AGOSTO!E266+SEPTIEMBRE!E266+OCTUBRE!E266+NOVIEMBRE!E266+DICIEMBRE!E266</f>
        <v>0</v>
      </c>
      <c r="F266" s="240"/>
    </row>
    <row r="267" spans="1:6" x14ac:dyDescent="0.25">
      <c r="A267" s="320" t="s">
        <v>398</v>
      </c>
      <c r="B267" s="334" t="s">
        <v>399</v>
      </c>
      <c r="C267" s="1417">
        <f>+'ENERO '!C267+FEBRERO!C267+MARZO!C267+ABRIL!C267+MAYO!C267+JUNIO!C267+JULIO!C267+AGOSTO!C267+SEPTIEMBRE!C267+OCTUBRE!C267+NOVIEMBRE!C267+DICIEMBRE!C267</f>
        <v>0</v>
      </c>
      <c r="D267" s="1311">
        <f>+[1]BS17A!$U1969</f>
        <v>267430</v>
      </c>
      <c r="E267" s="1417">
        <f>+'ENERO '!E267+FEBRERO!E267+MARZO!E267+ABRIL!E267+MAYO!E267+JUNIO!E267+JULIO!E267+AGOSTO!E267+SEPTIEMBRE!E267+OCTUBRE!E267+NOVIEMBRE!E267+DICIEMBRE!E267</f>
        <v>0</v>
      </c>
      <c r="F267" s="240"/>
    </row>
    <row r="268" spans="1:6" x14ac:dyDescent="0.25">
      <c r="A268" s="320" t="s">
        <v>400</v>
      </c>
      <c r="B268" s="316" t="s">
        <v>401</v>
      </c>
      <c r="C268" s="1417">
        <f>+'ENERO '!C268+FEBRERO!C268+MARZO!C268+ABRIL!C268+MAYO!C268+JUNIO!C268+JULIO!C268+AGOSTO!C268+SEPTIEMBRE!C268+OCTUBRE!C268+NOVIEMBRE!C268+DICIEMBRE!C268</f>
        <v>0</v>
      </c>
      <c r="D268" s="1311">
        <f>+[1]BS17A!$U1970</f>
        <v>75610</v>
      </c>
      <c r="E268" s="1417">
        <f>+'ENERO '!E268+FEBRERO!E268+MARZO!E268+ABRIL!E268+MAYO!E268+JUNIO!E268+JULIO!E268+AGOSTO!E268+SEPTIEMBRE!E268+OCTUBRE!E268+NOVIEMBRE!E268+DICIEMBRE!E268</f>
        <v>0</v>
      </c>
      <c r="F268" s="240"/>
    </row>
    <row r="269" spans="1:6" x14ac:dyDescent="0.25">
      <c r="A269" s="320" t="s">
        <v>402</v>
      </c>
      <c r="B269" s="316" t="s">
        <v>403</v>
      </c>
      <c r="C269" s="1417">
        <f>+'ENERO '!C269+FEBRERO!C269+MARZO!C269+ABRIL!C269+MAYO!C269+JUNIO!C269+JULIO!C269+AGOSTO!C269+SEPTIEMBRE!C269+OCTUBRE!C269+NOVIEMBRE!C269+DICIEMBRE!C269</f>
        <v>0</v>
      </c>
      <c r="D269" s="1311">
        <f>+[1]BS17A!$U1971</f>
        <v>1299270</v>
      </c>
      <c r="E269" s="1417">
        <f>+'ENERO '!E269+FEBRERO!E269+MARZO!E269+ABRIL!E269+MAYO!E269+JUNIO!E269+JULIO!E269+AGOSTO!E269+SEPTIEMBRE!E269+OCTUBRE!E269+NOVIEMBRE!E269+DICIEMBRE!E269</f>
        <v>0</v>
      </c>
      <c r="F269" s="240"/>
    </row>
    <row r="270" spans="1:6" x14ac:dyDescent="0.25">
      <c r="A270" s="320" t="s">
        <v>404</v>
      </c>
      <c r="B270" s="316" t="s">
        <v>405</v>
      </c>
      <c r="C270" s="1417">
        <f>+'ENERO '!C270+FEBRERO!C270+MARZO!C270+ABRIL!C270+MAYO!C270+JUNIO!C270+JULIO!C270+AGOSTO!C270+SEPTIEMBRE!C270+OCTUBRE!C270+NOVIEMBRE!C270+DICIEMBRE!C270</f>
        <v>0</v>
      </c>
      <c r="D270" s="1311">
        <f>+[1]BS17A!$U1972</f>
        <v>303800</v>
      </c>
      <c r="E270" s="1417">
        <f>+'ENERO '!E270+FEBRERO!E270+MARZO!E270+ABRIL!E270+MAYO!E270+JUNIO!E270+JULIO!E270+AGOSTO!E270+SEPTIEMBRE!E270+OCTUBRE!E270+NOVIEMBRE!E270+DICIEMBRE!E270</f>
        <v>0</v>
      </c>
      <c r="F270" s="240"/>
    </row>
    <row r="271" spans="1:6" x14ac:dyDescent="0.25">
      <c r="A271" s="320" t="s">
        <v>406</v>
      </c>
      <c r="B271" s="316" t="s">
        <v>407</v>
      </c>
      <c r="C271" s="1417">
        <f>+'ENERO '!C271+FEBRERO!C271+MARZO!C271+ABRIL!C271+MAYO!C271+JUNIO!C271+JULIO!C271+AGOSTO!C271+SEPTIEMBRE!C271+OCTUBRE!C271+NOVIEMBRE!C271+DICIEMBRE!C271</f>
        <v>0</v>
      </c>
      <c r="D271" s="1311">
        <f>+[1]BS17A!$U1973</f>
        <v>1017740</v>
      </c>
      <c r="E271" s="1417">
        <f>+'ENERO '!E271+FEBRERO!E271+MARZO!E271+ABRIL!E271+MAYO!E271+JUNIO!E271+JULIO!E271+AGOSTO!E271+SEPTIEMBRE!E271+OCTUBRE!E271+NOVIEMBRE!E271+DICIEMBRE!E271</f>
        <v>0</v>
      </c>
      <c r="F271" s="240"/>
    </row>
    <row r="272" spans="1:6" x14ac:dyDescent="0.25">
      <c r="A272" s="320" t="s">
        <v>408</v>
      </c>
      <c r="B272" s="335" t="s">
        <v>409</v>
      </c>
      <c r="C272" s="1417">
        <f>+'ENERO '!C272+FEBRERO!C272+MARZO!C272+ABRIL!C272+MAYO!C272+JUNIO!C272+JULIO!C272+AGOSTO!C272+SEPTIEMBRE!C272+OCTUBRE!C272+NOVIEMBRE!C272+DICIEMBRE!C272</f>
        <v>0</v>
      </c>
      <c r="D272" s="1311">
        <f>+[1]BS17A!$U1974</f>
        <v>623060</v>
      </c>
      <c r="E272" s="1417">
        <f>+'ENERO '!E272+FEBRERO!E272+MARZO!E272+ABRIL!E272+MAYO!E272+JUNIO!E272+JULIO!E272+AGOSTO!E272+SEPTIEMBRE!E272+OCTUBRE!E272+NOVIEMBRE!E272+DICIEMBRE!E272</f>
        <v>0</v>
      </c>
      <c r="F272" s="240"/>
    </row>
    <row r="273" spans="1:10" x14ac:dyDescent="0.25">
      <c r="A273" s="321" t="s">
        <v>410</v>
      </c>
      <c r="B273" s="335" t="s">
        <v>411</v>
      </c>
      <c r="C273" s="1417">
        <f>+'ENERO '!C273+FEBRERO!C273+MARZO!C273+ABRIL!C273+MAYO!C273+JUNIO!C273+JULIO!C273+AGOSTO!C273+SEPTIEMBRE!C273+OCTUBRE!C273+NOVIEMBRE!C273+DICIEMBRE!C273</f>
        <v>0</v>
      </c>
      <c r="D273" s="1313">
        <f>+[1]BS17A!$U1975</f>
        <v>508460</v>
      </c>
      <c r="E273" s="1417">
        <f>+'ENERO '!E273+FEBRERO!E273+MARZO!E273+ABRIL!E273+MAYO!E273+JUNIO!E273+JULIO!E273+AGOSTO!E273+SEPTIEMBRE!E273+OCTUBRE!E273+NOVIEMBRE!E273+DICIEMBRE!E273</f>
        <v>0</v>
      </c>
      <c r="F273" s="240"/>
      <c r="G273" s="233"/>
      <c r="H273" s="233"/>
      <c r="I273" s="233"/>
      <c r="J273" s="233"/>
    </row>
    <row r="274" spans="1:10" x14ac:dyDescent="0.25">
      <c r="A274" s="1592" t="s">
        <v>412</v>
      </c>
      <c r="B274" s="1593"/>
      <c r="C274" s="1593"/>
      <c r="D274" s="1593"/>
      <c r="E274" s="1594"/>
      <c r="F274" s="240"/>
      <c r="G274" s="233"/>
      <c r="H274" s="233"/>
      <c r="I274" s="233"/>
      <c r="J274" s="233"/>
    </row>
    <row r="275" spans="1:10" x14ac:dyDescent="0.25">
      <c r="A275" s="319" t="s">
        <v>413</v>
      </c>
      <c r="B275" s="328" t="s">
        <v>414</v>
      </c>
      <c r="C275" s="1417">
        <f>+'ENERO '!C275+FEBRERO!C275+MARZO!C275+ABRIL!C275+MAYO!C275+JUNIO!C275+JULIO!C275+AGOSTO!C275+SEPTIEMBRE!C275+OCTUBRE!C275+NOVIEMBRE!C275+DICIEMBRE!C275</f>
        <v>0</v>
      </c>
      <c r="D275" s="1308">
        <f>[1]BS17A!U1976</f>
        <v>274090</v>
      </c>
      <c r="E275" s="1417">
        <f>+'ENERO '!E275+FEBRERO!E275+MARZO!E275+ABRIL!E275+MAYO!E275+JUNIO!E275+JULIO!E275+AGOSTO!E275+SEPTIEMBRE!E275+OCTUBRE!E275+NOVIEMBRE!E275+DICIEMBRE!E275</f>
        <v>0</v>
      </c>
      <c r="F275" s="240"/>
      <c r="G275" s="233"/>
      <c r="H275" s="233"/>
      <c r="I275" s="233"/>
      <c r="J275" s="233"/>
    </row>
    <row r="276" spans="1:10" x14ac:dyDescent="0.25">
      <c r="A276" s="320" t="s">
        <v>415</v>
      </c>
      <c r="B276" s="316" t="s">
        <v>416</v>
      </c>
      <c r="C276" s="1417">
        <f>+'ENERO '!C276+FEBRERO!C276+MARZO!C276+ABRIL!C276+MAYO!C276+JUNIO!C276+JULIO!C276+AGOSTO!C276+SEPTIEMBRE!C276+OCTUBRE!C276+NOVIEMBRE!C276+DICIEMBRE!C276</f>
        <v>0</v>
      </c>
      <c r="D276" s="1311">
        <f>[1]BS17A!U1977</f>
        <v>159800</v>
      </c>
      <c r="E276" s="1417">
        <f>+'ENERO '!E276+FEBRERO!E276+MARZO!E276+ABRIL!E276+MAYO!E276+JUNIO!E276+JULIO!E276+AGOSTO!E276+SEPTIEMBRE!E276+OCTUBRE!E276+NOVIEMBRE!E276+DICIEMBRE!E276</f>
        <v>0</v>
      </c>
      <c r="F276" s="240"/>
      <c r="G276" s="233"/>
      <c r="H276" s="233"/>
      <c r="I276" s="233"/>
      <c r="J276" s="233"/>
    </row>
    <row r="277" spans="1:10" x14ac:dyDescent="0.25">
      <c r="A277" s="320" t="s">
        <v>417</v>
      </c>
      <c r="B277" s="316" t="s">
        <v>418</v>
      </c>
      <c r="C277" s="1417">
        <f>+'ENERO '!C277+FEBRERO!C277+MARZO!C277+ABRIL!C277+MAYO!C277+JUNIO!C277+JULIO!C277+AGOSTO!C277+SEPTIEMBRE!C277+OCTUBRE!C277+NOVIEMBRE!C277+DICIEMBRE!C277</f>
        <v>0</v>
      </c>
      <c r="D277" s="1311">
        <f>[1]BS17A!U1978</f>
        <v>386120</v>
      </c>
      <c r="E277" s="1417">
        <f>+'ENERO '!E277+FEBRERO!E277+MARZO!E277+ABRIL!E277+MAYO!E277+JUNIO!E277+JULIO!E277+AGOSTO!E277+SEPTIEMBRE!E277+OCTUBRE!E277+NOVIEMBRE!E277+DICIEMBRE!E277</f>
        <v>0</v>
      </c>
      <c r="F277" s="240"/>
      <c r="G277" s="233"/>
      <c r="H277" s="233"/>
      <c r="I277" s="233"/>
      <c r="J277" s="233"/>
    </row>
    <row r="278" spans="1:10" x14ac:dyDescent="0.25">
      <c r="A278" s="320" t="s">
        <v>419</v>
      </c>
      <c r="B278" s="316" t="s">
        <v>420</v>
      </c>
      <c r="C278" s="1417">
        <f>+'ENERO '!C278+FEBRERO!C278+MARZO!C278+ABRIL!C278+MAYO!C278+JUNIO!C278+JULIO!C278+AGOSTO!C278+SEPTIEMBRE!C278+OCTUBRE!C278+NOVIEMBRE!C278+DICIEMBRE!C278</f>
        <v>0</v>
      </c>
      <c r="D278" s="1311">
        <f>[1]BS17A!U1979</f>
        <v>400140</v>
      </c>
      <c r="E278" s="1417">
        <f>+'ENERO '!E278+FEBRERO!E278+MARZO!E278+ABRIL!E278+MAYO!E278+JUNIO!E278+JULIO!E278+AGOSTO!E278+SEPTIEMBRE!E278+OCTUBRE!E278+NOVIEMBRE!E278+DICIEMBRE!E278</f>
        <v>0</v>
      </c>
      <c r="F278" s="240"/>
      <c r="G278" s="233"/>
      <c r="H278" s="233"/>
      <c r="I278" s="233"/>
      <c r="J278" s="233"/>
    </row>
    <row r="279" spans="1:10" x14ac:dyDescent="0.25">
      <c r="A279" s="321" t="s">
        <v>421</v>
      </c>
      <c r="B279" s="329" t="s">
        <v>422</v>
      </c>
      <c r="C279" s="1417">
        <f>+'ENERO '!C279+FEBRERO!C279+MARZO!C279+ABRIL!C279+MAYO!C279+JUNIO!C279+JULIO!C279+AGOSTO!C279+SEPTIEMBRE!C279+OCTUBRE!C279+NOVIEMBRE!C279+DICIEMBRE!C279</f>
        <v>0</v>
      </c>
      <c r="D279" s="1318">
        <f>[1]BS17A!U1980</f>
        <v>250030</v>
      </c>
      <c r="E279" s="1417">
        <f>+'ENERO '!E279+FEBRERO!E279+MARZO!E279+ABRIL!E279+MAYO!E279+JUNIO!E279+JULIO!E279+AGOSTO!E279+SEPTIEMBRE!E279+OCTUBRE!E279+NOVIEMBRE!E279+DICIEMBRE!E279</f>
        <v>0</v>
      </c>
      <c r="F279" s="285"/>
      <c r="G279" s="233"/>
      <c r="H279" s="233"/>
      <c r="I279" s="233"/>
      <c r="J279" s="233"/>
    </row>
    <row r="280" spans="1:10" x14ac:dyDescent="0.25">
      <c r="A280" s="332" t="s">
        <v>423</v>
      </c>
      <c r="B280" s="330" t="s">
        <v>424</v>
      </c>
      <c r="C280" s="1417">
        <f>+'ENERO '!C280+FEBRERO!C280+MARZO!C280+ABRIL!C280+MAYO!C280+JUNIO!C280+JULIO!C280+AGOSTO!C280+SEPTIEMBRE!C280+OCTUBRE!C280+NOVIEMBRE!C280+DICIEMBRE!C280</f>
        <v>889</v>
      </c>
      <c r="D280" s="1408">
        <f>[1]BS17A!U1981</f>
        <v>34000</v>
      </c>
      <c r="E280" s="1417">
        <f>+'ENERO '!E280+FEBRERO!E280+MARZO!E280+ABRIL!E280+MAYO!E280+JUNIO!E280+JULIO!E280+AGOSTO!E280+SEPTIEMBRE!E280+OCTUBRE!E280+NOVIEMBRE!E280+DICIEMBRE!E280</f>
        <v>30138640</v>
      </c>
      <c r="F280" s="285"/>
      <c r="G280" s="233"/>
      <c r="H280" s="233"/>
      <c r="I280" s="233"/>
      <c r="J280" s="233"/>
    </row>
    <row r="281" spans="1:10" x14ac:dyDescent="0.25">
      <c r="A281" s="327"/>
      <c r="B281" s="331" t="s">
        <v>425</v>
      </c>
      <c r="C281" s="1417">
        <f>+'ENERO '!C281+FEBRERO!C281+MARZO!C281+ABRIL!C281+MAYO!C281+JUNIO!C281+JULIO!C281+AGOSTO!C281+SEPTIEMBRE!C281+OCTUBRE!C281+NOVIEMBRE!C281+DICIEMBRE!C281</f>
        <v>889</v>
      </c>
      <c r="D281" s="276"/>
      <c r="E281" s="1417">
        <f>+'ENERO '!E281+FEBRERO!E281+MARZO!E281+ABRIL!E281+MAYO!E281+JUNIO!E281+JULIO!E281+AGOSTO!E281+SEPTIEMBRE!E281+OCTUBRE!E281+NOVIEMBRE!E281+DICIEMBRE!E281</f>
        <v>30138640</v>
      </c>
      <c r="F281" s="285"/>
      <c r="G281" s="233"/>
      <c r="H281" s="233"/>
      <c r="I281" s="233"/>
      <c r="J281" s="233"/>
    </row>
    <row r="282" spans="1:10" x14ac:dyDescent="0.25">
      <c r="A282" s="281"/>
      <c r="B282" s="240"/>
      <c r="C282" s="240"/>
      <c r="D282" s="281"/>
      <c r="E282" s="281"/>
      <c r="F282" s="240"/>
      <c r="G282" s="233"/>
      <c r="H282" s="233"/>
      <c r="I282" s="233"/>
      <c r="J282" s="233"/>
    </row>
    <row r="283" spans="1:10" x14ac:dyDescent="0.25">
      <c r="A283" s="281"/>
      <c r="B283" s="283"/>
      <c r="C283" s="283"/>
      <c r="D283" s="281"/>
      <c r="E283" s="281"/>
      <c r="F283" s="286"/>
      <c r="G283" s="287"/>
      <c r="H283" s="233"/>
      <c r="I283" s="233"/>
      <c r="J283" s="288"/>
    </row>
    <row r="284" spans="1:10" x14ac:dyDescent="0.25">
      <c r="A284" s="1597" t="s">
        <v>426</v>
      </c>
      <c r="B284" s="1598"/>
      <c r="C284" s="1598"/>
      <c r="D284" s="1598"/>
      <c r="E284" s="1599"/>
      <c r="F284" s="240"/>
      <c r="G284" s="233"/>
      <c r="H284" s="233"/>
      <c r="I284" s="233"/>
      <c r="J284" s="233"/>
    </row>
    <row r="285" spans="1:10" ht="38.25" x14ac:dyDescent="0.25">
      <c r="A285" s="242" t="s">
        <v>14</v>
      </c>
      <c r="B285" s="242" t="s">
        <v>426</v>
      </c>
      <c r="C285" s="243" t="s">
        <v>347</v>
      </c>
      <c r="D285" s="267" t="s">
        <v>17</v>
      </c>
      <c r="E285" s="244" t="s">
        <v>18</v>
      </c>
      <c r="F285" s="285"/>
      <c r="G285" s="233"/>
      <c r="H285" s="233"/>
      <c r="I285" s="233"/>
      <c r="J285" s="233"/>
    </row>
    <row r="286" spans="1:10" x14ac:dyDescent="0.25">
      <c r="A286" s="319" t="s">
        <v>427</v>
      </c>
      <c r="B286" s="323" t="s">
        <v>428</v>
      </c>
      <c r="C286" s="1417">
        <f>+'ENERO '!C286+FEBRERO!C286+MARZO!C286+ABRIL!C286+MAYO!C286+JUNIO!C286+JULIO!C286+AGOSTO!C286+SEPTIEMBRE!C286+OCTUBRE!C286+NOVIEMBRE!C286+DICIEMBRE!C286</f>
        <v>43</v>
      </c>
      <c r="D286" s="1316">
        <f>+[1]BS17A!$U1983</f>
        <v>6690</v>
      </c>
      <c r="E286" s="1417">
        <f>+'ENERO '!E286+FEBRERO!E286+MARZO!E286+ABRIL!E286+MAYO!E286+JUNIO!E286+JULIO!E286+AGOSTO!E286+SEPTIEMBRE!E286+OCTUBRE!E286+NOVIEMBRE!E286+DICIEMBRE!E286</f>
        <v>286910</v>
      </c>
      <c r="F286" s="240"/>
      <c r="G286" s="233"/>
      <c r="H286" s="233"/>
      <c r="I286" s="233"/>
      <c r="J286" s="233"/>
    </row>
    <row r="287" spans="1:10" x14ac:dyDescent="0.25">
      <c r="A287" s="320" t="s">
        <v>429</v>
      </c>
      <c r="B287" s="324" t="s">
        <v>430</v>
      </c>
      <c r="C287" s="1417">
        <f>+'ENERO '!C287+FEBRERO!C287+MARZO!C287+ABRIL!C287+MAYO!C287+JUNIO!C287+JULIO!C287+AGOSTO!C287+SEPTIEMBRE!C287+OCTUBRE!C287+NOVIEMBRE!C287+DICIEMBRE!C287</f>
        <v>0</v>
      </c>
      <c r="D287" s="1311">
        <f>+[1]BS17A!$U1984</f>
        <v>3560</v>
      </c>
      <c r="E287" s="1417">
        <f>+'ENERO '!E287+FEBRERO!E287+MARZO!E287+ABRIL!E287+MAYO!E287+JUNIO!E287+JULIO!E287+AGOSTO!E287+SEPTIEMBRE!E287+OCTUBRE!E287+NOVIEMBRE!E287+DICIEMBRE!E287</f>
        <v>0</v>
      </c>
      <c r="F287" s="240"/>
      <c r="G287" s="233"/>
      <c r="H287" s="233"/>
      <c r="I287" s="233"/>
      <c r="J287" s="233"/>
    </row>
    <row r="288" spans="1:10" x14ac:dyDescent="0.25">
      <c r="A288" s="320" t="s">
        <v>431</v>
      </c>
      <c r="B288" s="324" t="s">
        <v>432</v>
      </c>
      <c r="C288" s="1417">
        <f>+'ENERO '!C288+FEBRERO!C288+MARZO!C288+ABRIL!C288+MAYO!C288+JUNIO!C288+JULIO!C288+AGOSTO!C288+SEPTIEMBRE!C288+OCTUBRE!C288+NOVIEMBRE!C288+DICIEMBRE!C288</f>
        <v>9</v>
      </c>
      <c r="D288" s="1311">
        <f>+[1]BS17A!$U1985</f>
        <v>13430</v>
      </c>
      <c r="E288" s="1417">
        <f>+'ENERO '!E288+FEBRERO!E288+MARZO!E288+ABRIL!E288+MAYO!E288+JUNIO!E288+JULIO!E288+AGOSTO!E288+SEPTIEMBRE!E288+OCTUBRE!E288+NOVIEMBRE!E288+DICIEMBRE!E288</f>
        <v>120490</v>
      </c>
      <c r="F288" s="240"/>
      <c r="G288" s="233"/>
      <c r="H288" s="233"/>
      <c r="I288" s="233"/>
      <c r="J288" s="233"/>
    </row>
    <row r="289" spans="1:7" x14ac:dyDescent="0.25">
      <c r="A289" s="320" t="s">
        <v>433</v>
      </c>
      <c r="B289" s="324" t="s">
        <v>434</v>
      </c>
      <c r="C289" s="1417">
        <f>+'ENERO '!C289+FEBRERO!C289+MARZO!C289+ABRIL!C289+MAYO!C289+JUNIO!C289+JULIO!C289+AGOSTO!C289+SEPTIEMBRE!C289+OCTUBRE!C289+NOVIEMBRE!C289+DICIEMBRE!C289</f>
        <v>1</v>
      </c>
      <c r="D289" s="1311">
        <f>+[1]BS17A!$U1986</f>
        <v>137660</v>
      </c>
      <c r="E289" s="1417">
        <f>+'ENERO '!E289+FEBRERO!E289+MARZO!E289+ABRIL!E289+MAYO!E289+JUNIO!E289+JULIO!E289+AGOSTO!E289+SEPTIEMBRE!E289+OCTUBRE!E289+NOVIEMBRE!E289+DICIEMBRE!E289</f>
        <v>137660</v>
      </c>
      <c r="F289" s="240"/>
      <c r="G289" s="233"/>
    </row>
    <row r="290" spans="1:7" x14ac:dyDescent="0.25">
      <c r="A290" s="321" t="s">
        <v>435</v>
      </c>
      <c r="B290" s="325" t="s">
        <v>436</v>
      </c>
      <c r="C290" s="1417">
        <f>+'ENERO '!C290+FEBRERO!C290+MARZO!C290+ABRIL!C290+MAYO!C290+JUNIO!C290+JULIO!C290+AGOSTO!C290+SEPTIEMBRE!C290+OCTUBRE!C290+NOVIEMBRE!C290+DICIEMBRE!C290</f>
        <v>4</v>
      </c>
      <c r="D290" s="1318">
        <f>+[1]BS17A!$U1987</f>
        <v>756090</v>
      </c>
      <c r="E290" s="1417">
        <f>+'ENERO '!E290+FEBRERO!E290+MARZO!E290+ABRIL!E290+MAYO!E290+JUNIO!E290+JULIO!E290+AGOSTO!E290+SEPTIEMBRE!E290+OCTUBRE!E290+NOVIEMBRE!E290+DICIEMBRE!E290</f>
        <v>3024360</v>
      </c>
      <c r="F290" s="240"/>
      <c r="G290" s="233"/>
    </row>
    <row r="291" spans="1:7" x14ac:dyDescent="0.25">
      <c r="A291" s="327"/>
      <c r="B291" s="326" t="s">
        <v>437</v>
      </c>
      <c r="C291" s="1417">
        <f>+'ENERO '!C291+FEBRERO!C291+MARZO!C291+ABRIL!C291+MAYO!C291+JUNIO!C291+JULIO!C291+AGOSTO!C291+SEPTIEMBRE!C291+OCTUBRE!C291+NOVIEMBRE!C291+DICIEMBRE!C291</f>
        <v>57</v>
      </c>
      <c r="D291" s="255"/>
      <c r="E291" s="1417">
        <f>+'ENERO '!E291+FEBRERO!E291+MARZO!E291+ABRIL!E291+MAYO!E291+JUNIO!E291+JULIO!E291+AGOSTO!E291+SEPTIEMBRE!E291+OCTUBRE!E291+NOVIEMBRE!E291+DICIEMBRE!E291</f>
        <v>3569420</v>
      </c>
      <c r="F291" s="240"/>
      <c r="G291" s="233"/>
    </row>
    <row r="292" spans="1:7" x14ac:dyDescent="0.25">
      <c r="A292" s="281"/>
      <c r="B292" s="283"/>
      <c r="C292" s="281"/>
      <c r="D292" s="281"/>
      <c r="E292" s="281"/>
      <c r="F292" s="240"/>
      <c r="G292" s="233"/>
    </row>
    <row r="293" spans="1:7" x14ac:dyDescent="0.25">
      <c r="A293" s="281"/>
      <c r="B293" s="283"/>
      <c r="C293" s="281"/>
      <c r="D293" s="281"/>
      <c r="E293" s="281"/>
      <c r="F293" s="289"/>
      <c r="G293" s="241"/>
    </row>
    <row r="294" spans="1:7" x14ac:dyDescent="0.25">
      <c r="A294" s="1592" t="s">
        <v>438</v>
      </c>
      <c r="B294" s="1593"/>
      <c r="C294" s="1593"/>
      <c r="D294" s="1593"/>
      <c r="E294" s="1594"/>
      <c r="F294" s="290"/>
      <c r="G294" s="241"/>
    </row>
    <row r="295" spans="1:7" ht="38.25" x14ac:dyDescent="0.25">
      <c r="A295" s="242" t="s">
        <v>14</v>
      </c>
      <c r="B295" s="310" t="s">
        <v>438</v>
      </c>
      <c r="C295" s="311" t="s">
        <v>439</v>
      </c>
      <c r="D295" s="267" t="s">
        <v>17</v>
      </c>
      <c r="E295" s="244" t="s">
        <v>18</v>
      </c>
      <c r="F295" s="290"/>
      <c r="G295" s="241"/>
    </row>
    <row r="296" spans="1:7" x14ac:dyDescent="0.25">
      <c r="A296" s="319" t="s">
        <v>440</v>
      </c>
      <c r="B296" s="314" t="s">
        <v>441</v>
      </c>
      <c r="C296" s="1417">
        <f>+'ENERO '!C296+FEBRERO!C296+MARZO!C296+ABRIL!C296+MAYO!C296+JUNIO!C296+JULIO!C296+AGOSTO!C296+SEPTIEMBRE!C296+OCTUBRE!C296+NOVIEMBRE!C296+DICIEMBRE!C296</f>
        <v>1806</v>
      </c>
      <c r="D296" s="1316">
        <f>+[1]BS17A!$U1863</f>
        <v>17890</v>
      </c>
      <c r="E296" s="1417">
        <f>+'ENERO '!E296+FEBRERO!E296+MARZO!E296+ABRIL!E296+MAYO!E296+JUNIO!E296+JULIO!E296+AGOSTO!E296+SEPTIEMBRE!E296+OCTUBRE!E296+NOVIEMBRE!E296+DICIEMBRE!E296</f>
        <v>32219840</v>
      </c>
      <c r="F296" s="240"/>
      <c r="G296" s="233"/>
    </row>
    <row r="297" spans="1:7" x14ac:dyDescent="0.25">
      <c r="A297" s="320" t="s">
        <v>442</v>
      </c>
      <c r="B297" s="315" t="s">
        <v>443</v>
      </c>
      <c r="C297" s="1417">
        <f>+'ENERO '!C297+FEBRERO!C297+MARZO!C297+ABRIL!C297+MAYO!C297+JUNIO!C297+JULIO!C297+AGOSTO!C297+SEPTIEMBRE!C297+OCTUBRE!C297+NOVIEMBRE!C297+DICIEMBRE!C297</f>
        <v>1670</v>
      </c>
      <c r="D297" s="1311">
        <f>+[1]BS17A!$U1864</f>
        <v>56280</v>
      </c>
      <c r="E297" s="1417">
        <f>+'ENERO '!E297+FEBRERO!E297+MARZO!E297+ABRIL!E297+MAYO!E297+JUNIO!E297+JULIO!E297+AGOSTO!E297+SEPTIEMBRE!E297+OCTUBRE!E297+NOVIEMBRE!E297+DICIEMBRE!E297</f>
        <v>93701400</v>
      </c>
      <c r="F297" s="240"/>
      <c r="G297" s="233"/>
    </row>
    <row r="298" spans="1:7" x14ac:dyDescent="0.25">
      <c r="A298" s="320" t="s">
        <v>444</v>
      </c>
      <c r="B298" s="315" t="s">
        <v>445</v>
      </c>
      <c r="C298" s="1417">
        <f>+'ENERO '!C298+FEBRERO!C298+MARZO!C298+ABRIL!C298+MAYO!C298+JUNIO!C298+JULIO!C298+AGOSTO!C298+SEPTIEMBRE!C298+OCTUBRE!C298+NOVIEMBRE!C298+DICIEMBRE!C298</f>
        <v>0</v>
      </c>
      <c r="D298" s="1311">
        <f>+[1]BS17A!$U1865</f>
        <v>69770</v>
      </c>
      <c r="E298" s="1417">
        <f>+'ENERO '!E298+FEBRERO!E298+MARZO!E298+ABRIL!E298+MAYO!E298+JUNIO!E298+JULIO!E298+AGOSTO!E298+SEPTIEMBRE!E298+OCTUBRE!E298+NOVIEMBRE!E298+DICIEMBRE!E298</f>
        <v>0</v>
      </c>
      <c r="F298" s="240"/>
      <c r="G298" s="233"/>
    </row>
    <row r="299" spans="1:7" x14ac:dyDescent="0.25">
      <c r="A299" s="320" t="s">
        <v>446</v>
      </c>
      <c r="B299" s="315" t="s">
        <v>447</v>
      </c>
      <c r="C299" s="1417">
        <f>+'ENERO '!C299+FEBRERO!C299+MARZO!C299+ABRIL!C299+MAYO!C299+JUNIO!C299+JULIO!C299+AGOSTO!C299+SEPTIEMBRE!C299+OCTUBRE!C299+NOVIEMBRE!C299+DICIEMBRE!C299</f>
        <v>1335</v>
      </c>
      <c r="D299" s="1311">
        <f>+[1]BS17A!$U1866</f>
        <v>2450</v>
      </c>
      <c r="E299" s="1417">
        <f>+'ENERO '!E299+FEBRERO!E299+MARZO!E299+ABRIL!E299+MAYO!E299+JUNIO!E299+JULIO!E299+AGOSTO!E299+SEPTIEMBRE!E299+OCTUBRE!E299+NOVIEMBRE!E299+DICIEMBRE!E299</f>
        <v>3260530</v>
      </c>
      <c r="F299" s="240"/>
      <c r="G299" s="233"/>
    </row>
    <row r="300" spans="1:7" x14ac:dyDescent="0.25">
      <c r="A300" s="320" t="s">
        <v>448</v>
      </c>
      <c r="B300" s="315" t="s">
        <v>449</v>
      </c>
      <c r="C300" s="1417">
        <f>+'ENERO '!C300+FEBRERO!C300+MARZO!C300+ABRIL!C300+MAYO!C300+JUNIO!C300+JULIO!C300+AGOSTO!C300+SEPTIEMBRE!C300+OCTUBRE!C300+NOVIEMBRE!C300+DICIEMBRE!C300</f>
        <v>0</v>
      </c>
      <c r="D300" s="1311">
        <f>+[1]BS17A!$U1867</f>
        <v>70</v>
      </c>
      <c r="E300" s="1417">
        <f>+'ENERO '!E300+FEBRERO!E300+MARZO!E300+ABRIL!E300+MAYO!E300+JUNIO!E300+JULIO!E300+AGOSTO!E300+SEPTIEMBRE!E300+OCTUBRE!E300+NOVIEMBRE!E300+DICIEMBRE!E300</f>
        <v>0</v>
      </c>
      <c r="F300" s="240"/>
      <c r="G300" s="233"/>
    </row>
    <row r="301" spans="1:7" x14ac:dyDescent="0.25">
      <c r="A301" s="320" t="s">
        <v>450</v>
      </c>
      <c r="B301" s="316" t="s">
        <v>451</v>
      </c>
      <c r="C301" s="1417">
        <f>+'ENERO '!C301+FEBRERO!C301+MARZO!C301+ABRIL!C301+MAYO!C301+JUNIO!C301+JULIO!C301+AGOSTO!C301+SEPTIEMBRE!C301+OCTUBRE!C301+NOVIEMBRE!C301+DICIEMBRE!C301</f>
        <v>0</v>
      </c>
      <c r="D301" s="1311">
        <f>+[1]BS17A!$U1868</f>
        <v>148120</v>
      </c>
      <c r="E301" s="1417">
        <f>+'ENERO '!E301+FEBRERO!E301+MARZO!E301+ABRIL!E301+MAYO!E301+JUNIO!E301+JULIO!E301+AGOSTO!E301+SEPTIEMBRE!E301+OCTUBRE!E301+NOVIEMBRE!E301+DICIEMBRE!E301</f>
        <v>0</v>
      </c>
      <c r="F301" s="240"/>
      <c r="G301" s="233"/>
    </row>
    <row r="302" spans="1:7" x14ac:dyDescent="0.25">
      <c r="A302" s="321" t="s">
        <v>452</v>
      </c>
      <c r="B302" s="317" t="s">
        <v>453</v>
      </c>
      <c r="C302" s="1417">
        <f>+'ENERO '!C302+FEBRERO!C302+MARZO!C302+ABRIL!C302+MAYO!C302+JUNIO!C302+JULIO!C302+AGOSTO!C302+SEPTIEMBRE!C302+OCTUBRE!C302+NOVIEMBRE!C302+DICIEMBRE!C302</f>
        <v>0</v>
      </c>
      <c r="D302" s="1318">
        <f>+[1]BS17A!$U1869</f>
        <v>10070</v>
      </c>
      <c r="E302" s="1417">
        <f>+'ENERO '!E302+FEBRERO!E302+MARZO!E302+ABRIL!E302+MAYO!E302+JUNIO!E302+JULIO!E302+AGOSTO!E302+SEPTIEMBRE!E302+OCTUBRE!E302+NOVIEMBRE!E302+DICIEMBRE!E302</f>
        <v>0</v>
      </c>
      <c r="F302" s="240"/>
      <c r="G302" s="233"/>
    </row>
    <row r="303" spans="1:7" x14ac:dyDescent="0.25">
      <c r="A303" s="322"/>
      <c r="B303" s="1615" t="s">
        <v>454</v>
      </c>
      <c r="C303" s="1616"/>
      <c r="D303" s="284"/>
      <c r="E303" s="1417">
        <f>+'ENERO '!E303+FEBRERO!E303+MARZO!E303+ABRIL!E303+MAYO!E303+JUNIO!E303+JULIO!E303+AGOSTO!E303+SEPTIEMBRE!E303+OCTUBRE!E303+NOVIEMBRE!E303+DICIEMBRE!E303</f>
        <v>129181770</v>
      </c>
      <c r="F303" s="240"/>
      <c r="G303" s="233"/>
    </row>
    <row r="304" spans="1:7" x14ac:dyDescent="0.25">
      <c r="A304" s="240"/>
      <c r="B304" s="240"/>
      <c r="C304" s="240"/>
      <c r="D304" s="240"/>
      <c r="E304" s="240"/>
      <c r="F304" s="279"/>
      <c r="G304" s="280"/>
    </row>
    <row r="305" spans="1:7" x14ac:dyDescent="0.25">
      <c r="A305" s="240"/>
      <c r="B305" s="240"/>
      <c r="C305" s="240"/>
      <c r="D305" s="240"/>
      <c r="E305" s="240"/>
      <c r="F305" s="279"/>
      <c r="G305" s="280"/>
    </row>
    <row r="306" spans="1:7" x14ac:dyDescent="0.25">
      <c r="A306" s="1607" t="s">
        <v>455</v>
      </c>
      <c r="B306" s="1608"/>
      <c r="C306" s="1608"/>
      <c r="D306" s="1608"/>
      <c r="E306" s="1609"/>
      <c r="F306" s="279"/>
      <c r="G306" s="280"/>
    </row>
    <row r="307" spans="1:7" x14ac:dyDescent="0.25">
      <c r="A307" s="265"/>
      <c r="B307" s="1612" t="s">
        <v>456</v>
      </c>
      <c r="C307" s="1613"/>
      <c r="D307" s="1614"/>
      <c r="E307" s="1417">
        <f>+'ENERO '!E307+FEBRERO!E307+MARZO!E307+ABRIL!E307+MAYO!E307+JUNIO!E307+JULIO!E307+AGOSTO!E307+SEPTIEMBRE!E307+OCTUBRE!E307+NOVIEMBRE!E307+DICIEMBRE!E307</f>
        <v>251592010</v>
      </c>
      <c r="F307" s="240"/>
      <c r="G307" s="233"/>
    </row>
    <row r="308" spans="1:7" x14ac:dyDescent="0.25">
      <c r="A308" s="240"/>
      <c r="B308" s="240"/>
      <c r="C308" s="240"/>
      <c r="D308" s="240"/>
      <c r="E308" s="240"/>
      <c r="F308" s="279"/>
      <c r="G308" s="280"/>
    </row>
    <row r="309" spans="1:7" x14ac:dyDescent="0.25">
      <c r="A309" s="240"/>
      <c r="B309" s="240"/>
      <c r="C309" s="240"/>
      <c r="D309" s="240"/>
      <c r="E309" s="240"/>
      <c r="F309" s="279"/>
      <c r="G309" s="280"/>
    </row>
    <row r="310" spans="1:7" x14ac:dyDescent="0.25">
      <c r="A310" s="1607" t="s">
        <v>457</v>
      </c>
      <c r="B310" s="1608"/>
      <c r="C310" s="1608"/>
      <c r="D310" s="1608"/>
      <c r="E310" s="1609"/>
      <c r="F310" s="279"/>
      <c r="G310" s="280"/>
    </row>
    <row r="311" spans="1:7" ht="25.5" x14ac:dyDescent="0.25">
      <c r="A311" s="1592" t="s">
        <v>458</v>
      </c>
      <c r="B311" s="1593"/>
      <c r="C311" s="1593"/>
      <c r="D311" s="1594"/>
      <c r="E311" s="242" t="s">
        <v>18</v>
      </c>
      <c r="F311" s="279"/>
      <c r="G311" s="280"/>
    </row>
    <row r="312" spans="1:7" ht="39.75" customHeight="1" x14ac:dyDescent="0.25">
      <c r="A312" s="265"/>
      <c r="B312" s="1612" t="s">
        <v>459</v>
      </c>
      <c r="C312" s="1613"/>
      <c r="D312" s="1614"/>
      <c r="E312" s="1551">
        <f>+'ENERO '!E312+FEBRERO!E312+MARZO!E312+ABRIL!E312+MAYO!E312+JUNIO!E312+JULIO!E312+AGOSTO!E312+SEPTIEMBRE!E312+OCTUBRE!E312+NOVIEMBRE!E312+DICIEMBRE!E312</f>
        <v>6012296895</v>
      </c>
      <c r="F312" s="279"/>
      <c r="G312" s="280"/>
    </row>
    <row r="313" spans="1:7" x14ac:dyDescent="0.25">
      <c r="A313" s="240"/>
      <c r="B313" s="240"/>
      <c r="C313" s="240"/>
      <c r="D313" s="240"/>
      <c r="E313" s="240"/>
      <c r="F313" s="237"/>
      <c r="G313" s="233"/>
    </row>
    <row r="314" spans="1:7" x14ac:dyDescent="0.25">
      <c r="A314" s="240"/>
      <c r="B314" s="240"/>
      <c r="C314" s="240"/>
      <c r="D314" s="240"/>
      <c r="E314" s="240"/>
      <c r="F314" s="237"/>
      <c r="G314" s="233"/>
    </row>
    <row r="315" spans="1:7" x14ac:dyDescent="0.25">
      <c r="A315" s="1607" t="s">
        <v>460</v>
      </c>
      <c r="B315" s="1608"/>
      <c r="C315" s="1609"/>
      <c r="D315" s="240"/>
      <c r="E315" s="240"/>
      <c r="F315" s="237"/>
      <c r="G315" s="233"/>
    </row>
    <row r="316" spans="1:7" x14ac:dyDescent="0.25">
      <c r="A316" s="1592" t="s">
        <v>461</v>
      </c>
      <c r="B316" s="1593"/>
      <c r="C316" s="1594"/>
      <c r="D316" s="240"/>
      <c r="E316" s="240"/>
      <c r="F316" s="237"/>
      <c r="G316" s="233"/>
    </row>
    <row r="317" spans="1:7" x14ac:dyDescent="0.25">
      <c r="A317" s="1607" t="s">
        <v>462</v>
      </c>
      <c r="B317" s="1608"/>
      <c r="C317" s="242" t="s">
        <v>463</v>
      </c>
      <c r="D317" s="240"/>
      <c r="E317" s="240"/>
      <c r="F317" s="240"/>
      <c r="G317" s="233"/>
    </row>
    <row r="318" spans="1:7" x14ac:dyDescent="0.25">
      <c r="A318" s="291" t="s">
        <v>464</v>
      </c>
      <c r="B318" s="304"/>
      <c r="C318" s="1417">
        <f>+'ENERO '!C318+FEBRERO!C318+MARZO!C318+ABRIL!C318+MAYO!C318+JUNIO!C318+JULIO!C318+AGOSTO!C318+SEPTIEMBRE!C318+OCTUBRE!C318+NOVIEMBRE!C318+DICIEMBRE!C318</f>
        <v>0</v>
      </c>
      <c r="D318" s="240"/>
      <c r="E318" s="240"/>
      <c r="F318" s="240"/>
      <c r="G318" s="233"/>
    </row>
    <row r="319" spans="1:7" x14ac:dyDescent="0.25">
      <c r="A319" s="292" t="s">
        <v>465</v>
      </c>
      <c r="B319" s="305"/>
      <c r="C319" s="1417">
        <f>+'ENERO '!C319+FEBRERO!C319+MARZO!C319+ABRIL!C319+MAYO!C319+JUNIO!C319+JULIO!C319+AGOSTO!C319+SEPTIEMBRE!C319+OCTUBRE!C319+NOVIEMBRE!C319+DICIEMBRE!C319</f>
        <v>0</v>
      </c>
      <c r="D319" s="240"/>
      <c r="E319" s="240"/>
      <c r="F319" s="240"/>
      <c r="G319" s="233"/>
    </row>
    <row r="320" spans="1:7" x14ac:dyDescent="0.25">
      <c r="A320" s="292" t="s">
        <v>466</v>
      </c>
      <c r="B320" s="305"/>
      <c r="C320" s="1417">
        <f>+'ENERO '!C320+FEBRERO!C320+MARZO!C320+ABRIL!C320+MAYO!C320+JUNIO!C320+JULIO!C320+AGOSTO!C320+SEPTIEMBRE!C320+OCTUBRE!C320+NOVIEMBRE!C320+DICIEMBRE!C320</f>
        <v>0</v>
      </c>
      <c r="D320" s="240"/>
      <c r="E320" s="240"/>
      <c r="F320" s="240"/>
      <c r="G320" s="233"/>
    </row>
    <row r="321" spans="1:7" x14ac:dyDescent="0.25">
      <c r="A321" s="293" t="s">
        <v>467</v>
      </c>
      <c r="B321" s="305"/>
      <c r="C321" s="1417">
        <f>+'ENERO '!C321+FEBRERO!C321+MARZO!C321+ABRIL!C321+MAYO!C321+JUNIO!C321+JULIO!C321+AGOSTO!C321+SEPTIEMBRE!C321+OCTUBRE!C321+NOVIEMBRE!C321+DICIEMBRE!C321</f>
        <v>0</v>
      </c>
      <c r="D321" s="240"/>
      <c r="E321" s="240"/>
      <c r="F321" s="240"/>
    </row>
    <row r="322" spans="1:7" x14ac:dyDescent="0.25">
      <c r="A322" s="294" t="s">
        <v>468</v>
      </c>
      <c r="B322" s="306"/>
      <c r="C322" s="1417">
        <f>+'ENERO '!C322+FEBRERO!C322+MARZO!C322+ABRIL!C322+MAYO!C322+JUNIO!C322+JULIO!C322+AGOSTO!C322+SEPTIEMBRE!C322+OCTUBRE!C322+NOVIEMBRE!C322+DICIEMBRE!C322</f>
        <v>0</v>
      </c>
      <c r="D322" s="240"/>
      <c r="E322" s="240"/>
      <c r="F322" s="240"/>
    </row>
    <row r="323" spans="1:7" x14ac:dyDescent="0.25">
      <c r="A323" s="295" t="s">
        <v>469</v>
      </c>
      <c r="B323" s="307"/>
      <c r="C323" s="1417">
        <f>+'ENERO '!C323+FEBRERO!C323+MARZO!C323+ABRIL!C323+MAYO!C323+JUNIO!C323+JULIO!C323+AGOSTO!C323+SEPTIEMBRE!C323+OCTUBRE!C323+NOVIEMBRE!C323+DICIEMBRE!C323</f>
        <v>71469834</v>
      </c>
      <c r="D323" s="240"/>
      <c r="E323" s="240"/>
      <c r="F323" s="240"/>
    </row>
    <row r="324" spans="1:7" x14ac:dyDescent="0.25">
      <c r="A324" s="296" t="s">
        <v>470</v>
      </c>
      <c r="B324" s="308"/>
      <c r="C324" s="1417">
        <f>+'ENERO '!C324+FEBRERO!C324+MARZO!C324+ABRIL!C324+MAYO!C324+JUNIO!C324+JULIO!C324+AGOSTO!C324+SEPTIEMBRE!C324+OCTUBRE!C324+NOVIEMBRE!C324+DICIEMBRE!C324</f>
        <v>4843422</v>
      </c>
      <c r="D324" s="240"/>
      <c r="E324" s="240"/>
      <c r="F324" s="240"/>
    </row>
    <row r="325" spans="1:7" x14ac:dyDescent="0.25">
      <c r="A325" s="292" t="s">
        <v>471</v>
      </c>
      <c r="B325" s="308"/>
      <c r="C325" s="1417">
        <f>+'ENERO '!C325+FEBRERO!C325+MARZO!C325+ABRIL!C325+MAYO!C325+JUNIO!C325+JULIO!C325+AGOSTO!C325+SEPTIEMBRE!C325+OCTUBRE!C325+NOVIEMBRE!C325+DICIEMBRE!C325</f>
        <v>0</v>
      </c>
      <c r="D325" s="240"/>
      <c r="E325" s="240"/>
      <c r="F325" s="240"/>
    </row>
    <row r="326" spans="1:7" x14ac:dyDescent="0.25">
      <c r="A326" s="292" t="s">
        <v>472</v>
      </c>
      <c r="B326" s="308"/>
      <c r="C326" s="1417">
        <f>+'ENERO '!C326+FEBRERO!C326+MARZO!C326+ABRIL!C326+MAYO!C326+JUNIO!C326+JULIO!C326+AGOSTO!C326+SEPTIEMBRE!C326+OCTUBRE!C326+NOVIEMBRE!C326+DICIEMBRE!C326</f>
        <v>0</v>
      </c>
      <c r="D326" s="240"/>
      <c r="E326" s="240"/>
      <c r="F326" s="240"/>
    </row>
    <row r="327" spans="1:7" x14ac:dyDescent="0.25">
      <c r="A327" s="296" t="s">
        <v>473</v>
      </c>
      <c r="B327" s="308"/>
      <c r="C327" s="1417">
        <f>+'ENERO '!C327+FEBRERO!C327+MARZO!C327+ABRIL!C327+MAYO!C327+JUNIO!C327+JULIO!C327+AGOSTO!C327+SEPTIEMBRE!C327+OCTUBRE!C327+NOVIEMBRE!C327+DICIEMBRE!C327</f>
        <v>0</v>
      </c>
      <c r="D327" s="240"/>
      <c r="E327" s="240"/>
      <c r="F327" s="240"/>
    </row>
    <row r="328" spans="1:7" x14ac:dyDescent="0.25">
      <c r="A328" s="296" t="s">
        <v>474</v>
      </c>
      <c r="B328" s="308"/>
      <c r="C328" s="1417">
        <f>+'ENERO '!C328+FEBRERO!C328+MARZO!C328+ABRIL!C328+MAYO!C328+JUNIO!C328+JULIO!C328+AGOSTO!C328+SEPTIEMBRE!C328+OCTUBRE!C328+NOVIEMBRE!C328+DICIEMBRE!C328</f>
        <v>0</v>
      </c>
      <c r="D328" s="240"/>
      <c r="E328" s="240"/>
      <c r="F328" s="240"/>
    </row>
    <row r="329" spans="1:7" x14ac:dyDescent="0.25">
      <c r="A329" s="297" t="s">
        <v>475</v>
      </c>
      <c r="B329" s="309"/>
      <c r="C329" s="1417">
        <f>+'ENERO '!C329+FEBRERO!C329+MARZO!C329+ABRIL!C329+MAYO!C329+JUNIO!C329+JULIO!C329+AGOSTO!C329+SEPTIEMBRE!C329+OCTUBRE!C329+NOVIEMBRE!C329+DICIEMBRE!C329</f>
        <v>796518641</v>
      </c>
      <c r="D329" s="240"/>
      <c r="E329" s="240"/>
      <c r="F329" s="240"/>
    </row>
    <row r="330" spans="1:7" ht="41.25" customHeight="1" x14ac:dyDescent="0.25">
      <c r="A330" s="247"/>
      <c r="B330" s="303" t="s">
        <v>476</v>
      </c>
      <c r="C330" s="1551">
        <f>+'ENERO '!C330+FEBRERO!C330+MARZO!C330+ABRIL!C330+MAYO!C330+JUNIO!C330+JULIO!C330+AGOSTO!C330+SEPTIEMBRE!C330+OCTUBRE!C330+NOVIEMBRE!C330+DICIEMBRE!C330</f>
        <v>872831897</v>
      </c>
      <c r="D330" s="240"/>
      <c r="E330" s="240"/>
      <c r="F330" s="240"/>
    </row>
    <row r="331" spans="1:7" x14ac:dyDescent="0.25">
      <c r="A331" s="240"/>
      <c r="B331" s="240"/>
      <c r="C331" s="240"/>
      <c r="D331" s="240"/>
      <c r="E331" s="240"/>
      <c r="F331" s="237"/>
    </row>
    <row r="332" spans="1:7" x14ac:dyDescent="0.25">
      <c r="A332" s="240"/>
      <c r="B332" s="240"/>
      <c r="C332" s="240"/>
      <c r="D332" s="240"/>
      <c r="E332" s="240"/>
      <c r="F332" s="237"/>
    </row>
    <row r="333" spans="1:7" x14ac:dyDescent="0.25">
      <c r="A333" s="240"/>
      <c r="B333" s="240"/>
      <c r="C333" s="240"/>
      <c r="D333" s="1399"/>
      <c r="E333" s="1399"/>
      <c r="F333" s="1412"/>
      <c r="G333" s="1552"/>
    </row>
    <row r="334" spans="1:7" x14ac:dyDescent="0.25">
      <c r="A334" s="281"/>
      <c r="D334" s="1399"/>
      <c r="E334" s="1200"/>
      <c r="F334" s="1200"/>
      <c r="G334" s="1552"/>
    </row>
    <row r="335" spans="1:7" s="1557" customFormat="1" ht="37.5" customHeight="1" x14ac:dyDescent="0.25">
      <c r="A335" s="1378" t="s">
        <v>504</v>
      </c>
      <c r="B335" s="1378" t="s">
        <v>501</v>
      </c>
      <c r="C335" s="1470" t="s">
        <v>502</v>
      </c>
      <c r="D335" s="1323"/>
      <c r="E335" s="1550"/>
      <c r="F335" s="1550"/>
      <c r="G335" s="1556"/>
    </row>
    <row r="336" spans="1:7" x14ac:dyDescent="0.25">
      <c r="A336" s="1553" t="s">
        <v>495</v>
      </c>
      <c r="B336" s="1567">
        <f>+'ENERO '!E312</f>
        <v>568147960</v>
      </c>
      <c r="C336" s="1565">
        <f>+'ENERO '!C330</f>
        <v>80755171</v>
      </c>
      <c r="D336" s="1399"/>
      <c r="E336" s="1617"/>
      <c r="F336" s="1617"/>
      <c r="G336" s="1552"/>
    </row>
    <row r="337" spans="1:7" x14ac:dyDescent="0.25">
      <c r="A337" s="1553" t="s">
        <v>496</v>
      </c>
      <c r="B337" s="1567">
        <f>+FEBRERO!E312</f>
        <v>585132020</v>
      </c>
      <c r="C337" s="1565">
        <f>+FEBRERO!C330</f>
        <v>60086178</v>
      </c>
      <c r="D337" s="1412"/>
      <c r="E337" s="1617"/>
      <c r="F337" s="1617"/>
      <c r="G337" s="1552"/>
    </row>
    <row r="338" spans="1:7" x14ac:dyDescent="0.25">
      <c r="A338" s="1553" t="s">
        <v>497</v>
      </c>
      <c r="B338" s="1567">
        <f>+MARZO!E312</f>
        <v>684638475</v>
      </c>
      <c r="C338" s="1565">
        <f>+MARZO!C330</f>
        <v>64643519</v>
      </c>
      <c r="D338" s="1423"/>
      <c r="E338" s="1399"/>
      <c r="F338" s="1412"/>
      <c r="G338" s="1552"/>
    </row>
    <row r="339" spans="1:7" x14ac:dyDescent="0.25">
      <c r="A339" s="1553" t="s">
        <v>498</v>
      </c>
      <c r="B339" s="1568">
        <f>+ABRIL!E312</f>
        <v>696422670</v>
      </c>
      <c r="C339" s="1566">
        <f>+ABRIL!C330</f>
        <v>107592762</v>
      </c>
    </row>
    <row r="340" spans="1:7" x14ac:dyDescent="0.25">
      <c r="A340" s="1553" t="s">
        <v>499</v>
      </c>
      <c r="B340" s="1568">
        <f>+MAYO!E312</f>
        <v>697341460</v>
      </c>
      <c r="C340" s="1566">
        <f>+MAYO!C330</f>
        <v>113998234</v>
      </c>
    </row>
    <row r="341" spans="1:7" x14ac:dyDescent="0.25">
      <c r="A341" s="1553" t="s">
        <v>500</v>
      </c>
      <c r="B341" s="1568">
        <f>+JUNIO!E312</f>
        <v>684005505</v>
      </c>
      <c r="C341" s="1566">
        <f>+JUNIO!C330</f>
        <v>109965783</v>
      </c>
    </row>
    <row r="342" spans="1:7" x14ac:dyDescent="0.25">
      <c r="A342" s="1553" t="s">
        <v>505</v>
      </c>
      <c r="B342" s="1568">
        <f>+JULIO!E312</f>
        <v>708552965</v>
      </c>
      <c r="C342" s="1566">
        <f>+JULIO!C330</f>
        <v>118277911</v>
      </c>
    </row>
    <row r="343" spans="1:7" ht="35.25" customHeight="1" x14ac:dyDescent="0.25">
      <c r="A343" s="1554" t="s">
        <v>503</v>
      </c>
      <c r="B343" s="1555">
        <f>SUM(B336:B342)</f>
        <v>4624241055</v>
      </c>
      <c r="C343" s="1555">
        <f>SUM(C336:C342)</f>
        <v>655319558</v>
      </c>
    </row>
  </sheetData>
  <mergeCells count="47">
    <mergeCell ref="E337:F337"/>
    <mergeCell ref="A310:E310"/>
    <mergeCell ref="A311:D311"/>
    <mergeCell ref="B312:D312"/>
    <mergeCell ref="A315:C315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rintOptions horizontalCentered="1"/>
  <pageMargins left="1.4960629921259843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zoomScale="80" zoomScaleNormal="80" workbookViewId="0">
      <selection activeCell="B23" sqref="B23"/>
    </sheetView>
  </sheetViews>
  <sheetFormatPr baseColWidth="10" defaultRowHeight="10.5" x14ac:dyDescent="0.15"/>
  <cols>
    <col min="1" max="1" width="20.28515625" style="1542" customWidth="1"/>
    <col min="2" max="2" width="83.140625" style="1542" customWidth="1"/>
    <col min="3" max="5" width="21.42578125" style="1542" customWidth="1"/>
    <col min="6" max="6" width="19.5703125" style="1543" customWidth="1"/>
    <col min="7" max="7" width="2.42578125" style="1542" customWidth="1"/>
    <col min="8" max="9" width="5.140625" style="1542" customWidth="1"/>
    <col min="10" max="256" width="11.42578125" style="1542"/>
    <col min="257" max="257" width="20.28515625" style="1542" customWidth="1"/>
    <col min="258" max="258" width="83.140625" style="1542" customWidth="1"/>
    <col min="259" max="261" width="21.42578125" style="1542" customWidth="1"/>
    <col min="262" max="262" width="19.5703125" style="1542" customWidth="1"/>
    <col min="263" max="263" width="2.42578125" style="1542" customWidth="1"/>
    <col min="264" max="265" width="5.140625" style="1542" customWidth="1"/>
    <col min="266" max="512" width="11.42578125" style="1542"/>
    <col min="513" max="513" width="20.28515625" style="1542" customWidth="1"/>
    <col min="514" max="514" width="83.140625" style="1542" customWidth="1"/>
    <col min="515" max="517" width="21.42578125" style="1542" customWidth="1"/>
    <col min="518" max="518" width="19.5703125" style="1542" customWidth="1"/>
    <col min="519" max="519" width="2.42578125" style="1542" customWidth="1"/>
    <col min="520" max="521" width="5.140625" style="1542" customWidth="1"/>
    <col min="522" max="768" width="11.42578125" style="1542"/>
    <col min="769" max="769" width="20.28515625" style="1542" customWidth="1"/>
    <col min="770" max="770" width="83.140625" style="1542" customWidth="1"/>
    <col min="771" max="773" width="21.42578125" style="1542" customWidth="1"/>
    <col min="774" max="774" width="19.5703125" style="1542" customWidth="1"/>
    <col min="775" max="775" width="2.42578125" style="1542" customWidth="1"/>
    <col min="776" max="777" width="5.140625" style="1542" customWidth="1"/>
    <col min="778" max="1024" width="11.42578125" style="1542"/>
    <col min="1025" max="1025" width="20.28515625" style="1542" customWidth="1"/>
    <col min="1026" max="1026" width="83.140625" style="1542" customWidth="1"/>
    <col min="1027" max="1029" width="21.42578125" style="1542" customWidth="1"/>
    <col min="1030" max="1030" width="19.5703125" style="1542" customWidth="1"/>
    <col min="1031" max="1031" width="2.42578125" style="1542" customWidth="1"/>
    <col min="1032" max="1033" width="5.140625" style="1542" customWidth="1"/>
    <col min="1034" max="1280" width="11.42578125" style="1542"/>
    <col min="1281" max="1281" width="20.28515625" style="1542" customWidth="1"/>
    <col min="1282" max="1282" width="83.140625" style="1542" customWidth="1"/>
    <col min="1283" max="1285" width="21.42578125" style="1542" customWidth="1"/>
    <col min="1286" max="1286" width="19.5703125" style="1542" customWidth="1"/>
    <col min="1287" max="1287" width="2.42578125" style="1542" customWidth="1"/>
    <col min="1288" max="1289" width="5.140625" style="1542" customWidth="1"/>
    <col min="1290" max="1536" width="11.42578125" style="1542"/>
    <col min="1537" max="1537" width="20.28515625" style="1542" customWidth="1"/>
    <col min="1538" max="1538" width="83.140625" style="1542" customWidth="1"/>
    <col min="1539" max="1541" width="21.42578125" style="1542" customWidth="1"/>
    <col min="1542" max="1542" width="19.5703125" style="1542" customWidth="1"/>
    <col min="1543" max="1543" width="2.42578125" style="1542" customWidth="1"/>
    <col min="1544" max="1545" width="5.140625" style="1542" customWidth="1"/>
    <col min="1546" max="1792" width="11.42578125" style="1542"/>
    <col min="1793" max="1793" width="20.28515625" style="1542" customWidth="1"/>
    <col min="1794" max="1794" width="83.140625" style="1542" customWidth="1"/>
    <col min="1795" max="1797" width="21.42578125" style="1542" customWidth="1"/>
    <col min="1798" max="1798" width="19.5703125" style="1542" customWidth="1"/>
    <col min="1799" max="1799" width="2.42578125" style="1542" customWidth="1"/>
    <col min="1800" max="1801" width="5.140625" style="1542" customWidth="1"/>
    <col min="1802" max="2048" width="11.42578125" style="1542"/>
    <col min="2049" max="2049" width="20.28515625" style="1542" customWidth="1"/>
    <col min="2050" max="2050" width="83.140625" style="1542" customWidth="1"/>
    <col min="2051" max="2053" width="21.42578125" style="1542" customWidth="1"/>
    <col min="2054" max="2054" width="19.5703125" style="1542" customWidth="1"/>
    <col min="2055" max="2055" width="2.42578125" style="1542" customWidth="1"/>
    <col min="2056" max="2057" width="5.140625" style="1542" customWidth="1"/>
    <col min="2058" max="2304" width="11.42578125" style="1542"/>
    <col min="2305" max="2305" width="20.28515625" style="1542" customWidth="1"/>
    <col min="2306" max="2306" width="83.140625" style="1542" customWidth="1"/>
    <col min="2307" max="2309" width="21.42578125" style="1542" customWidth="1"/>
    <col min="2310" max="2310" width="19.5703125" style="1542" customWidth="1"/>
    <col min="2311" max="2311" width="2.42578125" style="1542" customWidth="1"/>
    <col min="2312" max="2313" width="5.140625" style="1542" customWidth="1"/>
    <col min="2314" max="2560" width="11.42578125" style="1542"/>
    <col min="2561" max="2561" width="20.28515625" style="1542" customWidth="1"/>
    <col min="2562" max="2562" width="83.140625" style="1542" customWidth="1"/>
    <col min="2563" max="2565" width="21.42578125" style="1542" customWidth="1"/>
    <col min="2566" max="2566" width="19.5703125" style="1542" customWidth="1"/>
    <col min="2567" max="2567" width="2.42578125" style="1542" customWidth="1"/>
    <col min="2568" max="2569" width="5.140625" style="1542" customWidth="1"/>
    <col min="2570" max="2816" width="11.42578125" style="1542"/>
    <col min="2817" max="2817" width="20.28515625" style="1542" customWidth="1"/>
    <col min="2818" max="2818" width="83.140625" style="1542" customWidth="1"/>
    <col min="2819" max="2821" width="21.42578125" style="1542" customWidth="1"/>
    <col min="2822" max="2822" width="19.5703125" style="1542" customWidth="1"/>
    <col min="2823" max="2823" width="2.42578125" style="1542" customWidth="1"/>
    <col min="2824" max="2825" width="5.140625" style="1542" customWidth="1"/>
    <col min="2826" max="3072" width="11.42578125" style="1542"/>
    <col min="3073" max="3073" width="20.28515625" style="1542" customWidth="1"/>
    <col min="3074" max="3074" width="83.140625" style="1542" customWidth="1"/>
    <col min="3075" max="3077" width="21.42578125" style="1542" customWidth="1"/>
    <col min="3078" max="3078" width="19.5703125" style="1542" customWidth="1"/>
    <col min="3079" max="3079" width="2.42578125" style="1542" customWidth="1"/>
    <col min="3080" max="3081" width="5.140625" style="1542" customWidth="1"/>
    <col min="3082" max="3328" width="11.42578125" style="1542"/>
    <col min="3329" max="3329" width="20.28515625" style="1542" customWidth="1"/>
    <col min="3330" max="3330" width="83.140625" style="1542" customWidth="1"/>
    <col min="3331" max="3333" width="21.42578125" style="1542" customWidth="1"/>
    <col min="3334" max="3334" width="19.5703125" style="1542" customWidth="1"/>
    <col min="3335" max="3335" width="2.42578125" style="1542" customWidth="1"/>
    <col min="3336" max="3337" width="5.140625" style="1542" customWidth="1"/>
    <col min="3338" max="3584" width="11.42578125" style="1542"/>
    <col min="3585" max="3585" width="20.28515625" style="1542" customWidth="1"/>
    <col min="3586" max="3586" width="83.140625" style="1542" customWidth="1"/>
    <col min="3587" max="3589" width="21.42578125" style="1542" customWidth="1"/>
    <col min="3590" max="3590" width="19.5703125" style="1542" customWidth="1"/>
    <col min="3591" max="3591" width="2.42578125" style="1542" customWidth="1"/>
    <col min="3592" max="3593" width="5.140625" style="1542" customWidth="1"/>
    <col min="3594" max="3840" width="11.42578125" style="1542"/>
    <col min="3841" max="3841" width="20.28515625" style="1542" customWidth="1"/>
    <col min="3842" max="3842" width="83.140625" style="1542" customWidth="1"/>
    <col min="3843" max="3845" width="21.42578125" style="1542" customWidth="1"/>
    <col min="3846" max="3846" width="19.5703125" style="1542" customWidth="1"/>
    <col min="3847" max="3847" width="2.42578125" style="1542" customWidth="1"/>
    <col min="3848" max="3849" width="5.140625" style="1542" customWidth="1"/>
    <col min="3850" max="4096" width="11.42578125" style="1542"/>
    <col min="4097" max="4097" width="20.28515625" style="1542" customWidth="1"/>
    <col min="4098" max="4098" width="83.140625" style="1542" customWidth="1"/>
    <col min="4099" max="4101" width="21.42578125" style="1542" customWidth="1"/>
    <col min="4102" max="4102" width="19.5703125" style="1542" customWidth="1"/>
    <col min="4103" max="4103" width="2.42578125" style="1542" customWidth="1"/>
    <col min="4104" max="4105" width="5.140625" style="1542" customWidth="1"/>
    <col min="4106" max="4352" width="11.42578125" style="1542"/>
    <col min="4353" max="4353" width="20.28515625" style="1542" customWidth="1"/>
    <col min="4354" max="4354" width="83.140625" style="1542" customWidth="1"/>
    <col min="4355" max="4357" width="21.42578125" style="1542" customWidth="1"/>
    <col min="4358" max="4358" width="19.5703125" style="1542" customWidth="1"/>
    <col min="4359" max="4359" width="2.42578125" style="1542" customWidth="1"/>
    <col min="4360" max="4361" width="5.140625" style="1542" customWidth="1"/>
    <col min="4362" max="4608" width="11.42578125" style="1542"/>
    <col min="4609" max="4609" width="20.28515625" style="1542" customWidth="1"/>
    <col min="4610" max="4610" width="83.140625" style="1542" customWidth="1"/>
    <col min="4611" max="4613" width="21.42578125" style="1542" customWidth="1"/>
    <col min="4614" max="4614" width="19.5703125" style="1542" customWidth="1"/>
    <col min="4615" max="4615" width="2.42578125" style="1542" customWidth="1"/>
    <col min="4616" max="4617" width="5.140625" style="1542" customWidth="1"/>
    <col min="4618" max="4864" width="11.42578125" style="1542"/>
    <col min="4865" max="4865" width="20.28515625" style="1542" customWidth="1"/>
    <col min="4866" max="4866" width="83.140625" style="1542" customWidth="1"/>
    <col min="4867" max="4869" width="21.42578125" style="1542" customWidth="1"/>
    <col min="4870" max="4870" width="19.5703125" style="1542" customWidth="1"/>
    <col min="4871" max="4871" width="2.42578125" style="1542" customWidth="1"/>
    <col min="4872" max="4873" width="5.140625" style="1542" customWidth="1"/>
    <col min="4874" max="5120" width="11.42578125" style="1542"/>
    <col min="5121" max="5121" width="20.28515625" style="1542" customWidth="1"/>
    <col min="5122" max="5122" width="83.140625" style="1542" customWidth="1"/>
    <col min="5123" max="5125" width="21.42578125" style="1542" customWidth="1"/>
    <col min="5126" max="5126" width="19.5703125" style="1542" customWidth="1"/>
    <col min="5127" max="5127" width="2.42578125" style="1542" customWidth="1"/>
    <col min="5128" max="5129" width="5.140625" style="1542" customWidth="1"/>
    <col min="5130" max="5376" width="11.42578125" style="1542"/>
    <col min="5377" max="5377" width="20.28515625" style="1542" customWidth="1"/>
    <col min="5378" max="5378" width="83.140625" style="1542" customWidth="1"/>
    <col min="5379" max="5381" width="21.42578125" style="1542" customWidth="1"/>
    <col min="5382" max="5382" width="19.5703125" style="1542" customWidth="1"/>
    <col min="5383" max="5383" width="2.42578125" style="1542" customWidth="1"/>
    <col min="5384" max="5385" width="5.140625" style="1542" customWidth="1"/>
    <col min="5386" max="5632" width="11.42578125" style="1542"/>
    <col min="5633" max="5633" width="20.28515625" style="1542" customWidth="1"/>
    <col min="5634" max="5634" width="83.140625" style="1542" customWidth="1"/>
    <col min="5635" max="5637" width="21.42578125" style="1542" customWidth="1"/>
    <col min="5638" max="5638" width="19.5703125" style="1542" customWidth="1"/>
    <col min="5639" max="5639" width="2.42578125" style="1542" customWidth="1"/>
    <col min="5640" max="5641" width="5.140625" style="1542" customWidth="1"/>
    <col min="5642" max="5888" width="11.42578125" style="1542"/>
    <col min="5889" max="5889" width="20.28515625" style="1542" customWidth="1"/>
    <col min="5890" max="5890" width="83.140625" style="1542" customWidth="1"/>
    <col min="5891" max="5893" width="21.42578125" style="1542" customWidth="1"/>
    <col min="5894" max="5894" width="19.5703125" style="1542" customWidth="1"/>
    <col min="5895" max="5895" width="2.42578125" style="1542" customWidth="1"/>
    <col min="5896" max="5897" width="5.140625" style="1542" customWidth="1"/>
    <col min="5898" max="6144" width="11.42578125" style="1542"/>
    <col min="6145" max="6145" width="20.28515625" style="1542" customWidth="1"/>
    <col min="6146" max="6146" width="83.140625" style="1542" customWidth="1"/>
    <col min="6147" max="6149" width="21.42578125" style="1542" customWidth="1"/>
    <col min="6150" max="6150" width="19.5703125" style="1542" customWidth="1"/>
    <col min="6151" max="6151" width="2.42578125" style="1542" customWidth="1"/>
    <col min="6152" max="6153" width="5.140625" style="1542" customWidth="1"/>
    <col min="6154" max="6400" width="11.42578125" style="1542"/>
    <col min="6401" max="6401" width="20.28515625" style="1542" customWidth="1"/>
    <col min="6402" max="6402" width="83.140625" style="1542" customWidth="1"/>
    <col min="6403" max="6405" width="21.42578125" style="1542" customWidth="1"/>
    <col min="6406" max="6406" width="19.5703125" style="1542" customWidth="1"/>
    <col min="6407" max="6407" width="2.42578125" style="1542" customWidth="1"/>
    <col min="6408" max="6409" width="5.140625" style="1542" customWidth="1"/>
    <col min="6410" max="6656" width="11.42578125" style="1542"/>
    <col min="6657" max="6657" width="20.28515625" style="1542" customWidth="1"/>
    <col min="6658" max="6658" width="83.140625" style="1542" customWidth="1"/>
    <col min="6659" max="6661" width="21.42578125" style="1542" customWidth="1"/>
    <col min="6662" max="6662" width="19.5703125" style="1542" customWidth="1"/>
    <col min="6663" max="6663" width="2.42578125" style="1542" customWidth="1"/>
    <col min="6664" max="6665" width="5.140625" style="1542" customWidth="1"/>
    <col min="6666" max="6912" width="11.42578125" style="1542"/>
    <col min="6913" max="6913" width="20.28515625" style="1542" customWidth="1"/>
    <col min="6914" max="6914" width="83.140625" style="1542" customWidth="1"/>
    <col min="6915" max="6917" width="21.42578125" style="1542" customWidth="1"/>
    <col min="6918" max="6918" width="19.5703125" style="1542" customWidth="1"/>
    <col min="6919" max="6919" width="2.42578125" style="1542" customWidth="1"/>
    <col min="6920" max="6921" width="5.140625" style="1542" customWidth="1"/>
    <col min="6922" max="7168" width="11.42578125" style="1542"/>
    <col min="7169" max="7169" width="20.28515625" style="1542" customWidth="1"/>
    <col min="7170" max="7170" width="83.140625" style="1542" customWidth="1"/>
    <col min="7171" max="7173" width="21.42578125" style="1542" customWidth="1"/>
    <col min="7174" max="7174" width="19.5703125" style="1542" customWidth="1"/>
    <col min="7175" max="7175" width="2.42578125" style="1542" customWidth="1"/>
    <col min="7176" max="7177" width="5.140625" style="1542" customWidth="1"/>
    <col min="7178" max="7424" width="11.42578125" style="1542"/>
    <col min="7425" max="7425" width="20.28515625" style="1542" customWidth="1"/>
    <col min="7426" max="7426" width="83.140625" style="1542" customWidth="1"/>
    <col min="7427" max="7429" width="21.42578125" style="1542" customWidth="1"/>
    <col min="7430" max="7430" width="19.5703125" style="1542" customWidth="1"/>
    <col min="7431" max="7431" width="2.42578125" style="1542" customWidth="1"/>
    <col min="7432" max="7433" width="5.140625" style="1542" customWidth="1"/>
    <col min="7434" max="7680" width="11.42578125" style="1542"/>
    <col min="7681" max="7681" width="20.28515625" style="1542" customWidth="1"/>
    <col min="7682" max="7682" width="83.140625" style="1542" customWidth="1"/>
    <col min="7683" max="7685" width="21.42578125" style="1542" customWidth="1"/>
    <col min="7686" max="7686" width="19.5703125" style="1542" customWidth="1"/>
    <col min="7687" max="7687" width="2.42578125" style="1542" customWidth="1"/>
    <col min="7688" max="7689" width="5.140625" style="1542" customWidth="1"/>
    <col min="7690" max="7936" width="11.42578125" style="1542"/>
    <col min="7937" max="7937" width="20.28515625" style="1542" customWidth="1"/>
    <col min="7938" max="7938" width="83.140625" style="1542" customWidth="1"/>
    <col min="7939" max="7941" width="21.42578125" style="1542" customWidth="1"/>
    <col min="7942" max="7942" width="19.5703125" style="1542" customWidth="1"/>
    <col min="7943" max="7943" width="2.42578125" style="1542" customWidth="1"/>
    <col min="7944" max="7945" width="5.140625" style="1542" customWidth="1"/>
    <col min="7946" max="8192" width="11.42578125" style="1542"/>
    <col min="8193" max="8193" width="20.28515625" style="1542" customWidth="1"/>
    <col min="8194" max="8194" width="83.140625" style="1542" customWidth="1"/>
    <col min="8195" max="8197" width="21.42578125" style="1542" customWidth="1"/>
    <col min="8198" max="8198" width="19.5703125" style="1542" customWidth="1"/>
    <col min="8199" max="8199" width="2.42578125" style="1542" customWidth="1"/>
    <col min="8200" max="8201" width="5.140625" style="1542" customWidth="1"/>
    <col min="8202" max="8448" width="11.42578125" style="1542"/>
    <col min="8449" max="8449" width="20.28515625" style="1542" customWidth="1"/>
    <col min="8450" max="8450" width="83.140625" style="1542" customWidth="1"/>
    <col min="8451" max="8453" width="21.42578125" style="1542" customWidth="1"/>
    <col min="8454" max="8454" width="19.5703125" style="1542" customWidth="1"/>
    <col min="8455" max="8455" width="2.42578125" style="1542" customWidth="1"/>
    <col min="8456" max="8457" width="5.140625" style="1542" customWidth="1"/>
    <col min="8458" max="8704" width="11.42578125" style="1542"/>
    <col min="8705" max="8705" width="20.28515625" style="1542" customWidth="1"/>
    <col min="8706" max="8706" width="83.140625" style="1542" customWidth="1"/>
    <col min="8707" max="8709" width="21.42578125" style="1542" customWidth="1"/>
    <col min="8710" max="8710" width="19.5703125" style="1542" customWidth="1"/>
    <col min="8711" max="8711" width="2.42578125" style="1542" customWidth="1"/>
    <col min="8712" max="8713" width="5.140625" style="1542" customWidth="1"/>
    <col min="8714" max="8960" width="11.42578125" style="1542"/>
    <col min="8961" max="8961" width="20.28515625" style="1542" customWidth="1"/>
    <col min="8962" max="8962" width="83.140625" style="1542" customWidth="1"/>
    <col min="8963" max="8965" width="21.42578125" style="1542" customWidth="1"/>
    <col min="8966" max="8966" width="19.5703125" style="1542" customWidth="1"/>
    <col min="8967" max="8967" width="2.42578125" style="1542" customWidth="1"/>
    <col min="8968" max="8969" width="5.140625" style="1542" customWidth="1"/>
    <col min="8970" max="9216" width="11.42578125" style="1542"/>
    <col min="9217" max="9217" width="20.28515625" style="1542" customWidth="1"/>
    <col min="9218" max="9218" width="83.140625" style="1542" customWidth="1"/>
    <col min="9219" max="9221" width="21.42578125" style="1542" customWidth="1"/>
    <col min="9222" max="9222" width="19.5703125" style="1542" customWidth="1"/>
    <col min="9223" max="9223" width="2.42578125" style="1542" customWidth="1"/>
    <col min="9224" max="9225" width="5.140625" style="1542" customWidth="1"/>
    <col min="9226" max="9472" width="11.42578125" style="1542"/>
    <col min="9473" max="9473" width="20.28515625" style="1542" customWidth="1"/>
    <col min="9474" max="9474" width="83.140625" style="1542" customWidth="1"/>
    <col min="9475" max="9477" width="21.42578125" style="1542" customWidth="1"/>
    <col min="9478" max="9478" width="19.5703125" style="1542" customWidth="1"/>
    <col min="9479" max="9479" width="2.42578125" style="1542" customWidth="1"/>
    <col min="9480" max="9481" width="5.140625" style="1542" customWidth="1"/>
    <col min="9482" max="9728" width="11.42578125" style="1542"/>
    <col min="9729" max="9729" width="20.28515625" style="1542" customWidth="1"/>
    <col min="9730" max="9730" width="83.140625" style="1542" customWidth="1"/>
    <col min="9731" max="9733" width="21.42578125" style="1542" customWidth="1"/>
    <col min="9734" max="9734" width="19.5703125" style="1542" customWidth="1"/>
    <col min="9735" max="9735" width="2.42578125" style="1542" customWidth="1"/>
    <col min="9736" max="9737" width="5.140625" style="1542" customWidth="1"/>
    <col min="9738" max="9984" width="11.42578125" style="1542"/>
    <col min="9985" max="9985" width="20.28515625" style="1542" customWidth="1"/>
    <col min="9986" max="9986" width="83.140625" style="1542" customWidth="1"/>
    <col min="9987" max="9989" width="21.42578125" style="1542" customWidth="1"/>
    <col min="9990" max="9990" width="19.5703125" style="1542" customWidth="1"/>
    <col min="9991" max="9991" width="2.42578125" style="1542" customWidth="1"/>
    <col min="9992" max="9993" width="5.140625" style="1542" customWidth="1"/>
    <col min="9994" max="10240" width="11.42578125" style="1542"/>
    <col min="10241" max="10241" width="20.28515625" style="1542" customWidth="1"/>
    <col min="10242" max="10242" width="83.140625" style="1542" customWidth="1"/>
    <col min="10243" max="10245" width="21.42578125" style="1542" customWidth="1"/>
    <col min="10246" max="10246" width="19.5703125" style="1542" customWidth="1"/>
    <col min="10247" max="10247" width="2.42578125" style="1542" customWidth="1"/>
    <col min="10248" max="10249" width="5.140625" style="1542" customWidth="1"/>
    <col min="10250" max="10496" width="11.42578125" style="1542"/>
    <col min="10497" max="10497" width="20.28515625" style="1542" customWidth="1"/>
    <col min="10498" max="10498" width="83.140625" style="1542" customWidth="1"/>
    <col min="10499" max="10501" width="21.42578125" style="1542" customWidth="1"/>
    <col min="10502" max="10502" width="19.5703125" style="1542" customWidth="1"/>
    <col min="10503" max="10503" width="2.42578125" style="1542" customWidth="1"/>
    <col min="10504" max="10505" width="5.140625" style="1542" customWidth="1"/>
    <col min="10506" max="10752" width="11.42578125" style="1542"/>
    <col min="10753" max="10753" width="20.28515625" style="1542" customWidth="1"/>
    <col min="10754" max="10754" width="83.140625" style="1542" customWidth="1"/>
    <col min="10755" max="10757" width="21.42578125" style="1542" customWidth="1"/>
    <col min="10758" max="10758" width="19.5703125" style="1542" customWidth="1"/>
    <col min="10759" max="10759" width="2.42578125" style="1542" customWidth="1"/>
    <col min="10760" max="10761" width="5.140625" style="1542" customWidth="1"/>
    <col min="10762" max="11008" width="11.42578125" style="1542"/>
    <col min="11009" max="11009" width="20.28515625" style="1542" customWidth="1"/>
    <col min="11010" max="11010" width="83.140625" style="1542" customWidth="1"/>
    <col min="11011" max="11013" width="21.42578125" style="1542" customWidth="1"/>
    <col min="11014" max="11014" width="19.5703125" style="1542" customWidth="1"/>
    <col min="11015" max="11015" width="2.42578125" style="1542" customWidth="1"/>
    <col min="11016" max="11017" width="5.140625" style="1542" customWidth="1"/>
    <col min="11018" max="11264" width="11.42578125" style="1542"/>
    <col min="11265" max="11265" width="20.28515625" style="1542" customWidth="1"/>
    <col min="11266" max="11266" width="83.140625" style="1542" customWidth="1"/>
    <col min="11267" max="11269" width="21.42578125" style="1542" customWidth="1"/>
    <col min="11270" max="11270" width="19.5703125" style="1542" customWidth="1"/>
    <col min="11271" max="11271" width="2.42578125" style="1542" customWidth="1"/>
    <col min="11272" max="11273" width="5.140625" style="1542" customWidth="1"/>
    <col min="11274" max="11520" width="11.42578125" style="1542"/>
    <col min="11521" max="11521" width="20.28515625" style="1542" customWidth="1"/>
    <col min="11522" max="11522" width="83.140625" style="1542" customWidth="1"/>
    <col min="11523" max="11525" width="21.42578125" style="1542" customWidth="1"/>
    <col min="11526" max="11526" width="19.5703125" style="1542" customWidth="1"/>
    <col min="11527" max="11527" width="2.42578125" style="1542" customWidth="1"/>
    <col min="11528" max="11529" width="5.140625" style="1542" customWidth="1"/>
    <col min="11530" max="11776" width="11.42578125" style="1542"/>
    <col min="11777" max="11777" width="20.28515625" style="1542" customWidth="1"/>
    <col min="11778" max="11778" width="83.140625" style="1542" customWidth="1"/>
    <col min="11779" max="11781" width="21.42578125" style="1542" customWidth="1"/>
    <col min="11782" max="11782" width="19.5703125" style="1542" customWidth="1"/>
    <col min="11783" max="11783" width="2.42578125" style="1542" customWidth="1"/>
    <col min="11784" max="11785" width="5.140625" style="1542" customWidth="1"/>
    <col min="11786" max="12032" width="11.42578125" style="1542"/>
    <col min="12033" max="12033" width="20.28515625" style="1542" customWidth="1"/>
    <col min="12034" max="12034" width="83.140625" style="1542" customWidth="1"/>
    <col min="12035" max="12037" width="21.42578125" style="1542" customWidth="1"/>
    <col min="12038" max="12038" width="19.5703125" style="1542" customWidth="1"/>
    <col min="12039" max="12039" width="2.42578125" style="1542" customWidth="1"/>
    <col min="12040" max="12041" width="5.140625" style="1542" customWidth="1"/>
    <col min="12042" max="12288" width="11.42578125" style="1542"/>
    <col min="12289" max="12289" width="20.28515625" style="1542" customWidth="1"/>
    <col min="12290" max="12290" width="83.140625" style="1542" customWidth="1"/>
    <col min="12291" max="12293" width="21.42578125" style="1542" customWidth="1"/>
    <col min="12294" max="12294" width="19.5703125" style="1542" customWidth="1"/>
    <col min="12295" max="12295" width="2.42578125" style="1542" customWidth="1"/>
    <col min="12296" max="12297" width="5.140625" style="1542" customWidth="1"/>
    <col min="12298" max="12544" width="11.42578125" style="1542"/>
    <col min="12545" max="12545" width="20.28515625" style="1542" customWidth="1"/>
    <col min="12546" max="12546" width="83.140625" style="1542" customWidth="1"/>
    <col min="12547" max="12549" width="21.42578125" style="1542" customWidth="1"/>
    <col min="12550" max="12550" width="19.5703125" style="1542" customWidth="1"/>
    <col min="12551" max="12551" width="2.42578125" style="1542" customWidth="1"/>
    <col min="12552" max="12553" width="5.140625" style="1542" customWidth="1"/>
    <col min="12554" max="12800" width="11.42578125" style="1542"/>
    <col min="12801" max="12801" width="20.28515625" style="1542" customWidth="1"/>
    <col min="12802" max="12802" width="83.140625" style="1542" customWidth="1"/>
    <col min="12803" max="12805" width="21.42578125" style="1542" customWidth="1"/>
    <col min="12806" max="12806" width="19.5703125" style="1542" customWidth="1"/>
    <col min="12807" max="12807" width="2.42578125" style="1542" customWidth="1"/>
    <col min="12808" max="12809" width="5.140625" style="1542" customWidth="1"/>
    <col min="12810" max="13056" width="11.42578125" style="1542"/>
    <col min="13057" max="13057" width="20.28515625" style="1542" customWidth="1"/>
    <col min="13058" max="13058" width="83.140625" style="1542" customWidth="1"/>
    <col min="13059" max="13061" width="21.42578125" style="1542" customWidth="1"/>
    <col min="13062" max="13062" width="19.5703125" style="1542" customWidth="1"/>
    <col min="13063" max="13063" width="2.42578125" style="1542" customWidth="1"/>
    <col min="13064" max="13065" width="5.140625" style="1542" customWidth="1"/>
    <col min="13066" max="13312" width="11.42578125" style="1542"/>
    <col min="13313" max="13313" width="20.28515625" style="1542" customWidth="1"/>
    <col min="13314" max="13314" width="83.140625" style="1542" customWidth="1"/>
    <col min="13315" max="13317" width="21.42578125" style="1542" customWidth="1"/>
    <col min="13318" max="13318" width="19.5703125" style="1542" customWidth="1"/>
    <col min="13319" max="13319" width="2.42578125" style="1542" customWidth="1"/>
    <col min="13320" max="13321" width="5.140625" style="1542" customWidth="1"/>
    <col min="13322" max="13568" width="11.42578125" style="1542"/>
    <col min="13569" max="13569" width="20.28515625" style="1542" customWidth="1"/>
    <col min="13570" max="13570" width="83.140625" style="1542" customWidth="1"/>
    <col min="13571" max="13573" width="21.42578125" style="1542" customWidth="1"/>
    <col min="13574" max="13574" width="19.5703125" style="1542" customWidth="1"/>
    <col min="13575" max="13575" width="2.42578125" style="1542" customWidth="1"/>
    <col min="13576" max="13577" width="5.140625" style="1542" customWidth="1"/>
    <col min="13578" max="13824" width="11.42578125" style="1542"/>
    <col min="13825" max="13825" width="20.28515625" style="1542" customWidth="1"/>
    <col min="13826" max="13826" width="83.140625" style="1542" customWidth="1"/>
    <col min="13827" max="13829" width="21.42578125" style="1542" customWidth="1"/>
    <col min="13830" max="13830" width="19.5703125" style="1542" customWidth="1"/>
    <col min="13831" max="13831" width="2.42578125" style="1542" customWidth="1"/>
    <col min="13832" max="13833" width="5.140625" style="1542" customWidth="1"/>
    <col min="13834" max="14080" width="11.42578125" style="1542"/>
    <col min="14081" max="14081" width="20.28515625" style="1542" customWidth="1"/>
    <col min="14082" max="14082" width="83.140625" style="1542" customWidth="1"/>
    <col min="14083" max="14085" width="21.42578125" style="1542" customWidth="1"/>
    <col min="14086" max="14086" width="19.5703125" style="1542" customWidth="1"/>
    <col min="14087" max="14087" width="2.42578125" style="1542" customWidth="1"/>
    <col min="14088" max="14089" width="5.140625" style="1542" customWidth="1"/>
    <col min="14090" max="14336" width="11.42578125" style="1542"/>
    <col min="14337" max="14337" width="20.28515625" style="1542" customWidth="1"/>
    <col min="14338" max="14338" width="83.140625" style="1542" customWidth="1"/>
    <col min="14339" max="14341" width="21.42578125" style="1542" customWidth="1"/>
    <col min="14342" max="14342" width="19.5703125" style="1542" customWidth="1"/>
    <col min="14343" max="14343" width="2.42578125" style="1542" customWidth="1"/>
    <col min="14344" max="14345" width="5.140625" style="1542" customWidth="1"/>
    <col min="14346" max="14592" width="11.42578125" style="1542"/>
    <col min="14593" max="14593" width="20.28515625" style="1542" customWidth="1"/>
    <col min="14594" max="14594" width="83.140625" style="1542" customWidth="1"/>
    <col min="14595" max="14597" width="21.42578125" style="1542" customWidth="1"/>
    <col min="14598" max="14598" width="19.5703125" style="1542" customWidth="1"/>
    <col min="14599" max="14599" width="2.42578125" style="1542" customWidth="1"/>
    <col min="14600" max="14601" width="5.140625" style="1542" customWidth="1"/>
    <col min="14602" max="14848" width="11.42578125" style="1542"/>
    <col min="14849" max="14849" width="20.28515625" style="1542" customWidth="1"/>
    <col min="14850" max="14850" width="83.140625" style="1542" customWidth="1"/>
    <col min="14851" max="14853" width="21.42578125" style="1542" customWidth="1"/>
    <col min="14854" max="14854" width="19.5703125" style="1542" customWidth="1"/>
    <col min="14855" max="14855" width="2.42578125" style="1542" customWidth="1"/>
    <col min="14856" max="14857" width="5.140625" style="1542" customWidth="1"/>
    <col min="14858" max="15104" width="11.42578125" style="1542"/>
    <col min="15105" max="15105" width="20.28515625" style="1542" customWidth="1"/>
    <col min="15106" max="15106" width="83.140625" style="1542" customWidth="1"/>
    <col min="15107" max="15109" width="21.42578125" style="1542" customWidth="1"/>
    <col min="15110" max="15110" width="19.5703125" style="1542" customWidth="1"/>
    <col min="15111" max="15111" width="2.42578125" style="1542" customWidth="1"/>
    <col min="15112" max="15113" width="5.140625" style="1542" customWidth="1"/>
    <col min="15114" max="15360" width="11.42578125" style="1542"/>
    <col min="15361" max="15361" width="20.28515625" style="1542" customWidth="1"/>
    <col min="15362" max="15362" width="83.140625" style="1542" customWidth="1"/>
    <col min="15363" max="15365" width="21.42578125" style="1542" customWidth="1"/>
    <col min="15366" max="15366" width="19.5703125" style="1542" customWidth="1"/>
    <col min="15367" max="15367" width="2.42578125" style="1542" customWidth="1"/>
    <col min="15368" max="15369" width="5.140625" style="1542" customWidth="1"/>
    <col min="15370" max="15616" width="11.42578125" style="1542"/>
    <col min="15617" max="15617" width="20.28515625" style="1542" customWidth="1"/>
    <col min="15618" max="15618" width="83.140625" style="1542" customWidth="1"/>
    <col min="15619" max="15621" width="21.42578125" style="1542" customWidth="1"/>
    <col min="15622" max="15622" width="19.5703125" style="1542" customWidth="1"/>
    <col min="15623" max="15623" width="2.42578125" style="1542" customWidth="1"/>
    <col min="15624" max="15625" width="5.140625" style="1542" customWidth="1"/>
    <col min="15626" max="15872" width="11.42578125" style="1542"/>
    <col min="15873" max="15873" width="20.28515625" style="1542" customWidth="1"/>
    <col min="15874" max="15874" width="83.140625" style="1542" customWidth="1"/>
    <col min="15875" max="15877" width="21.42578125" style="1542" customWidth="1"/>
    <col min="15878" max="15878" width="19.5703125" style="1542" customWidth="1"/>
    <col min="15879" max="15879" width="2.42578125" style="1542" customWidth="1"/>
    <col min="15880" max="15881" width="5.140625" style="1542" customWidth="1"/>
    <col min="15882" max="16128" width="11.42578125" style="1542"/>
    <col min="16129" max="16129" width="20.28515625" style="1542" customWidth="1"/>
    <col min="16130" max="16130" width="83.140625" style="1542" customWidth="1"/>
    <col min="16131" max="16133" width="21.42578125" style="1542" customWidth="1"/>
    <col min="16134" max="16134" width="19.5703125" style="1542" customWidth="1"/>
    <col min="16135" max="16135" width="2.42578125" style="1542" customWidth="1"/>
    <col min="16136" max="16137" width="5.140625" style="1542" customWidth="1"/>
    <col min="16138" max="16384" width="11.42578125" style="1542"/>
  </cols>
  <sheetData>
    <row r="1" spans="1:7" ht="12.75" x14ac:dyDescent="0.2">
      <c r="A1" s="1300" t="s">
        <v>0</v>
      </c>
      <c r="B1" s="1301"/>
      <c r="C1" s="1583" t="s">
        <v>1</v>
      </c>
      <c r="D1" s="1584"/>
      <c r="E1" s="1585"/>
      <c r="F1" s="1302"/>
    </row>
    <row r="2" spans="1:7" ht="12.75" x14ac:dyDescent="0.2">
      <c r="A2" s="1300" t="str">
        <f>CONCATENATE("COMUNA: ",[7]NOMBRE!B2," - ","( ",[7]NOMBRE!C2,[7]NOMBRE!D2,[7]NOMBRE!E2,[7]NOMBRE!F2,[7]NOMBRE!G2," )")</f>
        <v>COMUNA: LINARES - ( 07401 )</v>
      </c>
      <c r="B2" s="1301"/>
      <c r="C2" s="1586"/>
      <c r="D2" s="1587"/>
      <c r="E2" s="1588"/>
      <c r="F2" s="1303"/>
      <c r="G2" s="1304"/>
    </row>
    <row r="3" spans="1:7" ht="12.75" x14ac:dyDescent="0.2">
      <c r="A3" s="1300" t="str">
        <f>CONCATENATE("ESTABLECIMIENTO: ",[7]NOMBRE!B3," - ","( ",[7]NOMBRE!C3,[7]NOMBRE!D3,[7]NOMBRE!E3,[7]NOMBRE!F3,[7]NOMBRE!G3," )")</f>
        <v>ESTABLECIMIENTO: HOSPITAL DE LINARES  - ( 16108 )</v>
      </c>
      <c r="B3" s="1301"/>
      <c r="C3" s="1583" t="s">
        <v>4</v>
      </c>
      <c r="D3" s="1584"/>
      <c r="E3" s="1585"/>
      <c r="F3" s="1303"/>
      <c r="G3" s="1305"/>
    </row>
    <row r="4" spans="1:7" ht="12.75" x14ac:dyDescent="0.2">
      <c r="A4" s="1300" t="str">
        <f>CONCATENATE("MES: ",[7]NOMBRE!B6," - ","( ",[7]NOMBRE!C6,[7]NOMBRE!D6," )")</f>
        <v>MES: SEPTIEMBRE - ( 09 )</v>
      </c>
      <c r="B4" s="1301"/>
      <c r="C4" s="1586" t="str">
        <f>CONCATENATE([7]NOMBRE!B6," ","( ",[7]NOMBRE!C6,[7]NOMBRE!D6," )")</f>
        <v>SEPTIEMBRE ( 09 )</v>
      </c>
      <c r="D4" s="1587"/>
      <c r="E4" s="1588"/>
      <c r="F4" s="1303"/>
      <c r="G4" s="1305"/>
    </row>
    <row r="5" spans="1:7" ht="12.75" x14ac:dyDescent="0.2">
      <c r="A5" s="1300" t="str">
        <f>CONCATENATE("AÑO: ",[7]NOMBRE!B7)</f>
        <v>AÑO: 2013</v>
      </c>
      <c r="B5" s="1301"/>
      <c r="C5" s="1583" t="s">
        <v>8</v>
      </c>
      <c r="D5" s="1584"/>
      <c r="E5" s="1585"/>
      <c r="F5" s="1303"/>
      <c r="G5" s="1305"/>
    </row>
    <row r="6" spans="1:7" ht="12.75" x14ac:dyDescent="0.2">
      <c r="A6" s="1306"/>
      <c r="B6" s="1306"/>
      <c r="C6" s="1586">
        <f>[7]NOMBRE!B7</f>
        <v>2013</v>
      </c>
      <c r="D6" s="1587"/>
      <c r="E6" s="1588"/>
      <c r="F6" s="1303"/>
      <c r="G6" s="1305"/>
    </row>
    <row r="7" spans="1:7" ht="15" x14ac:dyDescent="0.2">
      <c r="A7" s="1595" t="s">
        <v>9</v>
      </c>
      <c r="B7" s="1596"/>
      <c r="C7" s="1600" t="s">
        <v>10</v>
      </c>
      <c r="D7" s="1601"/>
      <c r="E7" s="1602"/>
      <c r="F7" s="1303"/>
      <c r="G7" s="1305"/>
    </row>
    <row r="8" spans="1:7" ht="15" x14ac:dyDescent="0.2">
      <c r="A8" s="1306"/>
      <c r="B8" s="1579" t="s">
        <v>11</v>
      </c>
      <c r="C8" s="1586" t="str">
        <f>CONCATENATE([7]NOMBRE!B3," ","( ",[7]NOMBRE!C3,[7]NOMBRE!D3,[7]NOMBRE!E3,[7]NOMBRE!F3,[7]NOMBRE!G3," )")</f>
        <v>HOSPITAL DE LINARES  ( 16108 )</v>
      </c>
      <c r="D8" s="1587"/>
      <c r="E8" s="1588"/>
      <c r="F8" s="1303"/>
      <c r="G8" s="1305"/>
    </row>
    <row r="9" spans="1:7" ht="12.75" x14ac:dyDescent="0.2">
      <c r="A9" s="1306"/>
      <c r="B9" s="1306"/>
      <c r="C9" s="1306"/>
      <c r="D9" s="1306"/>
      <c r="E9" s="1306"/>
      <c r="F9" s="1303"/>
      <c r="G9" s="1305"/>
    </row>
    <row r="10" spans="1:7" ht="12.75" x14ac:dyDescent="0.2">
      <c r="A10" s="1306"/>
      <c r="B10" s="1306"/>
      <c r="C10" s="1306"/>
      <c r="D10" s="1306"/>
      <c r="E10" s="1306"/>
      <c r="F10" s="1303"/>
      <c r="G10" s="1307"/>
    </row>
    <row r="11" spans="1:7" ht="12.75" x14ac:dyDescent="0.2">
      <c r="A11" s="1589" t="s">
        <v>13</v>
      </c>
      <c r="B11" s="1590"/>
      <c r="C11" s="1590"/>
      <c r="D11" s="1590"/>
      <c r="E11" s="1591"/>
      <c r="F11" s="1303"/>
    </row>
    <row r="12" spans="1:7" ht="43.5" customHeight="1" x14ac:dyDescent="0.2">
      <c r="A12" s="1077" t="s">
        <v>14</v>
      </c>
      <c r="B12" s="1077" t="s">
        <v>15</v>
      </c>
      <c r="C12" s="1576" t="s">
        <v>16</v>
      </c>
      <c r="D12" s="1123" t="s">
        <v>17</v>
      </c>
      <c r="E12" s="1578" t="s">
        <v>18</v>
      </c>
      <c r="F12" s="1306"/>
    </row>
    <row r="13" spans="1:7" ht="12.75" customHeight="1" x14ac:dyDescent="0.2">
      <c r="A13" s="1592" t="s">
        <v>19</v>
      </c>
      <c r="B13" s="1593"/>
      <c r="C13" s="1593"/>
      <c r="D13" s="1593"/>
      <c r="E13" s="1594"/>
      <c r="F13" s="1306"/>
    </row>
    <row r="14" spans="1:7" ht="15" customHeight="1" x14ac:dyDescent="0.2">
      <c r="A14" s="1467" t="s">
        <v>20</v>
      </c>
      <c r="B14" s="1476" t="s">
        <v>21</v>
      </c>
      <c r="C14" s="1417">
        <f>[7]BS17A!$D13</f>
        <v>0</v>
      </c>
      <c r="D14" s="1308">
        <f>[7]BS17A!$U13</f>
        <v>4050</v>
      </c>
      <c r="E14" s="1309">
        <f>[7]BS17A!$V13</f>
        <v>0</v>
      </c>
      <c r="F14" s="1306"/>
    </row>
    <row r="15" spans="1:7" ht="15" customHeight="1" x14ac:dyDescent="0.2">
      <c r="A15" s="1468" t="s">
        <v>22</v>
      </c>
      <c r="B15" s="1464" t="s">
        <v>23</v>
      </c>
      <c r="C15" s="1417">
        <f>[7]BS17A!$D14</f>
        <v>0</v>
      </c>
      <c r="D15" s="1311">
        <f>[7]BS17A!$U14</f>
        <v>5090</v>
      </c>
      <c r="E15" s="1312">
        <f>[7]BS17A!$V14</f>
        <v>0</v>
      </c>
      <c r="F15" s="1306"/>
    </row>
    <row r="16" spans="1:7" ht="15" customHeight="1" x14ac:dyDescent="0.2">
      <c r="A16" s="1468" t="s">
        <v>24</v>
      </c>
      <c r="B16" s="1464" t="s">
        <v>25</v>
      </c>
      <c r="C16" s="1417">
        <f>[7]BS17A!$D15</f>
        <v>6269</v>
      </c>
      <c r="D16" s="1311">
        <f>[7]BS17A!$U15</f>
        <v>10920</v>
      </c>
      <c r="E16" s="1312">
        <f>[7]BS17A!$V15</f>
        <v>68457480</v>
      </c>
      <c r="F16" s="1306"/>
    </row>
    <row r="17" spans="1:6" ht="15" customHeight="1" x14ac:dyDescent="0.2">
      <c r="A17" s="1468" t="s">
        <v>26</v>
      </c>
      <c r="B17" s="1464" t="s">
        <v>27</v>
      </c>
      <c r="C17" s="1417">
        <f>[7]BS17A!$D16</f>
        <v>0</v>
      </c>
      <c r="D17" s="1311">
        <f>[7]BS17A!$U16</f>
        <v>6520</v>
      </c>
      <c r="E17" s="1312">
        <f>[7]BS17A!$V16</f>
        <v>0</v>
      </c>
      <c r="F17" s="1306"/>
    </row>
    <row r="18" spans="1:6" ht="15" customHeight="1" x14ac:dyDescent="0.2">
      <c r="A18" s="1468" t="s">
        <v>28</v>
      </c>
      <c r="B18" s="1464" t="s">
        <v>29</v>
      </c>
      <c r="C18" s="1417">
        <f>[7]BS17A!$D17</f>
        <v>0</v>
      </c>
      <c r="D18" s="1311">
        <f>[7]BS17A!$U17</f>
        <v>7160</v>
      </c>
      <c r="E18" s="1312">
        <f>[7]BS17A!$V17</f>
        <v>0</v>
      </c>
      <c r="F18" s="1306"/>
    </row>
    <row r="19" spans="1:6" ht="33" customHeight="1" x14ac:dyDescent="0.2">
      <c r="A19" s="1468" t="s">
        <v>30</v>
      </c>
      <c r="B19" s="1298" t="s">
        <v>31</v>
      </c>
      <c r="C19" s="1417">
        <f>[7]BS17A!$D20</f>
        <v>0</v>
      </c>
      <c r="D19" s="1311">
        <f>[7]BS17A!$U20</f>
        <v>5520</v>
      </c>
      <c r="E19" s="1312">
        <f>[7]BS17A!$V20</f>
        <v>0</v>
      </c>
      <c r="F19" s="1306"/>
    </row>
    <row r="20" spans="1:6" ht="42.75" customHeight="1" x14ac:dyDescent="0.2">
      <c r="A20" s="1468" t="s">
        <v>32</v>
      </c>
      <c r="B20" s="1298" t="s">
        <v>33</v>
      </c>
      <c r="C20" s="1417">
        <f>[7]BS17A!$D21</f>
        <v>0</v>
      </c>
      <c r="D20" s="1311">
        <f>[7]BS17A!$U21</f>
        <v>6620</v>
      </c>
      <c r="E20" s="1312">
        <f>[7]BS17A!$V21</f>
        <v>0</v>
      </c>
      <c r="F20" s="1306"/>
    </row>
    <row r="21" spans="1:6" ht="42.75" customHeight="1" x14ac:dyDescent="0.2">
      <c r="A21" s="1468" t="s">
        <v>34</v>
      </c>
      <c r="B21" s="1298" t="s">
        <v>35</v>
      </c>
      <c r="C21" s="1417">
        <f>[7]BS17A!$D22</f>
        <v>0</v>
      </c>
      <c r="D21" s="1311">
        <f>[7]BS17A!$U22</f>
        <v>8210</v>
      </c>
      <c r="E21" s="1312">
        <f>[7]BS17A!$V22</f>
        <v>0</v>
      </c>
      <c r="F21" s="1306"/>
    </row>
    <row r="22" spans="1:6" ht="32.25" customHeight="1" x14ac:dyDescent="0.2">
      <c r="A22" s="1468" t="s">
        <v>36</v>
      </c>
      <c r="B22" s="1298" t="s">
        <v>37</v>
      </c>
      <c r="C22" s="1417">
        <f>[7]BS17A!$D23</f>
        <v>1741</v>
      </c>
      <c r="D22" s="1311">
        <f>[7]BS17A!$U23</f>
        <v>5520</v>
      </c>
      <c r="E22" s="1312">
        <f>[7]BS17A!$V23</f>
        <v>9610320</v>
      </c>
      <c r="F22" s="1306"/>
    </row>
    <row r="23" spans="1:6" ht="40.5" customHeight="1" x14ac:dyDescent="0.2">
      <c r="A23" s="1468" t="s">
        <v>38</v>
      </c>
      <c r="B23" s="1298" t="s">
        <v>39</v>
      </c>
      <c r="C23" s="1417">
        <f>[7]BS17A!$D24</f>
        <v>851</v>
      </c>
      <c r="D23" s="1311">
        <f>[7]BS17A!$U24</f>
        <v>6620</v>
      </c>
      <c r="E23" s="1312">
        <f>[7]BS17A!$V24</f>
        <v>5633620</v>
      </c>
      <c r="F23" s="1306"/>
    </row>
    <row r="24" spans="1:6" ht="27" customHeight="1" x14ac:dyDescent="0.2">
      <c r="A24" s="1468" t="s">
        <v>40</v>
      </c>
      <c r="B24" s="1298" t="s">
        <v>41</v>
      </c>
      <c r="C24" s="1417">
        <f>[7]BS17A!$D25</f>
        <v>1304</v>
      </c>
      <c r="D24" s="1311">
        <f>[7]BS17A!$U25</f>
        <v>8210</v>
      </c>
      <c r="E24" s="1312">
        <f>[7]BS17A!$V25</f>
        <v>10705840</v>
      </c>
      <c r="F24" s="1306"/>
    </row>
    <row r="25" spans="1:6" ht="15" customHeight="1" x14ac:dyDescent="0.2">
      <c r="A25" s="1468" t="s">
        <v>42</v>
      </c>
      <c r="B25" s="1463" t="s">
        <v>43</v>
      </c>
      <c r="C25" s="1417">
        <f>+[7]BS17A!$D795</f>
        <v>182</v>
      </c>
      <c r="D25" s="1311">
        <f>+[7]BS17A!$U795</f>
        <v>6700</v>
      </c>
      <c r="E25" s="1312">
        <f>+[7]BS17A!$V795</f>
        <v>1219400</v>
      </c>
      <c r="F25" s="1306"/>
    </row>
    <row r="26" spans="1:6" ht="15" customHeight="1" x14ac:dyDescent="0.2">
      <c r="A26" s="1469" t="s">
        <v>44</v>
      </c>
      <c r="B26" s="1483" t="s">
        <v>45</v>
      </c>
      <c r="C26" s="1429">
        <f>+[7]BS17A!$D800</f>
        <v>0</v>
      </c>
      <c r="D26" s="1313">
        <f>+[7]BS17A!$U800</f>
        <v>27750</v>
      </c>
      <c r="E26" s="1314">
        <f>+[7]BS17A!$V800</f>
        <v>0</v>
      </c>
      <c r="F26" s="1306"/>
    </row>
    <row r="27" spans="1:6" ht="18" customHeight="1" x14ac:dyDescent="0.2">
      <c r="A27" s="1592" t="s">
        <v>46</v>
      </c>
      <c r="B27" s="1593"/>
      <c r="C27" s="1593"/>
      <c r="D27" s="1593"/>
      <c r="E27" s="1594"/>
      <c r="F27" s="1306"/>
    </row>
    <row r="28" spans="1:6" ht="15" customHeight="1" x14ac:dyDescent="0.2">
      <c r="A28" s="1467" t="s">
        <v>47</v>
      </c>
      <c r="B28" s="1476" t="s">
        <v>48</v>
      </c>
      <c r="C28" s="1420">
        <f>[7]BS17A!$D27</f>
        <v>1702</v>
      </c>
      <c r="D28" s="1308">
        <f>[7]BS17A!$U27</f>
        <v>1080</v>
      </c>
      <c r="E28" s="1309">
        <f>[7]BS17A!$V27</f>
        <v>1838160</v>
      </c>
      <c r="F28" s="1306"/>
    </row>
    <row r="29" spans="1:6" ht="15" customHeight="1" x14ac:dyDescent="0.2">
      <c r="A29" s="1468" t="s">
        <v>49</v>
      </c>
      <c r="B29" s="1482" t="s">
        <v>50</v>
      </c>
      <c r="C29" s="1417">
        <f>[7]BS17A!$D28</f>
        <v>0</v>
      </c>
      <c r="D29" s="1311">
        <f>[7]BS17A!$U28</f>
        <v>1840</v>
      </c>
      <c r="E29" s="1312">
        <f>[7]BS17A!$V28</f>
        <v>0</v>
      </c>
      <c r="F29" s="1306"/>
    </row>
    <row r="30" spans="1:6" ht="15" customHeight="1" x14ac:dyDescent="0.2">
      <c r="A30" s="1468" t="s">
        <v>51</v>
      </c>
      <c r="B30" s="1464" t="s">
        <v>52</v>
      </c>
      <c r="C30" s="1417">
        <f>[7]BS17A!$D29</f>
        <v>0</v>
      </c>
      <c r="D30" s="1311">
        <f>[7]BS17A!$U29</f>
        <v>590</v>
      </c>
      <c r="E30" s="1312">
        <f>[7]BS17A!$V29</f>
        <v>0</v>
      </c>
      <c r="F30" s="1306"/>
    </row>
    <row r="31" spans="1:6" ht="15" customHeight="1" x14ac:dyDescent="0.2">
      <c r="A31" s="1468" t="s">
        <v>53</v>
      </c>
      <c r="B31" s="1464" t="s">
        <v>54</v>
      </c>
      <c r="C31" s="1417">
        <f>[7]BS17A!$D30</f>
        <v>28</v>
      </c>
      <c r="D31" s="1311">
        <f>[7]BS17A!$U30</f>
        <v>1460</v>
      </c>
      <c r="E31" s="1312">
        <f>[7]BS17A!$V30</f>
        <v>40880</v>
      </c>
      <c r="F31" s="1306"/>
    </row>
    <row r="32" spans="1:6" ht="15" customHeight="1" x14ac:dyDescent="0.2">
      <c r="A32" s="1468" t="s">
        <v>55</v>
      </c>
      <c r="B32" s="1464" t="s">
        <v>56</v>
      </c>
      <c r="C32" s="1417">
        <f>[7]BS17A!$D31</f>
        <v>702</v>
      </c>
      <c r="D32" s="1311">
        <f>[7]BS17A!$U31</f>
        <v>1170</v>
      </c>
      <c r="E32" s="1312">
        <f>[7]BS17A!$V31</f>
        <v>821340</v>
      </c>
      <c r="F32" s="1306"/>
    </row>
    <row r="33" spans="1:6" ht="15" customHeight="1" x14ac:dyDescent="0.2">
      <c r="A33" s="1468" t="s">
        <v>57</v>
      </c>
      <c r="B33" s="1482" t="s">
        <v>58</v>
      </c>
      <c r="C33" s="1417">
        <f>[7]BS17A!$D32</f>
        <v>0</v>
      </c>
      <c r="D33" s="1311">
        <f>[7]BS17A!$U32</f>
        <v>1080</v>
      </c>
      <c r="E33" s="1312">
        <f>[7]BS17A!$V32</f>
        <v>0</v>
      </c>
      <c r="F33" s="1306"/>
    </row>
    <row r="34" spans="1:6" ht="15" customHeight="1" x14ac:dyDescent="0.2">
      <c r="A34" s="1468" t="s">
        <v>59</v>
      </c>
      <c r="B34" s="1464" t="s">
        <v>60</v>
      </c>
      <c r="C34" s="1417">
        <f>+[7]BS17A!$D796</f>
        <v>204</v>
      </c>
      <c r="D34" s="1311">
        <f>+[7]BS17A!$U796</f>
        <v>2620</v>
      </c>
      <c r="E34" s="1312">
        <f>+[7]BS17A!$V796</f>
        <v>534480</v>
      </c>
      <c r="F34" s="1306"/>
    </row>
    <row r="35" spans="1:6" ht="15" customHeight="1" x14ac:dyDescent="0.2">
      <c r="A35" s="1468" t="s">
        <v>61</v>
      </c>
      <c r="B35" s="1482" t="s">
        <v>62</v>
      </c>
      <c r="C35" s="1417">
        <f>+[7]BS17A!$D797</f>
        <v>334</v>
      </c>
      <c r="D35" s="1311">
        <f>+[7]BS17A!$U797</f>
        <v>2620</v>
      </c>
      <c r="E35" s="1312">
        <f>+[7]BS17A!$V797</f>
        <v>875080</v>
      </c>
      <c r="F35" s="1306"/>
    </row>
    <row r="36" spans="1:6" ht="15" customHeight="1" x14ac:dyDescent="0.2">
      <c r="A36" s="1468" t="s">
        <v>63</v>
      </c>
      <c r="B36" s="1482" t="s">
        <v>64</v>
      </c>
      <c r="C36" s="1417">
        <f>+[7]BS17A!$D798</f>
        <v>3</v>
      </c>
      <c r="D36" s="1311">
        <f>+[7]BS17A!$U798</f>
        <v>10450</v>
      </c>
      <c r="E36" s="1312">
        <f>+[7]BS17A!$V798</f>
        <v>31350</v>
      </c>
      <c r="F36" s="1306"/>
    </row>
    <row r="37" spans="1:6" ht="15" customHeight="1" x14ac:dyDescent="0.2">
      <c r="A37" s="1469" t="s">
        <v>65</v>
      </c>
      <c r="B37" s="1512" t="s">
        <v>66</v>
      </c>
      <c r="C37" s="1429">
        <f>+[7]BS17A!$D799</f>
        <v>26</v>
      </c>
      <c r="D37" s="1313">
        <f>+[7]BS17A!$U799</f>
        <v>12230</v>
      </c>
      <c r="E37" s="1314">
        <f>+[7]BS17A!$V799</f>
        <v>317980</v>
      </c>
      <c r="F37" s="1306"/>
    </row>
    <row r="38" spans="1:6" ht="18" customHeight="1" x14ac:dyDescent="0.2">
      <c r="A38" s="1597" t="s">
        <v>67</v>
      </c>
      <c r="B38" s="1598"/>
      <c r="C38" s="1598"/>
      <c r="D38" s="1598"/>
      <c r="E38" s="1599"/>
      <c r="F38" s="1306"/>
    </row>
    <row r="39" spans="1:6" ht="15" customHeight="1" x14ac:dyDescent="0.2">
      <c r="A39" s="1467" t="s">
        <v>68</v>
      </c>
      <c r="B39" s="1462" t="s">
        <v>69</v>
      </c>
      <c r="C39" s="1420">
        <f>+[7]BS17A!$D801</f>
        <v>0</v>
      </c>
      <c r="D39" s="1316">
        <f>+[7]BS17A!$U801</f>
        <v>3450</v>
      </c>
      <c r="E39" s="1317">
        <f>+[7]BS17A!$V801</f>
        <v>0</v>
      </c>
      <c r="F39" s="1306"/>
    </row>
    <row r="40" spans="1:6" ht="15" customHeight="1" x14ac:dyDescent="0.2">
      <c r="A40" s="1469" t="s">
        <v>70</v>
      </c>
      <c r="B40" s="1477" t="s">
        <v>71</v>
      </c>
      <c r="C40" s="1429">
        <f>+[7]BS17A!$D802</f>
        <v>0</v>
      </c>
      <c r="D40" s="1318">
        <f>+[7]BS17A!$U802</f>
        <v>8909</v>
      </c>
      <c r="E40" s="1319">
        <f>+[7]BS17A!$V802</f>
        <v>0</v>
      </c>
      <c r="F40" s="1306"/>
    </row>
    <row r="41" spans="1:6" ht="18" customHeight="1" x14ac:dyDescent="0.2">
      <c r="A41" s="1597" t="s">
        <v>72</v>
      </c>
      <c r="B41" s="1598"/>
      <c r="C41" s="1598"/>
      <c r="D41" s="1598"/>
      <c r="E41" s="1599"/>
      <c r="F41" s="1306"/>
    </row>
    <row r="42" spans="1:6" ht="15" customHeight="1" x14ac:dyDescent="0.2">
      <c r="A42" s="1467" t="s">
        <v>73</v>
      </c>
      <c r="B42" s="1484" t="s">
        <v>74</v>
      </c>
      <c r="C42" s="1420">
        <f>+[7]BS17A!$D34</f>
        <v>0</v>
      </c>
      <c r="D42" s="1316">
        <f>+[7]BS17A!$U34</f>
        <v>3530</v>
      </c>
      <c r="E42" s="1317">
        <f>+[7]BS17A!$V34</f>
        <v>0</v>
      </c>
      <c r="F42" s="1306"/>
    </row>
    <row r="43" spans="1:6" ht="15" customHeight="1" x14ac:dyDescent="0.2">
      <c r="A43" s="1468" t="s">
        <v>75</v>
      </c>
      <c r="B43" s="1464" t="s">
        <v>76</v>
      </c>
      <c r="C43" s="1417">
        <f>+[7]BS17A!$D35</f>
        <v>651</v>
      </c>
      <c r="D43" s="1311">
        <f>+[7]BS17A!$U35</f>
        <v>1940</v>
      </c>
      <c r="E43" s="1312">
        <f>+[7]BS17A!$V35</f>
        <v>1262940</v>
      </c>
      <c r="F43" s="1306"/>
    </row>
    <row r="44" spans="1:6" ht="15" customHeight="1" x14ac:dyDescent="0.2">
      <c r="A44" s="1468" t="s">
        <v>77</v>
      </c>
      <c r="B44" s="1464" t="s">
        <v>78</v>
      </c>
      <c r="C44" s="1417">
        <f>+[7]BS17A!$D36</f>
        <v>0</v>
      </c>
      <c r="D44" s="1311">
        <f>+[7]BS17A!$U36</f>
        <v>1940</v>
      </c>
      <c r="E44" s="1312">
        <f>+[7]BS17A!$V36</f>
        <v>0</v>
      </c>
      <c r="F44" s="1306"/>
    </row>
    <row r="45" spans="1:6" ht="15" customHeight="1" x14ac:dyDescent="0.2">
      <c r="A45" s="1469" t="s">
        <v>79</v>
      </c>
      <c r="B45" s="1465" t="s">
        <v>80</v>
      </c>
      <c r="C45" s="1429">
        <f>+[7]BS17A!$D37</f>
        <v>475</v>
      </c>
      <c r="D45" s="1318">
        <f>+[7]BS17A!$U37</f>
        <v>590</v>
      </c>
      <c r="E45" s="1319">
        <f>+[7]BS17A!$V37</f>
        <v>280250</v>
      </c>
      <c r="F45" s="1306"/>
    </row>
    <row r="46" spans="1:6" ht="18" customHeight="1" x14ac:dyDescent="0.2">
      <c r="A46" s="1597" t="s">
        <v>81</v>
      </c>
      <c r="B46" s="1598"/>
      <c r="C46" s="1598"/>
      <c r="D46" s="1598"/>
      <c r="E46" s="1599"/>
      <c r="F46" s="1306"/>
    </row>
    <row r="47" spans="1:6" ht="15" customHeight="1" x14ac:dyDescent="0.2">
      <c r="A47" s="1467" t="s">
        <v>82</v>
      </c>
      <c r="B47" s="1484" t="s">
        <v>83</v>
      </c>
      <c r="C47" s="1420">
        <f>+[7]BS17A!$D39</f>
        <v>0</v>
      </c>
      <c r="D47" s="1316">
        <f>+[7]BS17A!$U39</f>
        <v>1680</v>
      </c>
      <c r="E47" s="1317">
        <f>+[7]BS17A!$V39</f>
        <v>0</v>
      </c>
      <c r="F47" s="1306"/>
    </row>
    <row r="48" spans="1:6" ht="15" customHeight="1" x14ac:dyDescent="0.2">
      <c r="A48" s="1468" t="s">
        <v>84</v>
      </c>
      <c r="B48" s="1464" t="s">
        <v>85</v>
      </c>
      <c r="C48" s="1417">
        <f>+[7]BS17A!$D40</f>
        <v>24</v>
      </c>
      <c r="D48" s="1311">
        <f>+[7]BS17A!$U40</f>
        <v>1680</v>
      </c>
      <c r="E48" s="1312">
        <f>+[7]BS17A!$V40</f>
        <v>40320</v>
      </c>
      <c r="F48" s="1306"/>
    </row>
    <row r="49" spans="1:7" ht="15" customHeight="1" x14ac:dyDescent="0.2">
      <c r="A49" s="1469" t="s">
        <v>86</v>
      </c>
      <c r="B49" s="1465" t="s">
        <v>87</v>
      </c>
      <c r="C49" s="1429">
        <f>+[7]BS17A!$D41</f>
        <v>0</v>
      </c>
      <c r="D49" s="1318">
        <f>+[7]BS17A!$U41</f>
        <v>970</v>
      </c>
      <c r="E49" s="1319">
        <f>+[7]BS17A!$V41</f>
        <v>0</v>
      </c>
      <c r="F49" s="1306"/>
    </row>
    <row r="50" spans="1:7" ht="18" customHeight="1" x14ac:dyDescent="0.2">
      <c r="A50" s="1320"/>
      <c r="B50" s="1444" t="s">
        <v>88</v>
      </c>
      <c r="C50" s="1320">
        <f>SUM(C14:C49)</f>
        <v>14496</v>
      </c>
      <c r="D50" s="1321"/>
      <c r="E50" s="1322">
        <f>SUM(E14:E49)</f>
        <v>101669440</v>
      </c>
      <c r="F50" s="1306"/>
    </row>
    <row r="51" spans="1:7" ht="18" customHeight="1" x14ac:dyDescent="0.2">
      <c r="A51" s="1323"/>
      <c r="B51" s="1323"/>
      <c r="C51" s="1323"/>
      <c r="D51" s="1324"/>
      <c r="E51" s="1325"/>
      <c r="F51" s="1306"/>
    </row>
    <row r="52" spans="1:7" ht="12.75" x14ac:dyDescent="0.2">
      <c r="A52" s="1306"/>
      <c r="B52" s="1306"/>
      <c r="C52" s="1306"/>
      <c r="D52" s="1306"/>
      <c r="E52" s="1306"/>
      <c r="F52" s="1326"/>
      <c r="G52" s="1327"/>
    </row>
    <row r="53" spans="1:7" ht="12.75" x14ac:dyDescent="0.2">
      <c r="A53" s="1597" t="s">
        <v>89</v>
      </c>
      <c r="B53" s="1598"/>
      <c r="C53" s="1598"/>
      <c r="D53" s="1598"/>
      <c r="E53" s="1599"/>
      <c r="F53" s="1326"/>
      <c r="G53" s="1327"/>
    </row>
    <row r="54" spans="1:7" ht="42.75" customHeight="1" x14ac:dyDescent="0.2">
      <c r="A54" s="1077" t="s">
        <v>14</v>
      </c>
      <c r="B54" s="1077" t="s">
        <v>90</v>
      </c>
      <c r="C54" s="1576" t="s">
        <v>16</v>
      </c>
      <c r="D54" s="1124"/>
      <c r="E54" s="1578" t="s">
        <v>18</v>
      </c>
      <c r="F54" s="1306"/>
    </row>
    <row r="55" spans="1:7" ht="18" customHeight="1" x14ac:dyDescent="0.2">
      <c r="A55" s="1580" t="s">
        <v>91</v>
      </c>
      <c r="B55" s="1502" t="s">
        <v>92</v>
      </c>
      <c r="C55" s="1353">
        <f>+[7]BS17!$D12</f>
        <v>55358</v>
      </c>
      <c r="D55" s="1329"/>
      <c r="E55" s="1330">
        <f>+E56+E57+E58+E59+E60+E61+E65+E66+E67</f>
        <v>76169800</v>
      </c>
      <c r="F55" s="1306"/>
    </row>
    <row r="56" spans="1:7" ht="15" customHeight="1" x14ac:dyDescent="0.2">
      <c r="A56" s="1500" t="s">
        <v>93</v>
      </c>
      <c r="B56" s="1476" t="s">
        <v>94</v>
      </c>
      <c r="C56" s="1459">
        <f>+[7]BS17!$D13</f>
        <v>20713</v>
      </c>
      <c r="D56" s="1331"/>
      <c r="E56" s="1332">
        <f>+[7]BS17A!V83</f>
        <v>21955920</v>
      </c>
      <c r="F56" s="1306"/>
    </row>
    <row r="57" spans="1:7" ht="15" customHeight="1" x14ac:dyDescent="0.2">
      <c r="A57" s="1468" t="s">
        <v>95</v>
      </c>
      <c r="B57" s="1463" t="s">
        <v>96</v>
      </c>
      <c r="C57" s="1417">
        <f>+[7]BS17!$D14</f>
        <v>24919</v>
      </c>
      <c r="D57" s="1334"/>
      <c r="E57" s="1335">
        <f>+[7]BS17A!V174</f>
        <v>28849860</v>
      </c>
      <c r="F57" s="1306"/>
    </row>
    <row r="58" spans="1:7" ht="15" customHeight="1" x14ac:dyDescent="0.2">
      <c r="A58" s="1468" t="s">
        <v>97</v>
      </c>
      <c r="B58" s="1463" t="s">
        <v>98</v>
      </c>
      <c r="C58" s="1417">
        <f>+[7]BS17!$D15</f>
        <v>736</v>
      </c>
      <c r="D58" s="1334"/>
      <c r="E58" s="1335">
        <f>+[7]BS17A!V243</f>
        <v>2481600</v>
      </c>
      <c r="F58" s="1306"/>
    </row>
    <row r="59" spans="1:7" ht="15" customHeight="1" x14ac:dyDescent="0.2">
      <c r="A59" s="1468" t="s">
        <v>99</v>
      </c>
      <c r="B59" s="1463" t="s">
        <v>100</v>
      </c>
      <c r="C59" s="1417">
        <f>+[7]BS17!$D16</f>
        <v>0</v>
      </c>
      <c r="D59" s="1334"/>
      <c r="E59" s="1335">
        <f>+[7]BS17A!V289</f>
        <v>0</v>
      </c>
      <c r="F59" s="1306"/>
    </row>
    <row r="60" spans="1:7" ht="15" customHeight="1" x14ac:dyDescent="0.2">
      <c r="A60" s="1495" t="s">
        <v>101</v>
      </c>
      <c r="B60" s="1483" t="s">
        <v>102</v>
      </c>
      <c r="C60" s="1443">
        <f>+[7]BS17!$D17</f>
        <v>1355</v>
      </c>
      <c r="D60" s="1336"/>
      <c r="E60" s="1337">
        <f>+[7]BS17A!V295</f>
        <v>6190650</v>
      </c>
      <c r="F60" s="1306"/>
    </row>
    <row r="61" spans="1:7" ht="15" customHeight="1" x14ac:dyDescent="0.2">
      <c r="A61" s="1467" t="s">
        <v>103</v>
      </c>
      <c r="B61" s="1503" t="s">
        <v>104</v>
      </c>
      <c r="C61" s="1445">
        <f>+[7]BS17!$D18</f>
        <v>5304</v>
      </c>
      <c r="D61" s="1338"/>
      <c r="E61" s="1339">
        <f>SUM(E62:E64)</f>
        <v>13889060</v>
      </c>
      <c r="F61" s="1306"/>
    </row>
    <row r="62" spans="1:7" ht="15" customHeight="1" x14ac:dyDescent="0.2">
      <c r="A62" s="1506"/>
      <c r="B62" s="1484" t="s">
        <v>105</v>
      </c>
      <c r="C62" s="1420">
        <f>+[7]BS17!$D19</f>
        <v>3779</v>
      </c>
      <c r="D62" s="1340"/>
      <c r="E62" s="1341">
        <f>+[7]BS17A!V362</f>
        <v>8090630</v>
      </c>
      <c r="F62" s="1306"/>
    </row>
    <row r="63" spans="1:7" ht="15" customHeight="1" x14ac:dyDescent="0.2">
      <c r="A63" s="1506"/>
      <c r="B63" s="1463" t="s">
        <v>106</v>
      </c>
      <c r="C63" s="1417">
        <f>+[7]BS17!$D20</f>
        <v>55</v>
      </c>
      <c r="D63" s="1334"/>
      <c r="E63" s="1335">
        <f>+[7]BS17A!V405</f>
        <v>147440</v>
      </c>
      <c r="F63" s="1306"/>
    </row>
    <row r="64" spans="1:7" ht="15" customHeight="1" x14ac:dyDescent="0.2">
      <c r="A64" s="1507"/>
      <c r="B64" s="1465" t="s">
        <v>107</v>
      </c>
      <c r="C64" s="1429">
        <f>+[7]BS17!$D21</f>
        <v>1470</v>
      </c>
      <c r="D64" s="1342"/>
      <c r="E64" s="1343">
        <f>+[7]BS17A!V428</f>
        <v>5650990</v>
      </c>
      <c r="F64" s="1306"/>
    </row>
    <row r="65" spans="1:7" ht="15" customHeight="1" x14ac:dyDescent="0.2">
      <c r="A65" s="1500" t="s">
        <v>108</v>
      </c>
      <c r="B65" s="1499" t="s">
        <v>109</v>
      </c>
      <c r="C65" s="1459">
        <f>+[7]BS17!$D22</f>
        <v>0</v>
      </c>
      <c r="D65" s="1331"/>
      <c r="E65" s="1332">
        <f>+[7]BS17A!V446</f>
        <v>0</v>
      </c>
      <c r="F65" s="1306"/>
    </row>
    <row r="66" spans="1:7" ht="15" customHeight="1" x14ac:dyDescent="0.2">
      <c r="A66" s="1468" t="s">
        <v>110</v>
      </c>
      <c r="B66" s="1463" t="s">
        <v>111</v>
      </c>
      <c r="C66" s="1417">
        <f>+[7]BS17!$D23</f>
        <v>87</v>
      </c>
      <c r="D66" s="1334"/>
      <c r="E66" s="1335">
        <f>+[7]BS17A!V456</f>
        <v>143990</v>
      </c>
      <c r="F66" s="1306"/>
    </row>
    <row r="67" spans="1:7" ht="15" customHeight="1" x14ac:dyDescent="0.2">
      <c r="A67" s="1495" t="s">
        <v>112</v>
      </c>
      <c r="B67" s="1483" t="s">
        <v>113</v>
      </c>
      <c r="C67" s="1443">
        <f>+[7]BS17!$D24</f>
        <v>2244</v>
      </c>
      <c r="D67" s="1336"/>
      <c r="E67" s="1337">
        <f>+[7]BS17A!V500</f>
        <v>2658720</v>
      </c>
      <c r="F67" s="1306"/>
    </row>
    <row r="68" spans="1:7" ht="15" customHeight="1" x14ac:dyDescent="0.2">
      <c r="A68" s="1508" t="s">
        <v>114</v>
      </c>
      <c r="B68" s="1498" t="s">
        <v>115</v>
      </c>
      <c r="C68" s="1460">
        <f>+[7]BS17!$D25</f>
        <v>3954</v>
      </c>
      <c r="D68" s="1344"/>
      <c r="E68" s="1345">
        <f>SUM(E69:E74)</f>
        <v>57153760</v>
      </c>
      <c r="F68" s="1306"/>
    </row>
    <row r="69" spans="1:7" ht="15" customHeight="1" x14ac:dyDescent="0.2">
      <c r="A69" s="1468" t="s">
        <v>116</v>
      </c>
      <c r="B69" s="1463" t="s">
        <v>117</v>
      </c>
      <c r="C69" s="1417">
        <f>+[7]BS17!$D26</f>
        <v>2604</v>
      </c>
      <c r="D69" s="1334"/>
      <c r="E69" s="1335">
        <f>+[7]BS17A!V535</f>
        <v>20303790</v>
      </c>
      <c r="F69" s="1306"/>
    </row>
    <row r="70" spans="1:7" ht="15" customHeight="1" x14ac:dyDescent="0.2">
      <c r="A70" s="1468" t="s">
        <v>118</v>
      </c>
      <c r="B70" s="1463" t="s">
        <v>119</v>
      </c>
      <c r="C70" s="1417">
        <f>+[7]BS17!$D27</f>
        <v>3</v>
      </c>
      <c r="D70" s="1334"/>
      <c r="E70" s="1335">
        <f>+[7]BS17A!V590</f>
        <v>60970</v>
      </c>
      <c r="F70" s="1306"/>
    </row>
    <row r="71" spans="1:7" ht="15" customHeight="1" x14ac:dyDescent="0.2">
      <c r="A71" s="1468" t="s">
        <v>120</v>
      </c>
      <c r="B71" s="1463" t="s">
        <v>121</v>
      </c>
      <c r="C71" s="1417">
        <f>+[7]BS17!$D28</f>
        <v>571</v>
      </c>
      <c r="D71" s="1334"/>
      <c r="E71" s="1335">
        <f>+[7]BS17A!V615</f>
        <v>27622330</v>
      </c>
      <c r="F71" s="1306"/>
    </row>
    <row r="72" spans="1:7" ht="15" customHeight="1" x14ac:dyDescent="0.2">
      <c r="A72" s="1468" t="s">
        <v>122</v>
      </c>
      <c r="B72" s="1463" t="s">
        <v>123</v>
      </c>
      <c r="C72" s="1417">
        <f>+[7]BS17!$D30+[7]BS17!$D32</f>
        <v>626</v>
      </c>
      <c r="D72" s="1334"/>
      <c r="E72" s="1335">
        <f>+[7]BS17A!V633-[7]BS17A!V634</f>
        <v>8425670</v>
      </c>
      <c r="F72" s="1306"/>
    </row>
    <row r="73" spans="1:7" ht="15" customHeight="1" x14ac:dyDescent="0.2">
      <c r="A73" s="1509"/>
      <c r="B73" s="1463" t="s">
        <v>124</v>
      </c>
      <c r="C73" s="1417">
        <f>+[7]BS17!$D31</f>
        <v>150</v>
      </c>
      <c r="D73" s="1334"/>
      <c r="E73" s="1335">
        <f>+[7]BS17A!V634</f>
        <v>741000</v>
      </c>
      <c r="F73" s="1306"/>
    </row>
    <row r="74" spans="1:7" ht="15" customHeight="1" x14ac:dyDescent="0.2">
      <c r="A74" s="1510" t="s">
        <v>125</v>
      </c>
      <c r="B74" s="1504" t="s">
        <v>126</v>
      </c>
      <c r="C74" s="1450">
        <f>+[7]BS17!$D33</f>
        <v>0</v>
      </c>
      <c r="D74" s="1425"/>
      <c r="E74" s="1426">
        <f>+[7]BS17A!V654</f>
        <v>0</v>
      </c>
      <c r="F74" s="1306"/>
    </row>
    <row r="75" spans="1:7" ht="15" customHeight="1" x14ac:dyDescent="0.2">
      <c r="A75" s="1511" t="s">
        <v>127</v>
      </c>
      <c r="B75" s="1505" t="s">
        <v>128</v>
      </c>
      <c r="C75" s="1461">
        <f>+[7]BS17!$D34</f>
        <v>0</v>
      </c>
      <c r="D75" s="1346"/>
      <c r="E75" s="1347">
        <f>+[7]BS17A!V783</f>
        <v>0</v>
      </c>
      <c r="F75" s="1306"/>
    </row>
    <row r="76" spans="1:7" ht="15" customHeight="1" x14ac:dyDescent="0.2">
      <c r="A76" s="1470"/>
      <c r="B76" s="1581" t="s">
        <v>129</v>
      </c>
      <c r="C76" s="1353">
        <f>+C55+C68+C75</f>
        <v>59312</v>
      </c>
      <c r="D76" s="1329"/>
      <c r="E76" s="1349">
        <f>+E55+E68+E75</f>
        <v>133323560</v>
      </c>
      <c r="F76" s="1306"/>
    </row>
    <row r="77" spans="1:7" ht="12.75" x14ac:dyDescent="0.2">
      <c r="A77" s="1306"/>
      <c r="B77" s="1306"/>
      <c r="C77" s="1306"/>
      <c r="D77" s="1306"/>
      <c r="E77" s="1306"/>
      <c r="F77" s="1326"/>
      <c r="G77" s="1327"/>
    </row>
    <row r="78" spans="1:7" ht="12.75" x14ac:dyDescent="0.2">
      <c r="A78" s="1306"/>
      <c r="B78" s="1306"/>
      <c r="C78" s="1306"/>
      <c r="D78" s="1306"/>
      <c r="E78" s="1306"/>
      <c r="F78" s="1326"/>
      <c r="G78" s="1327"/>
    </row>
    <row r="79" spans="1:7" ht="12.75" x14ac:dyDescent="0.2">
      <c r="A79" s="1589" t="s">
        <v>130</v>
      </c>
      <c r="B79" s="1590"/>
      <c r="C79" s="1590"/>
      <c r="D79" s="1590"/>
      <c r="E79" s="1591"/>
      <c r="F79" s="1326"/>
      <c r="G79" s="1327"/>
    </row>
    <row r="80" spans="1:7" ht="45" customHeight="1" x14ac:dyDescent="0.2">
      <c r="A80" s="1077" t="s">
        <v>14</v>
      </c>
      <c r="B80" s="1577" t="s">
        <v>15</v>
      </c>
      <c r="C80" s="1122" t="s">
        <v>16</v>
      </c>
      <c r="D80" s="1124"/>
      <c r="E80" s="1125" t="s">
        <v>18</v>
      </c>
      <c r="F80" s="1326"/>
      <c r="G80" s="1327"/>
    </row>
    <row r="81" spans="1:6" ht="15" customHeight="1" x14ac:dyDescent="0.2">
      <c r="A81" s="1501" t="s">
        <v>131</v>
      </c>
      <c r="B81" s="1476" t="s">
        <v>132</v>
      </c>
      <c r="C81" s="1420">
        <f>+[7]BS17!D49</f>
        <v>0</v>
      </c>
      <c r="D81" s="1331"/>
      <c r="E81" s="1350">
        <f>+SUM([7]BS17A!V673+[7]BS17A!V719)</f>
        <v>0</v>
      </c>
      <c r="F81" s="1306"/>
    </row>
    <row r="82" spans="1:6" ht="15" customHeight="1" x14ac:dyDescent="0.2">
      <c r="A82" s="1490">
        <v>2001</v>
      </c>
      <c r="B82" s="1463" t="s">
        <v>133</v>
      </c>
      <c r="C82" s="1417">
        <f>+[7]BS17!E130</f>
        <v>1093</v>
      </c>
      <c r="D82" s="1334"/>
      <c r="E82" s="1351">
        <f>+[7]BS17A!V1574</f>
        <v>8530300</v>
      </c>
      <c r="F82" s="1306"/>
    </row>
    <row r="83" spans="1:6" ht="15" customHeight="1" x14ac:dyDescent="0.2">
      <c r="A83" s="1495" t="s">
        <v>134</v>
      </c>
      <c r="B83" s="1483" t="s">
        <v>135</v>
      </c>
      <c r="C83" s="1443">
        <f>+[7]BS17A!D1849</f>
        <v>64</v>
      </c>
      <c r="D83" s="1336"/>
      <c r="E83" s="1352">
        <f>+[7]BS17A!V1849</f>
        <v>3993790</v>
      </c>
      <c r="F83" s="1306"/>
    </row>
    <row r="84" spans="1:6" ht="17.25" customHeight="1" x14ac:dyDescent="0.2">
      <c r="A84" s="1470"/>
      <c r="B84" s="1581" t="s">
        <v>136</v>
      </c>
      <c r="C84" s="1353">
        <f>+SUM(C81:C83)</f>
        <v>1157</v>
      </c>
      <c r="D84" s="1329"/>
      <c r="E84" s="1354">
        <f>SUM(E81:E83)</f>
        <v>12524090</v>
      </c>
      <c r="F84" s="1306"/>
    </row>
    <row r="85" spans="1:6" ht="12.75" x14ac:dyDescent="0.2">
      <c r="A85" s="1306"/>
      <c r="B85" s="1306"/>
      <c r="C85" s="1306"/>
      <c r="D85" s="1306"/>
      <c r="E85" s="1306"/>
      <c r="F85" s="1306"/>
    </row>
    <row r="86" spans="1:6" ht="12.75" x14ac:dyDescent="0.2">
      <c r="A86" s="1306"/>
      <c r="B86" s="1306"/>
      <c r="C86" s="1306"/>
      <c r="D86" s="1306"/>
      <c r="E86" s="1306"/>
      <c r="F86" s="1303"/>
    </row>
    <row r="87" spans="1:6" ht="12.75" x14ac:dyDescent="0.15">
      <c r="A87" s="1607" t="s">
        <v>137</v>
      </c>
      <c r="B87" s="1608"/>
      <c r="C87" s="1608"/>
      <c r="D87" s="1608"/>
      <c r="E87" s="1608"/>
      <c r="F87" s="1609"/>
    </row>
    <row r="88" spans="1:6" ht="33.75" customHeight="1" x14ac:dyDescent="0.1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45" customHeight="1" x14ac:dyDescent="0.15">
      <c r="A89" s="1611"/>
      <c r="B89" s="1611"/>
      <c r="C89" s="1577" t="s">
        <v>138</v>
      </c>
      <c r="D89" s="1207" t="s">
        <v>139</v>
      </c>
      <c r="E89" s="1123" t="s">
        <v>140</v>
      </c>
      <c r="F89" s="1578" t="s">
        <v>18</v>
      </c>
    </row>
    <row r="90" spans="1:6" ht="15" customHeight="1" x14ac:dyDescent="0.2">
      <c r="A90" s="1467" t="s">
        <v>141</v>
      </c>
      <c r="B90" s="1462" t="s">
        <v>142</v>
      </c>
      <c r="C90" s="1453">
        <f>+[7]BS17!F68</f>
        <v>1</v>
      </c>
      <c r="D90" s="1355">
        <f>+[7]BS17!G68</f>
        <v>0</v>
      </c>
      <c r="E90" s="1356">
        <f>+[7]BS17!H68</f>
        <v>0</v>
      </c>
      <c r="F90" s="1357">
        <f>[7]BS17A!V811</f>
        <v>145070</v>
      </c>
    </row>
    <row r="91" spans="1:6" ht="15" customHeight="1" x14ac:dyDescent="0.2">
      <c r="A91" s="1468" t="s">
        <v>143</v>
      </c>
      <c r="B91" s="1463" t="s">
        <v>144</v>
      </c>
      <c r="C91" s="1454">
        <f>+[7]BS17!F69</f>
        <v>124</v>
      </c>
      <c r="D91" s="1358">
        <f>+[7]BS17!G69</f>
        <v>0</v>
      </c>
      <c r="E91" s="1359">
        <f>+[7]BS17!H69</f>
        <v>0</v>
      </c>
      <c r="F91" s="1360">
        <f>[7]BS17A!V882</f>
        <v>23444270</v>
      </c>
    </row>
    <row r="92" spans="1:6" ht="15" customHeight="1" x14ac:dyDescent="0.2">
      <c r="A92" s="1468" t="s">
        <v>145</v>
      </c>
      <c r="B92" s="1463" t="s">
        <v>146</v>
      </c>
      <c r="C92" s="1454">
        <f>+[7]BS17!F70</f>
        <v>17</v>
      </c>
      <c r="D92" s="1358">
        <f>+[7]BS17!G70</f>
        <v>1</v>
      </c>
      <c r="E92" s="1359">
        <f>+[7]BS17!H70</f>
        <v>0</v>
      </c>
      <c r="F92" s="1360">
        <f>[7]BS17A!V961</f>
        <v>1252225</v>
      </c>
    </row>
    <row r="93" spans="1:6" ht="15" customHeight="1" x14ac:dyDescent="0.2">
      <c r="A93" s="1468" t="s">
        <v>147</v>
      </c>
      <c r="B93" s="1463" t="s">
        <v>148</v>
      </c>
      <c r="C93" s="1454">
        <f>+[7]BS17!F71</f>
        <v>3</v>
      </c>
      <c r="D93" s="1358">
        <f>+[7]BS17!G71</f>
        <v>0</v>
      </c>
      <c r="E93" s="1359">
        <f>+[7]BS17!H71</f>
        <v>0</v>
      </c>
      <c r="F93" s="1360">
        <f>[7]BS17A!V1037</f>
        <v>146270</v>
      </c>
    </row>
    <row r="94" spans="1:6" ht="15" customHeight="1" x14ac:dyDescent="0.2">
      <c r="A94" s="1468" t="s">
        <v>149</v>
      </c>
      <c r="B94" s="1463" t="s">
        <v>150</v>
      </c>
      <c r="C94" s="1454">
        <f>+[7]BS17!F72</f>
        <v>66</v>
      </c>
      <c r="D94" s="1358">
        <f>+[7]BS17!G72</f>
        <v>1</v>
      </c>
      <c r="E94" s="1359">
        <f>+[7]BS17!H72</f>
        <v>0</v>
      </c>
      <c r="F94" s="1360">
        <f>[7]BS17A!V1098</f>
        <v>3977020</v>
      </c>
    </row>
    <row r="95" spans="1:6" ht="15" customHeight="1" x14ac:dyDescent="0.2">
      <c r="A95" s="1468" t="s">
        <v>151</v>
      </c>
      <c r="B95" s="1463" t="s">
        <v>152</v>
      </c>
      <c r="C95" s="1454">
        <f>+[7]BS17!F73</f>
        <v>100</v>
      </c>
      <c r="D95" s="1358">
        <f>+[7]BS17!G73</f>
        <v>3</v>
      </c>
      <c r="E95" s="1359">
        <f>+[7]BS17!H73</f>
        <v>0</v>
      </c>
      <c r="F95" s="1360">
        <f>[7]BS17A!V1166</f>
        <v>2098125</v>
      </c>
    </row>
    <row r="96" spans="1:6" ht="15" customHeight="1" x14ac:dyDescent="0.2">
      <c r="A96" s="1468" t="s">
        <v>153</v>
      </c>
      <c r="B96" s="1463" t="s">
        <v>154</v>
      </c>
      <c r="C96" s="1454">
        <f>+[7]BS17!F74</f>
        <v>1</v>
      </c>
      <c r="D96" s="1358">
        <f>+[7]BS17!G74</f>
        <v>0</v>
      </c>
      <c r="E96" s="1359">
        <f>+[7]BS17!H74</f>
        <v>0</v>
      </c>
      <c r="F96" s="1360">
        <f>[7]BS17A!V1221</f>
        <v>75630</v>
      </c>
    </row>
    <row r="97" spans="1:6" ht="15" customHeight="1" x14ac:dyDescent="0.2">
      <c r="A97" s="1468" t="s">
        <v>155</v>
      </c>
      <c r="B97" s="1463" t="s">
        <v>156</v>
      </c>
      <c r="C97" s="1454">
        <f>+[7]BS17!F75</f>
        <v>4</v>
      </c>
      <c r="D97" s="1358">
        <f>+[7]BS17!G75</f>
        <v>0</v>
      </c>
      <c r="E97" s="1359">
        <f>+[7]BS17!H75</f>
        <v>0</v>
      </c>
      <c r="F97" s="1360">
        <f>[7]BS17A!V1287</f>
        <v>204320</v>
      </c>
    </row>
    <row r="98" spans="1:6" ht="15" customHeight="1" x14ac:dyDescent="0.2">
      <c r="A98" s="1468" t="s">
        <v>157</v>
      </c>
      <c r="B98" s="1463" t="s">
        <v>158</v>
      </c>
      <c r="C98" s="1454">
        <f>+[7]BS17!F76</f>
        <v>117</v>
      </c>
      <c r="D98" s="1358">
        <f>+[7]BS17!G76</f>
        <v>11</v>
      </c>
      <c r="E98" s="1359">
        <f>+[7]BS17!H76</f>
        <v>0</v>
      </c>
      <c r="F98" s="1360">
        <f>[7]BS17A!V1357</f>
        <v>30534890</v>
      </c>
    </row>
    <row r="99" spans="1:6" ht="15" customHeight="1" x14ac:dyDescent="0.2">
      <c r="A99" s="1468" t="s">
        <v>159</v>
      </c>
      <c r="B99" s="1463" t="s">
        <v>160</v>
      </c>
      <c r="C99" s="1454">
        <f>+[7]BS17!F77</f>
        <v>5</v>
      </c>
      <c r="D99" s="1358">
        <f>+[7]BS17!G77</f>
        <v>1</v>
      </c>
      <c r="E99" s="1359">
        <f>+[7]BS17!H77</f>
        <v>0</v>
      </c>
      <c r="F99" s="1360">
        <f>[7]BS17A!V1441</f>
        <v>231015</v>
      </c>
    </row>
    <row r="100" spans="1:6" ht="15" customHeight="1" x14ac:dyDescent="0.2">
      <c r="A100" s="1468" t="s">
        <v>161</v>
      </c>
      <c r="B100" s="1463" t="s">
        <v>162</v>
      </c>
      <c r="C100" s="1454">
        <f>+[7]BS17!F78</f>
        <v>8</v>
      </c>
      <c r="D100" s="1358">
        <f>+[7]BS17!G78</f>
        <v>1</v>
      </c>
      <c r="E100" s="1359">
        <f>+[7]BS17!H78</f>
        <v>0</v>
      </c>
      <c r="F100" s="1360">
        <f>[7]BS17A!V1489</f>
        <v>1643200</v>
      </c>
    </row>
    <row r="101" spans="1:6" ht="15" customHeight="1" x14ac:dyDescent="0.2">
      <c r="A101" s="1468" t="s">
        <v>163</v>
      </c>
      <c r="B101" s="1463" t="s">
        <v>164</v>
      </c>
      <c r="C101" s="1454">
        <f>+[7]BS17!F79</f>
        <v>9</v>
      </c>
      <c r="D101" s="1358">
        <f>+[7]BS17!G79</f>
        <v>0</v>
      </c>
      <c r="E101" s="1359">
        <f>+[7]BS17!H79</f>
        <v>0</v>
      </c>
      <c r="F101" s="1360">
        <f>[7]BS17A!V1592</f>
        <v>2391930</v>
      </c>
    </row>
    <row r="102" spans="1:6" ht="15" customHeight="1" x14ac:dyDescent="0.2">
      <c r="A102" s="1495" t="s">
        <v>165</v>
      </c>
      <c r="B102" s="1483" t="s">
        <v>166</v>
      </c>
      <c r="C102" s="1455">
        <f>+[7]BS17!F80</f>
        <v>31</v>
      </c>
      <c r="D102" s="1361">
        <f>+[7]BS17!G80</f>
        <v>2</v>
      </c>
      <c r="E102" s="1362">
        <f>+[7]BS17!H80</f>
        <v>0</v>
      </c>
      <c r="F102" s="1363">
        <f>[7]BS17A!V1597</f>
        <v>5624380</v>
      </c>
    </row>
    <row r="103" spans="1:6" ht="15" customHeight="1" x14ac:dyDescent="0.2">
      <c r="A103" s="1467" t="s">
        <v>167</v>
      </c>
      <c r="B103" s="1462" t="s">
        <v>168</v>
      </c>
      <c r="C103" s="1453">
        <f>+[7]BS17!F81</f>
        <v>63</v>
      </c>
      <c r="D103" s="1355">
        <f>+[7]BS17!G81</f>
        <v>0</v>
      </c>
      <c r="E103" s="1356">
        <f>+[7]BS17!H81</f>
        <v>0</v>
      </c>
      <c r="F103" s="1357">
        <f>+[7]BS17A!V1631</f>
        <v>7184090</v>
      </c>
    </row>
    <row r="104" spans="1:6" ht="15" customHeight="1" x14ac:dyDescent="0.2">
      <c r="A104" s="1468"/>
      <c r="B104" s="1463" t="s">
        <v>169</v>
      </c>
      <c r="C104" s="1454">
        <f>+[7]BS17A!D1635</f>
        <v>0</v>
      </c>
      <c r="D104" s="1358">
        <f>+[7]BS17A!F1635</f>
        <v>0</v>
      </c>
      <c r="E104" s="1359">
        <f>+[7]BS17A!G1635</f>
        <v>0</v>
      </c>
      <c r="F104" s="1360">
        <f>+[7]BS17A!V1635</f>
        <v>0</v>
      </c>
    </row>
    <row r="105" spans="1:6" ht="15" customHeight="1" x14ac:dyDescent="0.2">
      <c r="A105" s="1468"/>
      <c r="B105" s="1463" t="s">
        <v>170</v>
      </c>
      <c r="C105" s="1454">
        <f>+[7]BS17A!D1634</f>
        <v>40</v>
      </c>
      <c r="D105" s="1358">
        <f>+[7]BS17A!F1634</f>
        <v>0</v>
      </c>
      <c r="E105" s="1359">
        <f>+[7]BS17A!G1634</f>
        <v>0</v>
      </c>
      <c r="F105" s="1360">
        <f>+[7]BS17A!V1634</f>
        <v>5007600</v>
      </c>
    </row>
    <row r="106" spans="1:6" ht="15" customHeight="1" x14ac:dyDescent="0.2">
      <c r="A106" s="1469"/>
      <c r="B106" s="1477" t="s">
        <v>171</v>
      </c>
      <c r="C106" s="1456">
        <f>+[7]BS17A!D1632+[7]BS17A!D1633</f>
        <v>23</v>
      </c>
      <c r="D106" s="1365">
        <f>+[7]BS17A!F1632+[7]BS17A!F1633</f>
        <v>0</v>
      </c>
      <c r="E106" s="1366">
        <f>+[7]BS17A!G1632+[7]BS17A!G1633</f>
        <v>0</v>
      </c>
      <c r="F106" s="1367">
        <f>+[7]BS17A!V1632+[7]BS17A!V1633</f>
        <v>2176490</v>
      </c>
    </row>
    <row r="107" spans="1:6" ht="15" customHeight="1" x14ac:dyDescent="0.2">
      <c r="A107" s="1500" t="s">
        <v>172</v>
      </c>
      <c r="B107" s="1499" t="s">
        <v>173</v>
      </c>
      <c r="C107" s="1457">
        <f>+[7]BS17!F82</f>
        <v>44</v>
      </c>
      <c r="D107" s="1368">
        <f>+[7]BS17!G82</f>
        <v>1</v>
      </c>
      <c r="E107" s="1369">
        <f>+[7]BS17!H82</f>
        <v>0</v>
      </c>
      <c r="F107" s="1370">
        <f>+[7]BS17A!V1639</f>
        <v>7718125</v>
      </c>
    </row>
    <row r="108" spans="1:6" ht="15" customHeight="1" x14ac:dyDescent="0.2">
      <c r="A108" s="1496">
        <v>2106</v>
      </c>
      <c r="B108" s="1477" t="s">
        <v>174</v>
      </c>
      <c r="C108" s="1456">
        <f>[7]BS17A!D1845</f>
        <v>3</v>
      </c>
      <c r="D108" s="1365">
        <f>[7]BS17A!F1845</f>
        <v>0</v>
      </c>
      <c r="E108" s="1366">
        <f>[7]BS17A!G1845</f>
        <v>0</v>
      </c>
      <c r="F108" s="1367">
        <f>+[7]BS17A!V1845</f>
        <v>157080</v>
      </c>
    </row>
    <row r="109" spans="1:6" ht="15" customHeight="1" x14ac:dyDescent="0.2">
      <c r="A109" s="1475"/>
      <c r="B109" s="1474" t="s">
        <v>175</v>
      </c>
      <c r="C109" s="1458">
        <f>SUM(C90:C108)-C103</f>
        <v>596</v>
      </c>
      <c r="D109" s="1372">
        <f>SUM(D90:D108)-D103</f>
        <v>21</v>
      </c>
      <c r="E109" s="1373">
        <f>+SUM(E90:E103)+E107+E108</f>
        <v>0</v>
      </c>
      <c r="F109" s="1374">
        <f>+SUM(F90:F103)+F107+F108</f>
        <v>86827640</v>
      </c>
    </row>
    <row r="110" spans="1:6" ht="12.75" x14ac:dyDescent="0.2">
      <c r="A110" s="1306"/>
      <c r="B110" s="1306"/>
      <c r="C110" s="1306"/>
      <c r="D110" s="1306"/>
      <c r="E110" s="1306"/>
      <c r="F110" s="1303"/>
    </row>
    <row r="111" spans="1:6" ht="12.75" x14ac:dyDescent="0.2">
      <c r="A111" s="1306"/>
      <c r="B111" s="1306"/>
      <c r="C111" s="1306"/>
      <c r="D111" s="1306"/>
      <c r="E111" s="1306"/>
      <c r="F111" s="1303"/>
    </row>
    <row r="112" spans="1:6" ht="12.75" x14ac:dyDescent="0.2">
      <c r="A112" s="1589" t="s">
        <v>176</v>
      </c>
      <c r="B112" s="1590"/>
      <c r="C112" s="1590"/>
      <c r="D112" s="1590"/>
      <c r="E112" s="1591"/>
      <c r="F112" s="1303"/>
    </row>
    <row r="113" spans="1:6" ht="49.5" customHeight="1" x14ac:dyDescent="0.2">
      <c r="A113" s="1077" t="s">
        <v>14</v>
      </c>
      <c r="B113" s="1077" t="s">
        <v>15</v>
      </c>
      <c r="C113" s="1576" t="s">
        <v>16</v>
      </c>
      <c r="D113" s="1123" t="s">
        <v>17</v>
      </c>
      <c r="E113" s="1578" t="s">
        <v>18</v>
      </c>
      <c r="F113" s="1303"/>
    </row>
    <row r="114" spans="1:6" ht="15" customHeight="1" x14ac:dyDescent="0.2">
      <c r="A114" s="1467" t="s">
        <v>177</v>
      </c>
      <c r="B114" s="1462" t="s">
        <v>178</v>
      </c>
      <c r="C114" s="1420">
        <f>+[7]BS17A!D1636</f>
        <v>88</v>
      </c>
      <c r="D114" s="1375">
        <f>+[7]BS17A!U1636</f>
        <v>125180</v>
      </c>
      <c r="E114" s="1376">
        <f>+[7]BS17A!V1636</f>
        <v>11015840</v>
      </c>
      <c r="F114" s="1306"/>
    </row>
    <row r="115" spans="1:6" ht="15" customHeight="1" x14ac:dyDescent="0.2">
      <c r="A115" s="1469" t="s">
        <v>179</v>
      </c>
      <c r="B115" s="1493" t="s">
        <v>180</v>
      </c>
      <c r="C115" s="1443">
        <f>+[7]BS17A!D1637</f>
        <v>3</v>
      </c>
      <c r="D115" s="1377">
        <f>+[7]BS17A!U1637</f>
        <v>131720</v>
      </c>
      <c r="E115" s="1352">
        <f>+[7]BS17A!V1637</f>
        <v>395160</v>
      </c>
      <c r="F115" s="1306"/>
    </row>
    <row r="116" spans="1:6" ht="15" customHeight="1" x14ac:dyDescent="0.2">
      <c r="A116" s="1353"/>
      <c r="B116" s="1428" t="s">
        <v>181</v>
      </c>
      <c r="C116" s="1353">
        <f>SUM(C114:C115)</f>
        <v>91</v>
      </c>
      <c r="D116" s="1329"/>
      <c r="E116" s="1354">
        <f>SUM(E114:E115)</f>
        <v>11411000</v>
      </c>
      <c r="F116" s="1306"/>
    </row>
    <row r="117" spans="1:6" ht="12.75" x14ac:dyDescent="0.2">
      <c r="A117" s="1306"/>
      <c r="B117" s="1306"/>
      <c r="C117" s="1306"/>
      <c r="D117" s="1306"/>
      <c r="E117" s="1306"/>
      <c r="F117" s="1306"/>
    </row>
    <row r="118" spans="1:6" ht="12.75" x14ac:dyDescent="0.2">
      <c r="A118" s="1306"/>
      <c r="B118" s="1306"/>
      <c r="C118" s="1306"/>
      <c r="D118" s="1306"/>
      <c r="E118" s="1306"/>
      <c r="F118" s="1303"/>
    </row>
    <row r="119" spans="1:6" ht="12.75" x14ac:dyDescent="0.2">
      <c r="A119" s="1606" t="s">
        <v>182</v>
      </c>
      <c r="B119" s="1606"/>
      <c r="C119" s="1606"/>
      <c r="D119" s="1306"/>
      <c r="E119" s="1306"/>
      <c r="F119" s="1303"/>
    </row>
    <row r="120" spans="1:6" ht="38.25" customHeight="1" x14ac:dyDescent="0.2">
      <c r="A120" s="1077" t="s">
        <v>14</v>
      </c>
      <c r="B120" s="1077" t="s">
        <v>16</v>
      </c>
      <c r="C120" s="1077" t="s">
        <v>18</v>
      </c>
      <c r="D120" s="1306"/>
      <c r="E120" s="1306"/>
      <c r="F120" s="1306"/>
    </row>
    <row r="121" spans="1:6" ht="15" customHeight="1" x14ac:dyDescent="0.2">
      <c r="A121" s="1378" t="s">
        <v>183</v>
      </c>
      <c r="B121" s="1379" t="s">
        <v>184</v>
      </c>
      <c r="C121" s="1380">
        <f>+[7]BS17A!V1871+[7]BS17A!V1889+[7]BS17A!V1914</f>
        <v>9837460</v>
      </c>
      <c r="D121" s="1306"/>
      <c r="E121" s="1306"/>
      <c r="F121" s="1306"/>
    </row>
    <row r="122" spans="1:6" ht="12.75" x14ac:dyDescent="0.2">
      <c r="A122" s="1306"/>
      <c r="B122" s="1306"/>
      <c r="C122" s="1306"/>
      <c r="D122" s="1306"/>
      <c r="E122" s="1303"/>
      <c r="F122" s="1306"/>
    </row>
    <row r="123" spans="1:6" ht="12.75" x14ac:dyDescent="0.2">
      <c r="A123" s="1306"/>
      <c r="B123" s="1306"/>
      <c r="C123" s="1306"/>
      <c r="D123" s="1306"/>
      <c r="E123" s="1303"/>
      <c r="F123" s="1306"/>
    </row>
    <row r="124" spans="1:6" ht="12.75" x14ac:dyDescent="0.2">
      <c r="A124" s="1589" t="s">
        <v>185</v>
      </c>
      <c r="B124" s="1590"/>
      <c r="C124" s="1590"/>
      <c r="D124" s="1590"/>
      <c r="E124" s="1591"/>
      <c r="F124" s="1303"/>
    </row>
    <row r="125" spans="1:6" ht="45.75" customHeight="1" x14ac:dyDescent="0.2">
      <c r="A125" s="1077" t="s">
        <v>14</v>
      </c>
      <c r="B125" s="1077" t="s">
        <v>15</v>
      </c>
      <c r="C125" s="1576" t="s">
        <v>16</v>
      </c>
      <c r="D125" s="1123" t="s">
        <v>17</v>
      </c>
      <c r="E125" s="1578" t="s">
        <v>18</v>
      </c>
      <c r="F125" s="1303"/>
    </row>
    <row r="126" spans="1:6" ht="15" customHeight="1" x14ac:dyDescent="0.2">
      <c r="A126" s="1467" t="s">
        <v>186</v>
      </c>
      <c r="B126" s="1484" t="s">
        <v>187</v>
      </c>
      <c r="C126" s="1420">
        <f>+[7]BS17A!$D59</f>
        <v>4731</v>
      </c>
      <c r="D126" s="1316">
        <f>+[7]BS17A!$U59</f>
        <v>32060</v>
      </c>
      <c r="E126" s="1381">
        <f>+[7]BS17A!$V59</f>
        <v>151675860</v>
      </c>
      <c r="F126" s="1306"/>
    </row>
    <row r="127" spans="1:6" ht="15" customHeight="1" x14ac:dyDescent="0.2">
      <c r="A127" s="1468" t="s">
        <v>188</v>
      </c>
      <c r="B127" s="1464" t="s">
        <v>189</v>
      </c>
      <c r="C127" s="1417">
        <f>+[7]BS17A!$D60</f>
        <v>0</v>
      </c>
      <c r="D127" s="1311">
        <f>+[7]BS17A!$U60</f>
        <v>29510</v>
      </c>
      <c r="E127" s="1382">
        <f>+[7]BS17A!$V60</f>
        <v>0</v>
      </c>
      <c r="F127" s="1306"/>
    </row>
    <row r="128" spans="1:6" ht="15" customHeight="1" x14ac:dyDescent="0.2">
      <c r="A128" s="1468" t="s">
        <v>190</v>
      </c>
      <c r="B128" s="1464" t="s">
        <v>191</v>
      </c>
      <c r="C128" s="1417">
        <f>+[7]BS17A!$D61</f>
        <v>0</v>
      </c>
      <c r="D128" s="1311">
        <f>+[7]BS17A!$U61</f>
        <v>24600</v>
      </c>
      <c r="E128" s="1382">
        <f>+[7]BS17A!$V61</f>
        <v>0</v>
      </c>
      <c r="F128" s="1306"/>
    </row>
    <row r="129" spans="1:6" ht="15" customHeight="1" x14ac:dyDescent="0.2">
      <c r="A129" s="1468" t="s">
        <v>192</v>
      </c>
      <c r="B129" s="1464" t="s">
        <v>193</v>
      </c>
      <c r="C129" s="1417">
        <f>SUM([7]BS17A!D62:D64)</f>
        <v>187</v>
      </c>
      <c r="D129" s="1311">
        <f>+[7]BS17A!$U62</f>
        <v>133290</v>
      </c>
      <c r="E129" s="1382">
        <f>SUM([7]BS17A!V62:V64)</f>
        <v>24925230</v>
      </c>
      <c r="F129" s="1306"/>
    </row>
    <row r="130" spans="1:6" ht="15" customHeight="1" x14ac:dyDescent="0.2">
      <c r="A130" s="1468" t="s">
        <v>194</v>
      </c>
      <c r="B130" s="1464" t="s">
        <v>195</v>
      </c>
      <c r="C130" s="1417">
        <f>SUM([7]BS17A!D65:D67)</f>
        <v>310</v>
      </c>
      <c r="D130" s="1311">
        <f>+[7]BS17A!$U65</f>
        <v>64370</v>
      </c>
      <c r="E130" s="1382">
        <f>SUM([7]BS17A!V65:V67)</f>
        <v>19954700</v>
      </c>
      <c r="F130" s="1306"/>
    </row>
    <row r="131" spans="1:6" ht="15" customHeight="1" x14ac:dyDescent="0.2">
      <c r="A131" s="1468" t="s">
        <v>196</v>
      </c>
      <c r="B131" s="1464" t="s">
        <v>197</v>
      </c>
      <c r="C131" s="1417">
        <f>+[7]BS17A!D68</f>
        <v>132</v>
      </c>
      <c r="D131" s="1311">
        <f>+[7]BS17A!$U68</f>
        <v>57760</v>
      </c>
      <c r="E131" s="1382">
        <f>+[7]BS17A!$V68</f>
        <v>7624320</v>
      </c>
      <c r="F131" s="1306"/>
    </row>
    <row r="132" spans="1:6" ht="15" customHeight="1" x14ac:dyDescent="0.2">
      <c r="A132" s="1468" t="s">
        <v>198</v>
      </c>
      <c r="B132" s="1464" t="s">
        <v>199</v>
      </c>
      <c r="C132" s="1417">
        <f>+[7]BS17A!$D69</f>
        <v>0</v>
      </c>
      <c r="D132" s="1311">
        <f>+[7]BS17A!$U69</f>
        <v>16390</v>
      </c>
      <c r="E132" s="1382">
        <f>+[7]BS17A!$V69</f>
        <v>0</v>
      </c>
      <c r="F132" s="1306"/>
    </row>
    <row r="133" spans="1:6" ht="15" customHeight="1" x14ac:dyDescent="0.2">
      <c r="A133" s="1468" t="s">
        <v>200</v>
      </c>
      <c r="B133" s="1464" t="s">
        <v>201</v>
      </c>
      <c r="C133" s="1417">
        <f>+[7]BS17A!$D70</f>
        <v>0</v>
      </c>
      <c r="D133" s="1311">
        <f>+[7]BS17A!$U70</f>
        <v>25680</v>
      </c>
      <c r="E133" s="1382">
        <f>+[7]BS17A!$V70</f>
        <v>0</v>
      </c>
      <c r="F133" s="1306"/>
    </row>
    <row r="134" spans="1:6" ht="15" customHeight="1" x14ac:dyDescent="0.2">
      <c r="A134" s="1468" t="s">
        <v>202</v>
      </c>
      <c r="B134" s="1464" t="s">
        <v>203</v>
      </c>
      <c r="C134" s="1417">
        <f>+[7]BS17A!$D73</f>
        <v>0</v>
      </c>
      <c r="D134" s="1311">
        <f>+[7]BS17A!$U73</f>
        <v>25890</v>
      </c>
      <c r="E134" s="1382">
        <f>+[7]BS17A!$V73</f>
        <v>0</v>
      </c>
      <c r="F134" s="1306"/>
    </row>
    <row r="135" spans="1:6" ht="15" customHeight="1" x14ac:dyDescent="0.2">
      <c r="A135" s="1468" t="s">
        <v>204</v>
      </c>
      <c r="B135" s="1464" t="s">
        <v>205</v>
      </c>
      <c r="C135" s="1417">
        <f>+[7]BS17A!$D71</f>
        <v>0</v>
      </c>
      <c r="D135" s="1311">
        <f>+[7]BS17A!$U71</f>
        <v>26730</v>
      </c>
      <c r="E135" s="1382">
        <f>+[7]BS17A!$V71</f>
        <v>0</v>
      </c>
      <c r="F135" s="1306"/>
    </row>
    <row r="136" spans="1:6" ht="15" customHeight="1" x14ac:dyDescent="0.2">
      <c r="A136" s="1468" t="s">
        <v>206</v>
      </c>
      <c r="B136" s="1464" t="s">
        <v>207</v>
      </c>
      <c r="C136" s="1417">
        <f>+[7]BS17A!$D76</f>
        <v>0</v>
      </c>
      <c r="D136" s="1311">
        <f>+[7]BS17A!$U76</f>
        <v>32060</v>
      </c>
      <c r="E136" s="1382">
        <f>+[7]BS17A!$V76</f>
        <v>0</v>
      </c>
      <c r="F136" s="1306"/>
    </row>
    <row r="137" spans="1:6" ht="15" customHeight="1" x14ac:dyDescent="0.2">
      <c r="A137" s="1468" t="s">
        <v>208</v>
      </c>
      <c r="B137" s="1463" t="s">
        <v>209</v>
      </c>
      <c r="C137" s="1417">
        <f>+[7]BS17A!$D79</f>
        <v>36</v>
      </c>
      <c r="D137" s="1311">
        <f>+[7]BS17A!$U79</f>
        <v>6220</v>
      </c>
      <c r="E137" s="1382">
        <f>+[7]BS17A!$V79</f>
        <v>223920</v>
      </c>
      <c r="F137" s="1306"/>
    </row>
    <row r="138" spans="1:6" ht="15" customHeight="1" x14ac:dyDescent="0.2">
      <c r="A138" s="1468" t="s">
        <v>210</v>
      </c>
      <c r="B138" s="1463" t="s">
        <v>211</v>
      </c>
      <c r="C138" s="1417">
        <f>+[7]BS17A!$D80</f>
        <v>0</v>
      </c>
      <c r="D138" s="1311">
        <f>+[7]BS17A!$U80</f>
        <v>44930</v>
      </c>
      <c r="E138" s="1382">
        <f>+[7]BS17A!$V80</f>
        <v>0</v>
      </c>
      <c r="F138" s="1306"/>
    </row>
    <row r="139" spans="1:6" ht="15" customHeight="1" x14ac:dyDescent="0.2">
      <c r="A139" s="1469"/>
      <c r="B139" s="1497" t="s">
        <v>212</v>
      </c>
      <c r="C139" s="1452">
        <f>SUM(C126:C138)</f>
        <v>5396</v>
      </c>
      <c r="D139" s="1383"/>
      <c r="E139" s="1384">
        <f>SUM(E126:E138)</f>
        <v>204404030</v>
      </c>
      <c r="F139" s="1306"/>
    </row>
    <row r="140" spans="1:6" ht="15" customHeight="1" x14ac:dyDescent="0.2">
      <c r="A140" s="1467"/>
      <c r="B140" s="1498" t="s">
        <v>213</v>
      </c>
      <c r="C140" s="1420"/>
      <c r="D140" s="1316"/>
      <c r="E140" s="1381"/>
      <c r="F140" s="1306"/>
    </row>
    <row r="141" spans="1:6" ht="15" customHeight="1" x14ac:dyDescent="0.2">
      <c r="A141" s="1468" t="s">
        <v>214</v>
      </c>
      <c r="B141" s="1464" t="s">
        <v>215</v>
      </c>
      <c r="C141" s="1417">
        <f>+[7]BS17A!$D72</f>
        <v>0</v>
      </c>
      <c r="D141" s="1311">
        <f>+[7]BS17A!$U72</f>
        <v>10780</v>
      </c>
      <c r="E141" s="1382">
        <f>+[7]BS17A!$V72</f>
        <v>0</v>
      </c>
      <c r="F141" s="1306"/>
    </row>
    <row r="142" spans="1:6" ht="15" customHeight="1" x14ac:dyDescent="0.2">
      <c r="A142" s="1468" t="s">
        <v>216</v>
      </c>
      <c r="B142" s="1464" t="s">
        <v>217</v>
      </c>
      <c r="C142" s="1417">
        <f>+[7]BS17A!$D74</f>
        <v>0</v>
      </c>
      <c r="D142" s="1311">
        <f>+[7]BS17A!$U74</f>
        <v>10780</v>
      </c>
      <c r="E142" s="1382">
        <f>+[7]BS17A!$V74</f>
        <v>0</v>
      </c>
      <c r="F142" s="1306"/>
    </row>
    <row r="143" spans="1:6" ht="15" customHeight="1" x14ac:dyDescent="0.2">
      <c r="A143" s="1468" t="s">
        <v>218</v>
      </c>
      <c r="B143" s="1464" t="s">
        <v>219</v>
      </c>
      <c r="C143" s="1417">
        <f>+[7]BS17A!$D75</f>
        <v>0</v>
      </c>
      <c r="D143" s="1311">
        <f>+[7]BS17A!$U75</f>
        <v>4750</v>
      </c>
      <c r="E143" s="1382">
        <f>+[7]BS17A!$V75</f>
        <v>0</v>
      </c>
      <c r="F143" s="1306"/>
    </row>
    <row r="144" spans="1:6" ht="15" customHeight="1" x14ac:dyDescent="0.2">
      <c r="A144" s="1468" t="s">
        <v>220</v>
      </c>
      <c r="B144" s="1464" t="s">
        <v>221</v>
      </c>
      <c r="C144" s="1417">
        <f>+[7]BS17A!$D77</f>
        <v>0</v>
      </c>
      <c r="D144" s="1311">
        <f>+[7]BS17A!$U77</f>
        <v>86670</v>
      </c>
      <c r="E144" s="1382">
        <f>+[7]BS17A!$V77</f>
        <v>0</v>
      </c>
      <c r="F144" s="1306"/>
    </row>
    <row r="145" spans="1:6" ht="15" customHeight="1" x14ac:dyDescent="0.2">
      <c r="A145" s="1468" t="s">
        <v>222</v>
      </c>
      <c r="B145" s="1464" t="s">
        <v>223</v>
      </c>
      <c r="C145" s="1417">
        <f>+[7]BS17A!$D78</f>
        <v>0</v>
      </c>
      <c r="D145" s="1311">
        <f>+[7]BS17A!$U78</f>
        <v>10230</v>
      </c>
      <c r="E145" s="1382">
        <f>+[7]BS17A!$V78</f>
        <v>0</v>
      </c>
      <c r="F145" s="1306"/>
    </row>
    <row r="146" spans="1:6" ht="15" customHeight="1" x14ac:dyDescent="0.2">
      <c r="A146" s="1468" t="s">
        <v>224</v>
      </c>
      <c r="B146" s="1464" t="s">
        <v>225</v>
      </c>
      <c r="C146" s="1417">
        <f>+[7]BS17A!$D81</f>
        <v>0</v>
      </c>
      <c r="D146" s="1311">
        <f>+[7]BS17A!$U81</f>
        <v>7880</v>
      </c>
      <c r="E146" s="1382">
        <f>+[7]BS17A!$V81</f>
        <v>0</v>
      </c>
      <c r="F146" s="1306"/>
    </row>
    <row r="147" spans="1:6" ht="15" customHeight="1" x14ac:dyDescent="0.2">
      <c r="A147" s="1469"/>
      <c r="B147" s="1497" t="s">
        <v>226</v>
      </c>
      <c r="C147" s="1452">
        <f>SUM(C141:C146)</f>
        <v>0</v>
      </c>
      <c r="D147" s="1383"/>
      <c r="E147" s="1384">
        <f>SUM(E141:E146)</f>
        <v>0</v>
      </c>
      <c r="F147" s="1306"/>
    </row>
    <row r="148" spans="1:6" ht="15" customHeight="1" x14ac:dyDescent="0.2">
      <c r="A148" s="1475"/>
      <c r="B148" s="1474" t="s">
        <v>227</v>
      </c>
      <c r="C148" s="1320">
        <f>+C139+C147</f>
        <v>5396</v>
      </c>
      <c r="D148" s="1385"/>
      <c r="E148" s="1386">
        <f>+E139+E147</f>
        <v>204404030</v>
      </c>
      <c r="F148" s="1306"/>
    </row>
    <row r="149" spans="1:6" ht="12.75" x14ac:dyDescent="0.2">
      <c r="A149" s="1306"/>
      <c r="B149" s="1306"/>
      <c r="C149" s="1306"/>
      <c r="D149" s="1306"/>
      <c r="E149" s="1306"/>
      <c r="F149" s="1306"/>
    </row>
    <row r="150" spans="1:6" ht="12.75" x14ac:dyDescent="0.2">
      <c r="A150" s="1306"/>
      <c r="B150" s="1306"/>
      <c r="C150" s="1306"/>
      <c r="D150" s="1306"/>
      <c r="E150" s="1306"/>
      <c r="F150" s="1303"/>
    </row>
    <row r="151" spans="1:6" ht="12.75" x14ac:dyDescent="0.2">
      <c r="A151" s="1607" t="s">
        <v>228</v>
      </c>
      <c r="B151" s="1608"/>
      <c r="C151" s="1608"/>
      <c r="D151" s="1608"/>
      <c r="E151" s="1609"/>
      <c r="F151" s="1303"/>
    </row>
    <row r="152" spans="1:6" ht="47.25" customHeight="1" x14ac:dyDescent="0.2">
      <c r="A152" s="1077" t="s">
        <v>14</v>
      </c>
      <c r="B152" s="1077" t="s">
        <v>15</v>
      </c>
      <c r="C152" s="1576" t="s">
        <v>16</v>
      </c>
      <c r="D152" s="1123" t="s">
        <v>17</v>
      </c>
      <c r="E152" s="1578" t="s">
        <v>18</v>
      </c>
      <c r="F152" s="1306"/>
    </row>
    <row r="153" spans="1:6" ht="15" customHeight="1" x14ac:dyDescent="0.2">
      <c r="A153" s="1467" t="s">
        <v>229</v>
      </c>
      <c r="B153" s="1484" t="s">
        <v>230</v>
      </c>
      <c r="C153" s="1420">
        <f>+[7]BS17A!D43</f>
        <v>283</v>
      </c>
      <c r="D153" s="1316">
        <f>[7]BS17A!U43</f>
        <v>740</v>
      </c>
      <c r="E153" s="1381">
        <f>+[7]BS17A!V43</f>
        <v>209420</v>
      </c>
      <c r="F153" s="1306"/>
    </row>
    <row r="154" spans="1:6" ht="15" customHeight="1" x14ac:dyDescent="0.2">
      <c r="A154" s="1469" t="s">
        <v>231</v>
      </c>
      <c r="B154" s="1465" t="s">
        <v>232</v>
      </c>
      <c r="C154" s="1429">
        <f>+[7]BS17A!D44+[7]BS17A!D45</f>
        <v>0</v>
      </c>
      <c r="D154" s="1318">
        <f>[7]BS17A!U44</f>
        <v>100</v>
      </c>
      <c r="E154" s="1387">
        <f>+[7]BS17A!V44+[7]BS17A!V45</f>
        <v>0</v>
      </c>
      <c r="F154" s="1306"/>
    </row>
    <row r="155" spans="1:6" ht="15" customHeight="1" x14ac:dyDescent="0.2">
      <c r="A155" s="1475"/>
      <c r="B155" s="1474" t="s">
        <v>233</v>
      </c>
      <c r="C155" s="1320">
        <f>SUM(C153:C154)</f>
        <v>283</v>
      </c>
      <c r="D155" s="1385"/>
      <c r="E155" s="1386">
        <f>SUM(E153:E154)</f>
        <v>209420</v>
      </c>
      <c r="F155" s="1306"/>
    </row>
    <row r="156" spans="1:6" ht="12.75" x14ac:dyDescent="0.2">
      <c r="A156" s="1306"/>
      <c r="B156" s="1306"/>
      <c r="C156" s="1306"/>
      <c r="D156" s="1306"/>
      <c r="E156" s="1306"/>
      <c r="F156" s="1306"/>
    </row>
    <row r="157" spans="1:6" ht="12.75" x14ac:dyDescent="0.2">
      <c r="A157" s="1306"/>
      <c r="B157" s="1306"/>
      <c r="C157" s="1306"/>
      <c r="D157" s="1306"/>
      <c r="E157" s="1306"/>
      <c r="F157" s="1306"/>
    </row>
    <row r="158" spans="1:6" ht="18" customHeight="1" x14ac:dyDescent="0.2">
      <c r="A158" s="1607" t="s">
        <v>234</v>
      </c>
      <c r="B158" s="1608"/>
      <c r="C158" s="1608"/>
      <c r="D158" s="1608"/>
      <c r="E158" s="1609"/>
      <c r="F158" s="1303"/>
    </row>
    <row r="159" spans="1:6" ht="47.25" customHeight="1" x14ac:dyDescent="0.2">
      <c r="A159" s="1077" t="s">
        <v>14</v>
      </c>
      <c r="B159" s="1077" t="s">
        <v>15</v>
      </c>
      <c r="C159" s="1576" t="s">
        <v>16</v>
      </c>
      <c r="D159" s="1123" t="s">
        <v>17</v>
      </c>
      <c r="E159" s="1578" t="s">
        <v>18</v>
      </c>
      <c r="F159" s="1306"/>
    </row>
    <row r="160" spans="1:6" ht="15" customHeight="1" x14ac:dyDescent="0.2">
      <c r="A160" s="1467" t="s">
        <v>235</v>
      </c>
      <c r="B160" s="1462" t="s">
        <v>236</v>
      </c>
      <c r="C160" s="1447">
        <f>+[7]BS17A!$D1481</f>
        <v>0</v>
      </c>
      <c r="D160" s="1316">
        <f>+[7]BS17A!$U1481</f>
        <v>40370</v>
      </c>
      <c r="E160" s="1381">
        <f>+[7]BS17A!$V1481</f>
        <v>0</v>
      </c>
      <c r="F160" s="1306"/>
    </row>
    <row r="161" spans="1:6" ht="15" customHeight="1" x14ac:dyDescent="0.2">
      <c r="A161" s="1468" t="s">
        <v>237</v>
      </c>
      <c r="B161" s="1464" t="s">
        <v>238</v>
      </c>
      <c r="C161" s="1451">
        <f>+[7]BS17A!$D1482</f>
        <v>0</v>
      </c>
      <c r="D161" s="1311">
        <f>+[7]BS17A!$U1482</f>
        <v>25390</v>
      </c>
      <c r="E161" s="1382">
        <f>+[7]BS17A!$V1482</f>
        <v>0</v>
      </c>
      <c r="F161" s="1306"/>
    </row>
    <row r="162" spans="1:6" ht="15" customHeight="1" x14ac:dyDescent="0.2">
      <c r="A162" s="1468" t="s">
        <v>239</v>
      </c>
      <c r="B162" s="1463" t="s">
        <v>240</v>
      </c>
      <c r="C162" s="1451">
        <f>+[7]BS17A!$D1483</f>
        <v>0</v>
      </c>
      <c r="D162" s="1311">
        <f>+[7]BS17A!$U1483</f>
        <v>26150</v>
      </c>
      <c r="E162" s="1382">
        <f>+[7]BS17A!$V1483</f>
        <v>0</v>
      </c>
      <c r="F162" s="1306"/>
    </row>
    <row r="163" spans="1:6" ht="15" customHeight="1" x14ac:dyDescent="0.2">
      <c r="A163" s="1468" t="s">
        <v>241</v>
      </c>
      <c r="B163" s="1464" t="s">
        <v>242</v>
      </c>
      <c r="C163" s="1451">
        <f>+[7]BS17A!$D1484</f>
        <v>0</v>
      </c>
      <c r="D163" s="1311">
        <f>+[7]BS17A!$U1484</f>
        <v>784500</v>
      </c>
      <c r="E163" s="1382">
        <f>+[7]BS17A!$V1484</f>
        <v>0</v>
      </c>
      <c r="F163" s="1306"/>
    </row>
    <row r="164" spans="1:6" ht="15" customHeight="1" x14ac:dyDescent="0.2">
      <c r="A164" s="1468" t="s">
        <v>243</v>
      </c>
      <c r="B164" s="1464" t="s">
        <v>244</v>
      </c>
      <c r="C164" s="1451">
        <f>+[7]BS17A!$D1485</f>
        <v>0</v>
      </c>
      <c r="D164" s="1311">
        <f>+[7]BS17A!$U1485</f>
        <v>356330</v>
      </c>
      <c r="E164" s="1382">
        <f>+[7]BS17A!$V1485</f>
        <v>0</v>
      </c>
      <c r="F164" s="1306"/>
    </row>
    <row r="165" spans="1:6" ht="15" customHeight="1" x14ac:dyDescent="0.2">
      <c r="A165" s="1468" t="s">
        <v>245</v>
      </c>
      <c r="B165" s="1464" t="s">
        <v>246</v>
      </c>
      <c r="C165" s="1451">
        <f>+[7]BS17A!$D1486</f>
        <v>0</v>
      </c>
      <c r="D165" s="1311">
        <f>+[7]BS17A!$U1486</f>
        <v>544860</v>
      </c>
      <c r="E165" s="1382">
        <f>+[7]BS17A!$V1486</f>
        <v>0</v>
      </c>
      <c r="F165" s="1306"/>
    </row>
    <row r="166" spans="1:6" ht="15" customHeight="1" x14ac:dyDescent="0.2">
      <c r="A166" s="1495" t="s">
        <v>247</v>
      </c>
      <c r="B166" s="1493" t="s">
        <v>248</v>
      </c>
      <c r="C166" s="1451">
        <f>+[7]BS17A!$D1487</f>
        <v>0</v>
      </c>
      <c r="D166" s="1311">
        <f>+[7]BS17A!$U1487</f>
        <v>49130</v>
      </c>
      <c r="E166" s="1382">
        <f>+[7]BS17A!$V1487</f>
        <v>0</v>
      </c>
      <c r="F166" s="1306"/>
    </row>
    <row r="167" spans="1:6" ht="15" customHeight="1" x14ac:dyDescent="0.2">
      <c r="A167" s="1496">
        <v>1901029</v>
      </c>
      <c r="B167" s="1494" t="s">
        <v>249</v>
      </c>
      <c r="C167" s="1448">
        <f>+[7]BS17A!$D1488</f>
        <v>0</v>
      </c>
      <c r="D167" s="1318">
        <f>+[7]BS17A!$U1488</f>
        <v>638670</v>
      </c>
      <c r="E167" s="1387">
        <f>+[7]BS17A!$V1488</f>
        <v>0</v>
      </c>
      <c r="F167" s="1306"/>
    </row>
    <row r="168" spans="1:6" ht="15" customHeight="1" x14ac:dyDescent="0.2">
      <c r="A168" s="1371"/>
      <c r="B168" s="1388" t="s">
        <v>250</v>
      </c>
      <c r="C168" s="1389">
        <f>SUM(C160:C167)</f>
        <v>0</v>
      </c>
      <c r="D168" s="1390"/>
      <c r="E168" s="1391">
        <f>SUM(E160:E167)</f>
        <v>0</v>
      </c>
      <c r="F168" s="1306"/>
    </row>
    <row r="169" spans="1:6" ht="12.75" x14ac:dyDescent="0.2">
      <c r="A169" s="1306"/>
      <c r="B169" s="1306"/>
      <c r="C169" s="1306"/>
      <c r="D169" s="1306"/>
      <c r="E169" s="1306"/>
      <c r="F169" s="1306"/>
    </row>
    <row r="170" spans="1:6" ht="18" customHeight="1" x14ac:dyDescent="0.2">
      <c r="A170" s="1306"/>
      <c r="B170" s="1306"/>
      <c r="C170" s="1306"/>
      <c r="D170" s="1306"/>
      <c r="E170" s="1306"/>
      <c r="F170" s="1306"/>
    </row>
    <row r="171" spans="1:6" ht="18" customHeight="1" x14ac:dyDescent="0.2">
      <c r="A171" s="1589" t="s">
        <v>251</v>
      </c>
      <c r="B171" s="1590"/>
      <c r="C171" s="1590"/>
      <c r="D171" s="1590"/>
      <c r="E171" s="1591"/>
      <c r="F171" s="1303"/>
    </row>
    <row r="172" spans="1:6" ht="46.5" customHeight="1" x14ac:dyDescent="0.2">
      <c r="A172" s="1077" t="s">
        <v>14</v>
      </c>
      <c r="B172" s="1077" t="s">
        <v>15</v>
      </c>
      <c r="C172" s="1576" t="s">
        <v>16</v>
      </c>
      <c r="D172" s="1123" t="s">
        <v>17</v>
      </c>
      <c r="E172" s="1578" t="s">
        <v>18</v>
      </c>
      <c r="F172" s="1306"/>
    </row>
    <row r="173" spans="1:6" ht="12.75" customHeight="1" x14ac:dyDescent="0.2">
      <c r="A173" s="1491">
        <v>1101004</v>
      </c>
      <c r="B173" s="1271" t="s">
        <v>252</v>
      </c>
      <c r="C173" s="1420">
        <f>+[7]BS17A!$D805</f>
        <v>12</v>
      </c>
      <c r="D173" s="1316">
        <f>+[7]BS17A!$U805</f>
        <v>13840</v>
      </c>
      <c r="E173" s="1381">
        <f>+[7]BS17A!$V805</f>
        <v>166080</v>
      </c>
      <c r="F173" s="1306"/>
    </row>
    <row r="174" spans="1:6" ht="12.75" customHeight="1" x14ac:dyDescent="0.2">
      <c r="A174" s="1490">
        <v>1101006</v>
      </c>
      <c r="B174" s="1272" t="s">
        <v>253</v>
      </c>
      <c r="C174" s="1417">
        <f>+[7]BS17A!$D806</f>
        <v>0</v>
      </c>
      <c r="D174" s="1311">
        <f>+[7]BS17A!$U806</f>
        <v>11070</v>
      </c>
      <c r="E174" s="1382">
        <f>+[7]BS17A!$V806</f>
        <v>0</v>
      </c>
      <c r="F174" s="1306"/>
    </row>
    <row r="175" spans="1:6" ht="24.75" customHeight="1" x14ac:dyDescent="0.2">
      <c r="A175" s="1490" t="s">
        <v>254</v>
      </c>
      <c r="B175" s="1273" t="s">
        <v>255</v>
      </c>
      <c r="C175" s="1417">
        <f>+[7]BS17A!$D1197</f>
        <v>574</v>
      </c>
      <c r="D175" s="1311">
        <f>+[7]BS17A!$U1197</f>
        <v>4740</v>
      </c>
      <c r="E175" s="1382">
        <f>+[7]BS17A!$V1197</f>
        <v>2720760</v>
      </c>
      <c r="F175" s="1306"/>
    </row>
    <row r="176" spans="1:6" ht="24.75" customHeight="1" x14ac:dyDescent="0.2">
      <c r="A176" s="1490" t="s">
        <v>256</v>
      </c>
      <c r="B176" s="1273" t="s">
        <v>257</v>
      </c>
      <c r="C176" s="1417">
        <f>+[7]BS17A!$D1198</f>
        <v>8</v>
      </c>
      <c r="D176" s="1311">
        <f>+[7]BS17A!$U1198</f>
        <v>13370</v>
      </c>
      <c r="E176" s="1382">
        <f>+[7]BS17A!$V1198</f>
        <v>106960</v>
      </c>
      <c r="F176" s="1306"/>
    </row>
    <row r="177" spans="1:6" ht="24.75" customHeight="1" x14ac:dyDescent="0.2">
      <c r="A177" s="1490" t="s">
        <v>258</v>
      </c>
      <c r="B177" s="1273" t="s">
        <v>259</v>
      </c>
      <c r="C177" s="1417">
        <f>+[7]BS17A!$D1199</f>
        <v>39</v>
      </c>
      <c r="D177" s="1311">
        <f>+[7]BS17A!$U1199</f>
        <v>22670</v>
      </c>
      <c r="E177" s="1382">
        <f>+[7]BS17A!$V1199</f>
        <v>884130</v>
      </c>
      <c r="F177" s="1306"/>
    </row>
    <row r="178" spans="1:6" ht="12.75" customHeight="1" x14ac:dyDescent="0.2">
      <c r="A178" s="1490" t="s">
        <v>260</v>
      </c>
      <c r="B178" s="1273" t="s">
        <v>261</v>
      </c>
      <c r="C178" s="1417">
        <f>+[7]BS17A!$D1200</f>
        <v>0</v>
      </c>
      <c r="D178" s="1311">
        <f>+[7]BS17A!$U1200</f>
        <v>43280</v>
      </c>
      <c r="E178" s="1382">
        <f>+[7]BS17A!$V1200</f>
        <v>0</v>
      </c>
      <c r="F178" s="1306"/>
    </row>
    <row r="179" spans="1:6" ht="12.75" customHeight="1" x14ac:dyDescent="0.2">
      <c r="A179" s="1490" t="s">
        <v>262</v>
      </c>
      <c r="B179" s="1273" t="s">
        <v>263</v>
      </c>
      <c r="C179" s="1417">
        <f>+[7]BS17A!$D1201</f>
        <v>36</v>
      </c>
      <c r="D179" s="1311">
        <f>+[7]BS17A!$U1201</f>
        <v>48240</v>
      </c>
      <c r="E179" s="1382">
        <f>+[7]BS17A!$V1201</f>
        <v>1736640</v>
      </c>
      <c r="F179" s="1306"/>
    </row>
    <row r="180" spans="1:6" ht="24.75" customHeight="1" x14ac:dyDescent="0.2">
      <c r="A180" s="1490" t="s">
        <v>264</v>
      </c>
      <c r="B180" s="1273" t="s">
        <v>265</v>
      </c>
      <c r="C180" s="1417">
        <f>+[7]BS17A!$D1202</f>
        <v>0</v>
      </c>
      <c r="D180" s="1311">
        <f>+[7]BS17A!$U1202</f>
        <v>27060</v>
      </c>
      <c r="E180" s="1382">
        <f>+[7]BS17A!$V1202</f>
        <v>0</v>
      </c>
      <c r="F180" s="1306"/>
    </row>
    <row r="181" spans="1:6" ht="12.75" customHeight="1" x14ac:dyDescent="0.2">
      <c r="A181" s="1490" t="s">
        <v>266</v>
      </c>
      <c r="B181" s="1274" t="s">
        <v>267</v>
      </c>
      <c r="C181" s="1417">
        <f>+[7]BS17A!$D1203</f>
        <v>0</v>
      </c>
      <c r="D181" s="1311">
        <f>+[7]BS17A!$U1203</f>
        <v>209350</v>
      </c>
      <c r="E181" s="1382">
        <f>+[7]BS17A!$V1203</f>
        <v>0</v>
      </c>
      <c r="F181" s="1306"/>
    </row>
    <row r="182" spans="1:6" ht="12.75" customHeight="1" x14ac:dyDescent="0.2">
      <c r="A182" s="1490" t="s">
        <v>268</v>
      </c>
      <c r="B182" s="1273" t="s">
        <v>269</v>
      </c>
      <c r="C182" s="1417">
        <f>+[7]BS17A!$D1204</f>
        <v>0</v>
      </c>
      <c r="D182" s="1311">
        <f>+[7]BS17A!$U1204</f>
        <v>238000</v>
      </c>
      <c r="E182" s="1382">
        <f>+[7]BS17A!$V1204</f>
        <v>0</v>
      </c>
      <c r="F182" s="1306"/>
    </row>
    <row r="183" spans="1:6" ht="12.75" customHeight="1" x14ac:dyDescent="0.2">
      <c r="A183" s="1490" t="s">
        <v>270</v>
      </c>
      <c r="B183" s="1273" t="s">
        <v>271</v>
      </c>
      <c r="C183" s="1417">
        <f>+[7]BS17A!$D1205</f>
        <v>0</v>
      </c>
      <c r="D183" s="1311">
        <f>+[7]BS17A!$U1205</f>
        <v>194080</v>
      </c>
      <c r="E183" s="1382">
        <f>+[7]BS17A!$V1205</f>
        <v>0</v>
      </c>
      <c r="F183" s="1306"/>
    </row>
    <row r="184" spans="1:6" ht="24.75" customHeight="1" x14ac:dyDescent="0.2">
      <c r="A184" s="1490" t="s">
        <v>272</v>
      </c>
      <c r="B184" s="1274" t="s">
        <v>273</v>
      </c>
      <c r="C184" s="1417">
        <f>+[7]BS17A!$D1206</f>
        <v>0</v>
      </c>
      <c r="D184" s="1311">
        <f>+[7]BS17A!$U1206</f>
        <v>249290</v>
      </c>
      <c r="E184" s="1382">
        <f>+[7]BS17A!$V1206</f>
        <v>0</v>
      </c>
      <c r="F184" s="1306"/>
    </row>
    <row r="185" spans="1:6" ht="24.75" customHeight="1" x14ac:dyDescent="0.2">
      <c r="A185" s="1490" t="s">
        <v>274</v>
      </c>
      <c r="B185" s="1274" t="s">
        <v>275</v>
      </c>
      <c r="C185" s="1417">
        <f>+[7]BS17A!$D1207</f>
        <v>0</v>
      </c>
      <c r="D185" s="1311">
        <f>+[7]BS17A!$U1207</f>
        <v>255080</v>
      </c>
      <c r="E185" s="1382">
        <f>+[7]BS17A!$V1207</f>
        <v>0</v>
      </c>
      <c r="F185" s="1306"/>
    </row>
    <row r="186" spans="1:6" ht="24.75" customHeight="1" x14ac:dyDescent="0.2">
      <c r="A186" s="1490" t="s">
        <v>276</v>
      </c>
      <c r="B186" s="1274" t="s">
        <v>277</v>
      </c>
      <c r="C186" s="1417">
        <f>+[7]BS17A!$D1208</f>
        <v>0</v>
      </c>
      <c r="D186" s="1311">
        <f>+[7]BS17A!$U1208</f>
        <v>215710</v>
      </c>
      <c r="E186" s="1382">
        <f>+[7]BS17A!$V1208</f>
        <v>0</v>
      </c>
      <c r="F186" s="1306"/>
    </row>
    <row r="187" spans="1:6" ht="12.75" customHeight="1" x14ac:dyDescent="0.2">
      <c r="A187" s="1490" t="s">
        <v>278</v>
      </c>
      <c r="B187" s="1274" t="s">
        <v>279</v>
      </c>
      <c r="C187" s="1417">
        <f>+[7]BS17A!$D1209</f>
        <v>0</v>
      </c>
      <c r="D187" s="1311">
        <f>+[7]BS17A!$U1209</f>
        <v>230250</v>
      </c>
      <c r="E187" s="1382">
        <f>+[7]BS17A!$V1209</f>
        <v>0</v>
      </c>
      <c r="F187" s="1306"/>
    </row>
    <row r="188" spans="1:6" ht="12.75" customHeight="1" x14ac:dyDescent="0.2">
      <c r="A188" s="1490" t="s">
        <v>280</v>
      </c>
      <c r="B188" s="1274" t="s">
        <v>281</v>
      </c>
      <c r="C188" s="1417">
        <f>+[7]BS17A!$D1210</f>
        <v>0</v>
      </c>
      <c r="D188" s="1311">
        <f>+[7]BS17A!$U1210</f>
        <v>275320</v>
      </c>
      <c r="E188" s="1382">
        <f>+[7]BS17A!$V1210</f>
        <v>0</v>
      </c>
      <c r="F188" s="1306"/>
    </row>
    <row r="189" spans="1:6" ht="24.75" customHeight="1" x14ac:dyDescent="0.2">
      <c r="A189" s="1490" t="s">
        <v>282</v>
      </c>
      <c r="B189" s="1273" t="s">
        <v>283</v>
      </c>
      <c r="C189" s="1417">
        <f>+[7]BS17A!$D1211</f>
        <v>0</v>
      </c>
      <c r="D189" s="1311">
        <f>+[7]BS17A!$U1211</f>
        <v>244150</v>
      </c>
      <c r="E189" s="1382">
        <f>+[7]BS17A!$V1211</f>
        <v>0</v>
      </c>
      <c r="F189" s="1306"/>
    </row>
    <row r="190" spans="1:6" ht="24.75" customHeight="1" x14ac:dyDescent="0.2">
      <c r="A190" s="1490" t="s">
        <v>284</v>
      </c>
      <c r="B190" s="1274" t="s">
        <v>285</v>
      </c>
      <c r="C190" s="1417">
        <f>+[7]BS17A!$D1212</f>
        <v>0</v>
      </c>
      <c r="D190" s="1311">
        <f>+[7]BS17A!$U1212</f>
        <v>1786710</v>
      </c>
      <c r="E190" s="1382">
        <f>+[7]BS17A!$V1212</f>
        <v>0</v>
      </c>
      <c r="F190" s="1306"/>
    </row>
    <row r="191" spans="1:6" ht="12.75" customHeight="1" x14ac:dyDescent="0.2">
      <c r="A191" s="1490" t="s">
        <v>286</v>
      </c>
      <c r="B191" s="1274" t="s">
        <v>287</v>
      </c>
      <c r="C191" s="1417">
        <f>+[7]BS17A!$D1213</f>
        <v>0</v>
      </c>
      <c r="D191" s="1311">
        <f>+[7]BS17A!$U1213</f>
        <v>1115980</v>
      </c>
      <c r="E191" s="1382">
        <f>+[7]BS17A!$V1213</f>
        <v>0</v>
      </c>
      <c r="F191" s="1306"/>
    </row>
    <row r="192" spans="1:6" ht="12.75" customHeight="1" x14ac:dyDescent="0.2">
      <c r="A192" s="1468" t="s">
        <v>288</v>
      </c>
      <c r="B192" s="1274" t="s">
        <v>289</v>
      </c>
      <c r="C192" s="1417">
        <f>+[7]BS17A!$D1214</f>
        <v>0</v>
      </c>
      <c r="D192" s="1311">
        <f>+[7]BS17A!$U1214</f>
        <v>1080140</v>
      </c>
      <c r="E192" s="1382">
        <f>+[7]BS17A!$V1214</f>
        <v>0</v>
      </c>
      <c r="F192" s="1306"/>
    </row>
    <row r="193" spans="1:6" ht="24.75" customHeight="1" x14ac:dyDescent="0.2">
      <c r="A193" s="1490" t="s">
        <v>290</v>
      </c>
      <c r="B193" s="1274" t="s">
        <v>291</v>
      </c>
      <c r="C193" s="1417">
        <f>+[7]BS17A!$D1215</f>
        <v>0</v>
      </c>
      <c r="D193" s="1311">
        <f>+[7]BS17A!$U1215</f>
        <v>1131580</v>
      </c>
      <c r="E193" s="1382">
        <f>+[7]BS17A!$V1215</f>
        <v>0</v>
      </c>
      <c r="F193" s="1306"/>
    </row>
    <row r="194" spans="1:6" ht="12.75" customHeight="1" x14ac:dyDescent="0.2">
      <c r="A194" s="1468" t="s">
        <v>292</v>
      </c>
      <c r="B194" s="1274" t="s">
        <v>293</v>
      </c>
      <c r="C194" s="1417">
        <f>+[7]BS17A!$D1216</f>
        <v>0</v>
      </c>
      <c r="D194" s="1311">
        <f>+[7]BS17A!$U1216</f>
        <v>160130</v>
      </c>
      <c r="E194" s="1382">
        <f>+[7]BS17A!$V1216</f>
        <v>0</v>
      </c>
      <c r="F194" s="1306"/>
    </row>
    <row r="195" spans="1:6" ht="12.75" customHeight="1" x14ac:dyDescent="0.2">
      <c r="A195" s="1468" t="s">
        <v>294</v>
      </c>
      <c r="B195" s="1274" t="s">
        <v>295</v>
      </c>
      <c r="C195" s="1417">
        <f>+[7]BS17A!$D1217</f>
        <v>0</v>
      </c>
      <c r="D195" s="1311">
        <f>+[7]BS17A!$U1217</f>
        <v>365410</v>
      </c>
      <c r="E195" s="1382">
        <f>+[7]BS17A!$V1217</f>
        <v>0</v>
      </c>
      <c r="F195" s="1306"/>
    </row>
    <row r="196" spans="1:6" ht="12.75" customHeight="1" x14ac:dyDescent="0.2">
      <c r="A196" s="1490" t="s">
        <v>296</v>
      </c>
      <c r="B196" s="1274" t="s">
        <v>297</v>
      </c>
      <c r="C196" s="1417">
        <f>+[7]BS17A!$D1218</f>
        <v>0</v>
      </c>
      <c r="D196" s="1311">
        <f>+[7]BS17A!$U1218</f>
        <v>135470</v>
      </c>
      <c r="E196" s="1382">
        <f>+[7]BS17A!$V1218</f>
        <v>0</v>
      </c>
      <c r="F196" s="1306"/>
    </row>
    <row r="197" spans="1:6" ht="12.75" customHeight="1" x14ac:dyDescent="0.2">
      <c r="A197" s="1490" t="s">
        <v>298</v>
      </c>
      <c r="B197" s="1274" t="s">
        <v>299</v>
      </c>
      <c r="C197" s="1417">
        <f>+[7]BS17A!$D1219</f>
        <v>0</v>
      </c>
      <c r="D197" s="1311">
        <f>+[7]BS17A!$U1219</f>
        <v>1097590</v>
      </c>
      <c r="E197" s="1382">
        <f>+[7]BS17A!$V1219</f>
        <v>0</v>
      </c>
      <c r="F197" s="1306"/>
    </row>
    <row r="198" spans="1:6" ht="12.75" customHeight="1" x14ac:dyDescent="0.2">
      <c r="A198" s="1490" t="s">
        <v>300</v>
      </c>
      <c r="B198" s="1274" t="s">
        <v>301</v>
      </c>
      <c r="C198" s="1417">
        <f>+[7]BS17A!$D1220</f>
        <v>0</v>
      </c>
      <c r="D198" s="1311">
        <f>+[7]BS17A!$U1220</f>
        <v>1097590</v>
      </c>
      <c r="E198" s="1382">
        <f>+[7]BS17A!$V1220</f>
        <v>0</v>
      </c>
      <c r="F198" s="1306"/>
    </row>
    <row r="199" spans="1:6" ht="12.75" customHeight="1" x14ac:dyDescent="0.2">
      <c r="A199" s="1490">
        <v>1801001</v>
      </c>
      <c r="B199" s="1272" t="s">
        <v>302</v>
      </c>
      <c r="C199" s="1417">
        <f>+[7]BS17A!$D1354</f>
        <v>21</v>
      </c>
      <c r="D199" s="1311">
        <f>+[7]BS17A!$U1354</f>
        <v>32740</v>
      </c>
      <c r="E199" s="1382">
        <f>+[7]BS17A!$V1354</f>
        <v>687540</v>
      </c>
      <c r="F199" s="1306"/>
    </row>
    <row r="200" spans="1:6" ht="12.75" customHeight="1" x14ac:dyDescent="0.2">
      <c r="A200" s="1490">
        <v>1801003</v>
      </c>
      <c r="B200" s="1274" t="s">
        <v>303</v>
      </c>
      <c r="C200" s="1417">
        <f>+[7]BS17A!$D1355</f>
        <v>0</v>
      </c>
      <c r="D200" s="1311">
        <f>+[7]BS17A!$U1355</f>
        <v>39490</v>
      </c>
      <c r="E200" s="1382">
        <f>+[7]BS17A!$V1355</f>
        <v>0</v>
      </c>
      <c r="F200" s="1306"/>
    </row>
    <row r="201" spans="1:6" ht="12.75" customHeight="1" x14ac:dyDescent="0.2">
      <c r="A201" s="1490">
        <v>1801006</v>
      </c>
      <c r="B201" s="1272" t="s">
        <v>304</v>
      </c>
      <c r="C201" s="1417">
        <f>+[7]BS17A!$D1356</f>
        <v>2</v>
      </c>
      <c r="D201" s="1311">
        <f>+[7]BS17A!$U1356</f>
        <v>42060</v>
      </c>
      <c r="E201" s="1382">
        <f>+[7]BS17A!$V1356</f>
        <v>84120</v>
      </c>
      <c r="F201" s="1306"/>
    </row>
    <row r="202" spans="1:6" ht="24.75" customHeight="1" x14ac:dyDescent="0.2">
      <c r="A202" s="1490" t="s">
        <v>305</v>
      </c>
      <c r="B202" s="1272" t="s">
        <v>306</v>
      </c>
      <c r="C202" s="1417">
        <f>[7]BS17A!D1036</f>
        <v>0</v>
      </c>
      <c r="D202" s="1311">
        <f>[7]BS17A!U1036</f>
        <v>8850</v>
      </c>
      <c r="E202" s="1382">
        <f>[7]BS17A!V1036</f>
        <v>0</v>
      </c>
      <c r="F202" s="1306"/>
    </row>
    <row r="203" spans="1:6" ht="24.75" customHeight="1" x14ac:dyDescent="0.2">
      <c r="A203" s="1492" t="s">
        <v>307</v>
      </c>
      <c r="B203" s="1275" t="s">
        <v>308</v>
      </c>
      <c r="C203" s="1450">
        <f>[7]BS17A!D807</f>
        <v>0</v>
      </c>
      <c r="D203" s="1392">
        <f>[7]BS17A!U807</f>
        <v>375680</v>
      </c>
      <c r="E203" s="1393">
        <f>[7]BS17A!V807</f>
        <v>0</v>
      </c>
      <c r="F203" s="1306"/>
    </row>
    <row r="204" spans="1:6" ht="17.25" customHeight="1" x14ac:dyDescent="0.2">
      <c r="A204" s="1475"/>
      <c r="B204" s="1474" t="s">
        <v>309</v>
      </c>
      <c r="C204" s="1320">
        <f>SUM(C173:C203)</f>
        <v>692</v>
      </c>
      <c r="D204" s="1385"/>
      <c r="E204" s="1386">
        <f>SUM(E173:E203)</f>
        <v>6386230</v>
      </c>
      <c r="F204" s="1306"/>
    </row>
    <row r="205" spans="1:6" ht="21.75" customHeight="1" x14ac:dyDescent="0.2">
      <c r="A205" s="1306"/>
      <c r="B205" s="1306"/>
      <c r="C205" s="1306"/>
      <c r="D205" s="1306"/>
      <c r="E205" s="1306"/>
      <c r="F205" s="1306"/>
    </row>
    <row r="206" spans="1:6" ht="19.5" customHeight="1" x14ac:dyDescent="0.2">
      <c r="A206" s="1306"/>
      <c r="B206" s="1306"/>
      <c r="C206" s="1306"/>
      <c r="D206" s="1306"/>
      <c r="E206" s="1306"/>
      <c r="F206" s="1306"/>
    </row>
    <row r="207" spans="1:6" ht="18" customHeight="1" x14ac:dyDescent="0.2">
      <c r="A207" s="1589" t="s">
        <v>310</v>
      </c>
      <c r="B207" s="1590"/>
      <c r="C207" s="1590"/>
      <c r="D207" s="1590"/>
      <c r="E207" s="1591"/>
      <c r="F207" s="1303"/>
    </row>
    <row r="208" spans="1:6" ht="39.75" customHeight="1" x14ac:dyDescent="0.2">
      <c r="A208" s="1077" t="s">
        <v>14</v>
      </c>
      <c r="B208" s="1077" t="s">
        <v>15</v>
      </c>
      <c r="C208" s="1576" t="s">
        <v>16</v>
      </c>
      <c r="D208" s="1123" t="s">
        <v>17</v>
      </c>
      <c r="E208" s="1578" t="s">
        <v>18</v>
      </c>
      <c r="F208" s="1303"/>
    </row>
    <row r="209" spans="1:6" ht="12.75" customHeight="1" x14ac:dyDescent="0.2">
      <c r="A209" s="1467" t="s">
        <v>311</v>
      </c>
      <c r="B209" s="1484" t="s">
        <v>312</v>
      </c>
      <c r="C209" s="1420">
        <f>+[7]BS17A!$D18</f>
        <v>0</v>
      </c>
      <c r="D209" s="1316">
        <f>+[7]BS17A!$U18</f>
        <v>13700</v>
      </c>
      <c r="E209" s="1381">
        <f>+[7]BS17A!$V18</f>
        <v>0</v>
      </c>
      <c r="F209" s="1306"/>
    </row>
    <row r="210" spans="1:6" ht="12.75" customHeight="1" x14ac:dyDescent="0.2">
      <c r="A210" s="1468" t="s">
        <v>313</v>
      </c>
      <c r="B210" s="1464" t="s">
        <v>314</v>
      </c>
      <c r="C210" s="1417">
        <f>+[7]BS17A!$D19</f>
        <v>53</v>
      </c>
      <c r="D210" s="1311">
        <f>+[7]BS17A!$U19</f>
        <v>13700</v>
      </c>
      <c r="E210" s="1382">
        <f>+[7]BS17A!$V19</f>
        <v>726100</v>
      </c>
      <c r="F210" s="1306"/>
    </row>
    <row r="211" spans="1:6" ht="12.75" customHeight="1" x14ac:dyDescent="0.2">
      <c r="A211" s="1468" t="s">
        <v>315</v>
      </c>
      <c r="B211" s="1463" t="s">
        <v>316</v>
      </c>
      <c r="C211" s="1417">
        <f>+[7]BS17A!$D47</f>
        <v>0</v>
      </c>
      <c r="D211" s="1311">
        <f>+[7]BS17A!$U47</f>
        <v>1310</v>
      </c>
      <c r="E211" s="1382">
        <f>+[7]BS17A!$V47</f>
        <v>0</v>
      </c>
      <c r="F211" s="1306"/>
    </row>
    <row r="212" spans="1:6" ht="12.75" customHeight="1" x14ac:dyDescent="0.2">
      <c r="A212" s="1468" t="s">
        <v>317</v>
      </c>
      <c r="B212" s="1463" t="s">
        <v>318</v>
      </c>
      <c r="C212" s="1417">
        <f>+[7]BS17A!$D48</f>
        <v>437</v>
      </c>
      <c r="D212" s="1311">
        <f>+[7]BS17A!$U48</f>
        <v>640</v>
      </c>
      <c r="E212" s="1382">
        <f>+[7]BS17A!$V48</f>
        <v>279680</v>
      </c>
      <c r="F212" s="1306"/>
    </row>
    <row r="213" spans="1:6" ht="12.75" customHeight="1" x14ac:dyDescent="0.2">
      <c r="A213" s="1468" t="s">
        <v>319</v>
      </c>
      <c r="B213" s="1464" t="s">
        <v>320</v>
      </c>
      <c r="C213" s="1417">
        <f>+[7]BS17A!$D49</f>
        <v>351</v>
      </c>
      <c r="D213" s="1311">
        <f>+[7]BS17A!$U49</f>
        <v>1940</v>
      </c>
      <c r="E213" s="1382">
        <f>+[7]BS17A!$V49</f>
        <v>680940</v>
      </c>
      <c r="F213" s="1306"/>
    </row>
    <row r="214" spans="1:6" ht="12.75" customHeight="1" x14ac:dyDescent="0.2">
      <c r="A214" s="1468" t="s">
        <v>321</v>
      </c>
      <c r="B214" s="1464" t="s">
        <v>322</v>
      </c>
      <c r="C214" s="1417">
        <f>+[7]BS17A!$D50</f>
        <v>45</v>
      </c>
      <c r="D214" s="1311">
        <f>+[7]BS17A!$U50</f>
        <v>14590</v>
      </c>
      <c r="E214" s="1382">
        <f>+[7]BS17A!$V50</f>
        <v>656550</v>
      </c>
      <c r="F214" s="1306"/>
    </row>
    <row r="215" spans="1:6" ht="12.75" customHeight="1" x14ac:dyDescent="0.2">
      <c r="A215" s="1468" t="s">
        <v>323</v>
      </c>
      <c r="B215" s="1463" t="s">
        <v>324</v>
      </c>
      <c r="C215" s="1417">
        <f>+[7]BS17A!$D51</f>
        <v>92</v>
      </c>
      <c r="D215" s="1311">
        <f>+[7]BS17A!$U51</f>
        <v>33500</v>
      </c>
      <c r="E215" s="1382">
        <f>+[7]BS17A!$V51</f>
        <v>3082000</v>
      </c>
      <c r="F215" s="1306"/>
    </row>
    <row r="216" spans="1:6" ht="12.75" customHeight="1" x14ac:dyDescent="0.2">
      <c r="A216" s="1490" t="s">
        <v>325</v>
      </c>
      <c r="B216" s="1463" t="s">
        <v>326</v>
      </c>
      <c r="C216" s="1417">
        <f>+[7]BS17A!D52</f>
        <v>10</v>
      </c>
      <c r="D216" s="1394"/>
      <c r="E216" s="1382">
        <f>+[7]BS17A!V52</f>
        <v>83600</v>
      </c>
      <c r="F216" s="1306"/>
    </row>
    <row r="217" spans="1:6" ht="12.75" customHeight="1" x14ac:dyDescent="0.2">
      <c r="A217" s="1469" t="s">
        <v>327</v>
      </c>
      <c r="B217" s="1465" t="s">
        <v>328</v>
      </c>
      <c r="C217" s="1429">
        <f>+[7]BS17A!$D1861</f>
        <v>40</v>
      </c>
      <c r="D217" s="1318">
        <f>+[7]BS17A!$U1861</f>
        <v>27160</v>
      </c>
      <c r="E217" s="1387">
        <f>+[7]BS17A!$V1861</f>
        <v>1086400</v>
      </c>
      <c r="F217" s="1306"/>
    </row>
    <row r="218" spans="1:6" ht="12.75" x14ac:dyDescent="0.2">
      <c r="A218" s="1475"/>
      <c r="B218" s="1474" t="s">
        <v>329</v>
      </c>
      <c r="C218" s="1320">
        <f>SUM(C209:C217)</f>
        <v>1028</v>
      </c>
      <c r="D218" s="1385"/>
      <c r="E218" s="1393">
        <f>SUM(E209:E217)</f>
        <v>6595270</v>
      </c>
      <c r="F218" s="1306"/>
    </row>
    <row r="219" spans="1:6" ht="17.25" customHeight="1" x14ac:dyDescent="0.2">
      <c r="A219" s="1306"/>
      <c r="B219" s="1306"/>
      <c r="C219" s="1306"/>
      <c r="D219" s="1306"/>
      <c r="E219" s="1306"/>
      <c r="F219" s="1306"/>
    </row>
    <row r="220" spans="1:6" ht="18" customHeight="1" x14ac:dyDescent="0.2">
      <c r="A220" s="1306"/>
      <c r="B220" s="1306"/>
      <c r="C220" s="1306"/>
      <c r="D220" s="1306"/>
      <c r="E220" s="1306"/>
      <c r="F220" s="1306"/>
    </row>
    <row r="221" spans="1:6" ht="27.75" customHeight="1" x14ac:dyDescent="0.2">
      <c r="A221" s="1603" t="s">
        <v>330</v>
      </c>
      <c r="B221" s="1604"/>
      <c r="C221" s="1605"/>
      <c r="D221" s="1306"/>
      <c r="E221" s="1306"/>
      <c r="F221" s="1303"/>
    </row>
    <row r="222" spans="1:6" ht="42.75" customHeight="1" x14ac:dyDescent="0.2">
      <c r="A222" s="1077" t="s">
        <v>14</v>
      </c>
      <c r="B222" s="1077" t="s">
        <v>16</v>
      </c>
      <c r="C222" s="1077" t="s">
        <v>18</v>
      </c>
      <c r="D222" s="1303"/>
      <c r="E222" s="1306"/>
      <c r="F222" s="1306"/>
    </row>
    <row r="223" spans="1:6" ht="15" customHeight="1" x14ac:dyDescent="0.2">
      <c r="A223" s="1467" t="s">
        <v>331</v>
      </c>
      <c r="B223" s="1485" t="s">
        <v>332</v>
      </c>
      <c r="C223" s="1395"/>
      <c r="D223" s="1396"/>
      <c r="E223" s="1306"/>
      <c r="F223" s="1306"/>
    </row>
    <row r="224" spans="1:6" ht="15" customHeight="1" x14ac:dyDescent="0.2">
      <c r="A224" s="1488" t="s">
        <v>333</v>
      </c>
      <c r="B224" s="1486" t="s">
        <v>334</v>
      </c>
      <c r="C224" s="1397"/>
      <c r="D224" s="1396"/>
      <c r="E224" s="1306"/>
      <c r="F224" s="1306"/>
    </row>
    <row r="225" spans="1:7" ht="18" customHeight="1" x14ac:dyDescent="0.2">
      <c r="A225" s="1489"/>
      <c r="B225" s="1487" t="s">
        <v>335</v>
      </c>
      <c r="C225" s="1449">
        <f>SUM(C223:C224)</f>
        <v>0</v>
      </c>
      <c r="D225" s="1396"/>
      <c r="E225" s="1306"/>
      <c r="F225" s="1306"/>
    </row>
    <row r="226" spans="1:7" ht="18" customHeight="1" x14ac:dyDescent="0.2">
      <c r="A226" s="1306"/>
      <c r="B226" s="1306"/>
      <c r="C226" s="1306"/>
      <c r="D226" s="1396"/>
      <c r="E226" s="1396"/>
      <c r="F226" s="1396"/>
    </row>
    <row r="227" spans="1:7" ht="18" customHeight="1" x14ac:dyDescent="0.2">
      <c r="A227" s="1306"/>
      <c r="B227" s="1306"/>
      <c r="C227" s="1306"/>
      <c r="D227" s="1306"/>
      <c r="E227" s="1306"/>
      <c r="F227" s="1396"/>
      <c r="G227" s="1398"/>
    </row>
    <row r="228" spans="1:7" ht="18" customHeight="1" x14ac:dyDescent="0.2">
      <c r="A228" s="1589" t="s">
        <v>336</v>
      </c>
      <c r="B228" s="1590"/>
      <c r="C228" s="1590"/>
      <c r="D228" s="1590"/>
      <c r="E228" s="1591"/>
      <c r="F228" s="1396"/>
      <c r="G228" s="1398"/>
    </row>
    <row r="229" spans="1:7" ht="56.25" customHeight="1" x14ac:dyDescent="0.2">
      <c r="A229" s="1077" t="s">
        <v>14</v>
      </c>
      <c r="B229" s="1077" t="s">
        <v>15</v>
      </c>
      <c r="C229" s="1576" t="s">
        <v>16</v>
      </c>
      <c r="D229" s="1123" t="s">
        <v>17</v>
      </c>
      <c r="E229" s="1578" t="s">
        <v>18</v>
      </c>
      <c r="F229" s="1396"/>
      <c r="G229" s="1398"/>
    </row>
    <row r="230" spans="1:7" ht="15" customHeight="1" x14ac:dyDescent="0.2">
      <c r="A230" s="1467" t="s">
        <v>337</v>
      </c>
      <c r="B230" s="1484" t="s">
        <v>338</v>
      </c>
      <c r="C230" s="1447">
        <f>+[7]BS17A!$D1941</f>
        <v>468</v>
      </c>
      <c r="D230" s="1316">
        <f>+[7]BS17A!$U1941</f>
        <v>18750</v>
      </c>
      <c r="E230" s="1381">
        <f>+[7]BS17A!$V1941</f>
        <v>8775000</v>
      </c>
      <c r="F230" s="1306"/>
    </row>
    <row r="231" spans="1:7" ht="15" customHeight="1" x14ac:dyDescent="0.2">
      <c r="A231" s="1469" t="s">
        <v>339</v>
      </c>
      <c r="B231" s="1465" t="s">
        <v>340</v>
      </c>
      <c r="C231" s="1448">
        <f>+[7]BS17A!$D1942</f>
        <v>0</v>
      </c>
      <c r="D231" s="1318">
        <f>+[7]BS17A!$U1942</f>
        <v>235010</v>
      </c>
      <c r="E231" s="1387">
        <f>+[7]BS17A!$V1942</f>
        <v>0</v>
      </c>
      <c r="F231" s="1306"/>
    </row>
    <row r="232" spans="1:7" ht="18" customHeight="1" x14ac:dyDescent="0.2">
      <c r="A232" s="1475"/>
      <c r="B232" s="1474" t="s">
        <v>341</v>
      </c>
      <c r="C232" s="1320">
        <f>SUM(C230:C231)</f>
        <v>468</v>
      </c>
      <c r="D232" s="1385"/>
      <c r="E232" s="1386">
        <f>SUM(E230:E231)</f>
        <v>8775000</v>
      </c>
      <c r="F232" s="1306"/>
    </row>
    <row r="233" spans="1:7" ht="18" customHeight="1" x14ac:dyDescent="0.2">
      <c r="A233" s="1399"/>
      <c r="B233" s="1400"/>
      <c r="C233" s="1401"/>
      <c r="D233" s="1399"/>
      <c r="E233" s="1399"/>
      <c r="F233" s="1306"/>
    </row>
    <row r="234" spans="1:7" ht="18" customHeight="1" x14ac:dyDescent="0.2">
      <c r="A234" s="1399"/>
      <c r="B234" s="1400"/>
      <c r="C234" s="1401"/>
      <c r="D234" s="1399"/>
      <c r="E234" s="1399"/>
      <c r="F234" s="1306"/>
    </row>
    <row r="235" spans="1:7" ht="18" customHeight="1" x14ac:dyDescent="0.2">
      <c r="A235" s="1597" t="s">
        <v>342</v>
      </c>
      <c r="B235" s="1590"/>
      <c r="C235" s="1590"/>
      <c r="D235" s="1590"/>
      <c r="E235" s="1591"/>
      <c r="F235" s="1306"/>
    </row>
    <row r="236" spans="1:7" ht="41.25" customHeight="1" x14ac:dyDescent="0.2">
      <c r="A236" s="1077" t="s">
        <v>14</v>
      </c>
      <c r="B236" s="1077" t="s">
        <v>15</v>
      </c>
      <c r="C236" s="1576" t="s">
        <v>16</v>
      </c>
      <c r="D236" s="1123" t="s">
        <v>17</v>
      </c>
      <c r="E236" s="1578" t="s">
        <v>18</v>
      </c>
      <c r="F236" s="1306"/>
    </row>
    <row r="237" spans="1:7" ht="18" customHeight="1" x14ac:dyDescent="0.2">
      <c r="A237" s="1378" t="s">
        <v>343</v>
      </c>
      <c r="B237" s="1328" t="s">
        <v>344</v>
      </c>
      <c r="C237" s="1402">
        <f>[7]BS17A!D768</f>
        <v>690</v>
      </c>
      <c r="D237" s="1403"/>
      <c r="E237" s="1404">
        <f>[7]BS17A!V768</f>
        <v>4692510</v>
      </c>
      <c r="F237" s="1306"/>
    </row>
    <row r="238" spans="1:7" ht="18" customHeight="1" x14ac:dyDescent="0.2">
      <c r="A238" s="1399"/>
      <c r="B238" s="1400"/>
      <c r="C238" s="1401"/>
      <c r="D238" s="1399"/>
      <c r="E238" s="1399"/>
      <c r="F238" s="1306"/>
    </row>
    <row r="239" spans="1:7" ht="18" customHeight="1" x14ac:dyDescent="0.2">
      <c r="A239" s="1597" t="s">
        <v>345</v>
      </c>
      <c r="B239" s="1598"/>
      <c r="C239" s="1598"/>
      <c r="D239" s="1598"/>
      <c r="E239" s="1599"/>
      <c r="F239" s="1306"/>
    </row>
    <row r="240" spans="1:7" ht="43.5" customHeight="1" x14ac:dyDescent="0.2">
      <c r="A240" s="1077" t="s">
        <v>14</v>
      </c>
      <c r="B240" s="1576" t="s">
        <v>346</v>
      </c>
      <c r="C240" s="1122" t="s">
        <v>347</v>
      </c>
      <c r="D240" s="1123" t="s">
        <v>17</v>
      </c>
      <c r="E240" s="1578" t="s">
        <v>18</v>
      </c>
      <c r="F240" s="1306"/>
    </row>
    <row r="241" spans="1:6" ht="15" customHeight="1" x14ac:dyDescent="0.2">
      <c r="A241" s="1315" t="s">
        <v>348</v>
      </c>
      <c r="B241" s="1431" t="s">
        <v>349</v>
      </c>
      <c r="C241" s="1420">
        <f>+[7]BS17A!$D1944</f>
        <v>0</v>
      </c>
      <c r="D241" s="1316">
        <f>+[7]BS17A!$U1944</f>
        <v>240030</v>
      </c>
      <c r="E241" s="1381">
        <f>+[7]BS17A!$V1944</f>
        <v>0</v>
      </c>
      <c r="F241" s="1306"/>
    </row>
    <row r="242" spans="1:6" ht="15" customHeight="1" x14ac:dyDescent="0.2">
      <c r="A242" s="1310" t="s">
        <v>350</v>
      </c>
      <c r="B242" s="1432" t="s">
        <v>351</v>
      </c>
      <c r="C242" s="1417">
        <f>+[7]BS17A!$D1945</f>
        <v>0</v>
      </c>
      <c r="D242" s="1311">
        <f>+[7]BS17A!$U1945</f>
        <v>34110</v>
      </c>
      <c r="E242" s="1382">
        <f>+[7]BS17A!$V1945</f>
        <v>0</v>
      </c>
      <c r="F242" s="1306"/>
    </row>
    <row r="243" spans="1:6" ht="15" customHeight="1" x14ac:dyDescent="0.2">
      <c r="A243" s="1310" t="s">
        <v>352</v>
      </c>
      <c r="B243" s="1432" t="s">
        <v>353</v>
      </c>
      <c r="C243" s="1417">
        <f>+[7]BS17A!$D1946</f>
        <v>0</v>
      </c>
      <c r="D243" s="1311">
        <f>+[7]BS17A!$U1946</f>
        <v>128660</v>
      </c>
      <c r="E243" s="1382">
        <f>+[7]BS17A!$V1946</f>
        <v>0</v>
      </c>
      <c r="F243" s="1306"/>
    </row>
    <row r="244" spans="1:6" ht="15" customHeight="1" x14ac:dyDescent="0.2">
      <c r="A244" s="1310" t="s">
        <v>354</v>
      </c>
      <c r="B244" s="1432" t="s">
        <v>355</v>
      </c>
      <c r="C244" s="1417">
        <f>+[7]BS17A!$D1947</f>
        <v>0</v>
      </c>
      <c r="D244" s="1311">
        <f>+[7]BS17A!$U1947</f>
        <v>128660</v>
      </c>
      <c r="E244" s="1382">
        <f>+[7]BS17A!$V1947</f>
        <v>0</v>
      </c>
      <c r="F244" s="1306"/>
    </row>
    <row r="245" spans="1:6" ht="15" customHeight="1" x14ac:dyDescent="0.2">
      <c r="A245" s="1310" t="s">
        <v>356</v>
      </c>
      <c r="B245" s="1432" t="s">
        <v>357</v>
      </c>
      <c r="C245" s="1417">
        <f>+[7]BS17A!$D1948</f>
        <v>0</v>
      </c>
      <c r="D245" s="1311">
        <f>+[7]BS17A!$U1948</f>
        <v>234230</v>
      </c>
      <c r="E245" s="1382">
        <f>+[7]BS17A!$V1948</f>
        <v>0</v>
      </c>
      <c r="F245" s="1306"/>
    </row>
    <row r="246" spans="1:6" ht="15" customHeight="1" x14ac:dyDescent="0.2">
      <c r="A246" s="1310" t="s">
        <v>358</v>
      </c>
      <c r="B246" s="1432" t="s">
        <v>359</v>
      </c>
      <c r="C246" s="1417">
        <f>+[7]BS17A!$D1949</f>
        <v>0</v>
      </c>
      <c r="D246" s="1311">
        <f>+[7]BS17A!$U1949</f>
        <v>359460</v>
      </c>
      <c r="E246" s="1382">
        <f>+[7]BS17A!$V1949</f>
        <v>0</v>
      </c>
      <c r="F246" s="1306"/>
    </row>
    <row r="247" spans="1:6" ht="15" customHeight="1" x14ac:dyDescent="0.2">
      <c r="A247" s="1310" t="s">
        <v>360</v>
      </c>
      <c r="B247" s="1432" t="s">
        <v>361</v>
      </c>
      <c r="C247" s="1417">
        <f>+[7]BS17A!$D1950</f>
        <v>0</v>
      </c>
      <c r="D247" s="1311">
        <f>+[7]BS17A!$U1950</f>
        <v>613210</v>
      </c>
      <c r="E247" s="1382">
        <f>+[7]BS17A!$V1950</f>
        <v>0</v>
      </c>
      <c r="F247" s="1306"/>
    </row>
    <row r="248" spans="1:6" ht="15" customHeight="1" x14ac:dyDescent="0.2">
      <c r="A248" s="1333" t="s">
        <v>362</v>
      </c>
      <c r="B248" s="1432" t="s">
        <v>363</v>
      </c>
      <c r="C248" s="1417">
        <f>+[7]BS17A!$D1951</f>
        <v>0</v>
      </c>
      <c r="D248" s="1311">
        <f>+[7]BS17A!$U1951</f>
        <v>127720</v>
      </c>
      <c r="E248" s="1382">
        <f>+[7]BS17A!$V1951</f>
        <v>0</v>
      </c>
      <c r="F248" s="1306"/>
    </row>
    <row r="249" spans="1:6" ht="15" customHeight="1" x14ac:dyDescent="0.2">
      <c r="A249" s="1333" t="s">
        <v>364</v>
      </c>
      <c r="B249" s="1432" t="s">
        <v>365</v>
      </c>
      <c r="C249" s="1417">
        <f>+[7]BS17A!$D1952</f>
        <v>0</v>
      </c>
      <c r="D249" s="1311">
        <f>+[7]BS17A!$U1952</f>
        <v>344230</v>
      </c>
      <c r="E249" s="1382">
        <f>+[7]BS17A!$V1952</f>
        <v>0</v>
      </c>
      <c r="F249" s="1306"/>
    </row>
    <row r="250" spans="1:6" ht="15" customHeight="1" x14ac:dyDescent="0.2">
      <c r="A250" s="1333" t="s">
        <v>366</v>
      </c>
      <c r="B250" s="1432" t="s">
        <v>367</v>
      </c>
      <c r="C250" s="1443">
        <f>+[7]BS17A!$D1953</f>
        <v>0</v>
      </c>
      <c r="D250" s="1313">
        <f>+[7]BS17A!$U1953</f>
        <v>144940</v>
      </c>
      <c r="E250" s="1405">
        <f>+[7]BS17A!$V1953</f>
        <v>0</v>
      </c>
      <c r="F250" s="1306"/>
    </row>
    <row r="251" spans="1:6" ht="15" customHeight="1" x14ac:dyDescent="0.2">
      <c r="A251" s="1333" t="s">
        <v>368</v>
      </c>
      <c r="B251" s="1432" t="s">
        <v>369</v>
      </c>
      <c r="C251" s="1443">
        <f>+[7]BS17A!$D1954</f>
        <v>0</v>
      </c>
      <c r="D251" s="1313">
        <f>+[7]BS17A!$U1954</f>
        <v>125950</v>
      </c>
      <c r="E251" s="1405">
        <f>+[7]BS17A!$V1954</f>
        <v>0</v>
      </c>
      <c r="F251" s="1306"/>
    </row>
    <row r="252" spans="1:6" ht="15" customHeight="1" x14ac:dyDescent="0.2">
      <c r="A252" s="1333" t="s">
        <v>370</v>
      </c>
      <c r="B252" s="1432" t="s">
        <v>371</v>
      </c>
      <c r="C252" s="1443">
        <f>+[7]BS17A!$D1955</f>
        <v>0</v>
      </c>
      <c r="D252" s="1313">
        <f>+[7]BS17A!$U1955</f>
        <v>191490</v>
      </c>
      <c r="E252" s="1405">
        <f>+[7]BS17A!$V1955</f>
        <v>0</v>
      </c>
      <c r="F252" s="1306"/>
    </row>
    <row r="253" spans="1:6" ht="15" customHeight="1" x14ac:dyDescent="0.2">
      <c r="A253" s="1333" t="s">
        <v>372</v>
      </c>
      <c r="B253" s="1432" t="s">
        <v>373</v>
      </c>
      <c r="C253" s="1443">
        <f>+[7]BS17A!$D1956</f>
        <v>0</v>
      </c>
      <c r="D253" s="1313">
        <f>+[7]BS17A!$U1956</f>
        <v>50390</v>
      </c>
      <c r="E253" s="1405">
        <f>+[7]BS17A!$V1956</f>
        <v>0</v>
      </c>
      <c r="F253" s="1306"/>
    </row>
    <row r="254" spans="1:6" ht="15" customHeight="1" x14ac:dyDescent="0.2">
      <c r="A254" s="1364" t="s">
        <v>374</v>
      </c>
      <c r="B254" s="1442" t="s">
        <v>375</v>
      </c>
      <c r="C254" s="1429">
        <f>+[7]BS17A!$D1957</f>
        <v>0</v>
      </c>
      <c r="D254" s="1318">
        <f>+[7]BS17A!$U1957</f>
        <v>37660</v>
      </c>
      <c r="E254" s="1387">
        <f>+[7]BS17A!$V1957</f>
        <v>0</v>
      </c>
      <c r="F254" s="1306"/>
    </row>
    <row r="255" spans="1:6" ht="15" customHeight="1" x14ac:dyDescent="0.2">
      <c r="A255" s="1592" t="s">
        <v>376</v>
      </c>
      <c r="B255" s="1593"/>
      <c r="C255" s="1593"/>
      <c r="D255" s="1593"/>
      <c r="E255" s="1594"/>
      <c r="F255" s="1306"/>
    </row>
    <row r="256" spans="1:6" ht="15" customHeight="1" x14ac:dyDescent="0.2">
      <c r="A256" s="1467" t="s">
        <v>377</v>
      </c>
      <c r="B256" s="1481" t="s">
        <v>349</v>
      </c>
      <c r="C256" s="1420">
        <f>+[7]BS17A!$D1958</f>
        <v>0</v>
      </c>
      <c r="D256" s="1316">
        <f>+[7]BS17A!$U1958</f>
        <v>206500</v>
      </c>
      <c r="E256" s="1381">
        <f>+[7]BS17A!$V1958</f>
        <v>0</v>
      </c>
      <c r="F256" s="1306"/>
    </row>
    <row r="257" spans="1:6" ht="15" customHeight="1" x14ac:dyDescent="0.2">
      <c r="A257" s="1468" t="s">
        <v>378</v>
      </c>
      <c r="B257" s="1482" t="s">
        <v>379</v>
      </c>
      <c r="C257" s="1417">
        <f>+[7]BS17A!$D1959</f>
        <v>0</v>
      </c>
      <c r="D257" s="1311">
        <f>+[7]BS17A!$U1959</f>
        <v>1228440</v>
      </c>
      <c r="E257" s="1382">
        <f>+[7]BS17A!$V1959</f>
        <v>0</v>
      </c>
      <c r="F257" s="1306"/>
    </row>
    <row r="258" spans="1:6" ht="15" customHeight="1" x14ac:dyDescent="0.2">
      <c r="A258" s="1468" t="s">
        <v>380</v>
      </c>
      <c r="B258" s="1482" t="s">
        <v>381</v>
      </c>
      <c r="C258" s="1417">
        <f>+[7]BS17A!$D1960</f>
        <v>0</v>
      </c>
      <c r="D258" s="1311">
        <f>+[7]BS17A!$U1960</f>
        <v>185340</v>
      </c>
      <c r="E258" s="1382">
        <f>+[7]BS17A!$V1960</f>
        <v>0</v>
      </c>
      <c r="F258" s="1306"/>
    </row>
    <row r="259" spans="1:6" ht="15" customHeight="1" x14ac:dyDescent="0.2">
      <c r="A259" s="1468" t="s">
        <v>382</v>
      </c>
      <c r="B259" s="1482" t="s">
        <v>383</v>
      </c>
      <c r="C259" s="1417">
        <f>+[7]BS17A!$D1961</f>
        <v>0</v>
      </c>
      <c r="D259" s="1311">
        <f>+[7]BS17A!$U1961</f>
        <v>163900</v>
      </c>
      <c r="E259" s="1382">
        <f>+[7]BS17A!$V1961</f>
        <v>0</v>
      </c>
      <c r="F259" s="1306"/>
    </row>
    <row r="260" spans="1:6" ht="15" customHeight="1" x14ac:dyDescent="0.2">
      <c r="A260" s="1468" t="s">
        <v>384</v>
      </c>
      <c r="B260" s="1482" t="s">
        <v>385</v>
      </c>
      <c r="C260" s="1417">
        <f>+[7]BS17A!$D1962</f>
        <v>0</v>
      </c>
      <c r="D260" s="1311">
        <f>+[7]BS17A!$U1962</f>
        <v>332720</v>
      </c>
      <c r="E260" s="1382">
        <f>+[7]BS17A!$V1962</f>
        <v>0</v>
      </c>
      <c r="F260" s="1306"/>
    </row>
    <row r="261" spans="1:6" ht="15" customHeight="1" x14ac:dyDescent="0.2">
      <c r="A261" s="1468" t="s">
        <v>386</v>
      </c>
      <c r="B261" s="1482" t="s">
        <v>387</v>
      </c>
      <c r="C261" s="1417">
        <f>+[7]BS17A!$D1963</f>
        <v>0</v>
      </c>
      <c r="D261" s="1311">
        <f>+[7]BS17A!$U1963</f>
        <v>1106400</v>
      </c>
      <c r="E261" s="1382">
        <f>+[7]BS17A!$V1963</f>
        <v>0</v>
      </c>
      <c r="F261" s="1306"/>
    </row>
    <row r="262" spans="1:6" ht="15" customHeight="1" x14ac:dyDescent="0.2">
      <c r="A262" s="1468" t="s">
        <v>388</v>
      </c>
      <c r="B262" s="1482" t="s">
        <v>389</v>
      </c>
      <c r="C262" s="1417">
        <f>+[7]BS17A!$D1964</f>
        <v>0</v>
      </c>
      <c r="D262" s="1311">
        <f>+[7]BS17A!$U1964</f>
        <v>1137010</v>
      </c>
      <c r="E262" s="1382">
        <f>+[7]BS17A!$V1964</f>
        <v>0</v>
      </c>
      <c r="F262" s="1306"/>
    </row>
    <row r="263" spans="1:6" ht="15" customHeight="1" x14ac:dyDescent="0.2">
      <c r="A263" s="1468" t="s">
        <v>390</v>
      </c>
      <c r="B263" s="1482" t="s">
        <v>391</v>
      </c>
      <c r="C263" s="1417">
        <f>+[7]BS17A!$D1965</f>
        <v>0</v>
      </c>
      <c r="D263" s="1311">
        <f>+[7]BS17A!$U1965</f>
        <v>900260</v>
      </c>
      <c r="E263" s="1382">
        <f>+[7]BS17A!$V1965</f>
        <v>0</v>
      </c>
      <c r="F263" s="1306"/>
    </row>
    <row r="264" spans="1:6" ht="15" customHeight="1" x14ac:dyDescent="0.2">
      <c r="A264" s="1468" t="s">
        <v>392</v>
      </c>
      <c r="B264" s="1482" t="s">
        <v>393</v>
      </c>
      <c r="C264" s="1417">
        <f>+[7]BS17A!$D1966</f>
        <v>0</v>
      </c>
      <c r="D264" s="1311">
        <f>+[7]BS17A!$U1966</f>
        <v>948790</v>
      </c>
      <c r="E264" s="1382">
        <f>+[7]BS17A!$V1966</f>
        <v>0</v>
      </c>
      <c r="F264" s="1306"/>
    </row>
    <row r="265" spans="1:6" ht="15" customHeight="1" x14ac:dyDescent="0.2">
      <c r="A265" s="1468" t="s">
        <v>394</v>
      </c>
      <c r="B265" s="1482" t="s">
        <v>395</v>
      </c>
      <c r="C265" s="1417">
        <f>+[7]BS17A!$D1967</f>
        <v>0</v>
      </c>
      <c r="D265" s="1311">
        <f>+[7]BS17A!$U1967</f>
        <v>374290</v>
      </c>
      <c r="E265" s="1382">
        <f>+[7]BS17A!$V1967</f>
        <v>0</v>
      </c>
      <c r="F265" s="1306"/>
    </row>
    <row r="266" spans="1:6" ht="15" customHeight="1" x14ac:dyDescent="0.2">
      <c r="A266" s="1468" t="s">
        <v>396</v>
      </c>
      <c r="B266" s="1482" t="s">
        <v>397</v>
      </c>
      <c r="C266" s="1417">
        <f>+[7]BS17A!$D1968</f>
        <v>0</v>
      </c>
      <c r="D266" s="1311">
        <f>+[7]BS17A!$U1968</f>
        <v>89640</v>
      </c>
      <c r="E266" s="1382">
        <f>+[7]BS17A!$V1968</f>
        <v>0</v>
      </c>
      <c r="F266" s="1306"/>
    </row>
    <row r="267" spans="1:6" ht="15" customHeight="1" x14ac:dyDescent="0.2">
      <c r="A267" s="1468" t="s">
        <v>398</v>
      </c>
      <c r="B267" s="1482" t="s">
        <v>399</v>
      </c>
      <c r="C267" s="1417">
        <f>+[7]BS17A!$D1969</f>
        <v>0</v>
      </c>
      <c r="D267" s="1311">
        <f>+[7]BS17A!$U1969</f>
        <v>267430</v>
      </c>
      <c r="E267" s="1382">
        <f>+[7]BS17A!$V1969</f>
        <v>0</v>
      </c>
      <c r="F267" s="1306"/>
    </row>
    <row r="268" spans="1:6" ht="15" customHeight="1" x14ac:dyDescent="0.2">
      <c r="A268" s="1468" t="s">
        <v>400</v>
      </c>
      <c r="B268" s="1464" t="s">
        <v>401</v>
      </c>
      <c r="C268" s="1417">
        <f>+[7]BS17A!$D1970</f>
        <v>0</v>
      </c>
      <c r="D268" s="1311">
        <f>+[7]BS17A!$U1970</f>
        <v>75610</v>
      </c>
      <c r="E268" s="1382">
        <f>+[7]BS17A!$V1970</f>
        <v>0</v>
      </c>
      <c r="F268" s="1306"/>
    </row>
    <row r="269" spans="1:6" ht="15" customHeight="1" x14ac:dyDescent="0.2">
      <c r="A269" s="1468" t="s">
        <v>402</v>
      </c>
      <c r="B269" s="1464" t="s">
        <v>403</v>
      </c>
      <c r="C269" s="1417">
        <f>+[7]BS17A!$D1971</f>
        <v>0</v>
      </c>
      <c r="D269" s="1311">
        <f>+[7]BS17A!$U1971</f>
        <v>1299270</v>
      </c>
      <c r="E269" s="1382">
        <f>+[7]BS17A!$V1971</f>
        <v>0</v>
      </c>
      <c r="F269" s="1306"/>
    </row>
    <row r="270" spans="1:6" ht="15" customHeight="1" x14ac:dyDescent="0.2">
      <c r="A270" s="1468" t="s">
        <v>404</v>
      </c>
      <c r="B270" s="1464" t="s">
        <v>405</v>
      </c>
      <c r="C270" s="1417">
        <f>+[7]BS17A!$D1972</f>
        <v>0</v>
      </c>
      <c r="D270" s="1311">
        <f>+[7]BS17A!$U1972</f>
        <v>303800</v>
      </c>
      <c r="E270" s="1382">
        <f>+[7]BS17A!$V1972</f>
        <v>0</v>
      </c>
      <c r="F270" s="1306"/>
    </row>
    <row r="271" spans="1:6" ht="15" customHeight="1" x14ac:dyDescent="0.2">
      <c r="A271" s="1468" t="s">
        <v>406</v>
      </c>
      <c r="B271" s="1464" t="s">
        <v>407</v>
      </c>
      <c r="C271" s="1417">
        <f>+[7]BS17A!$D1973</f>
        <v>0</v>
      </c>
      <c r="D271" s="1311">
        <f>+[7]BS17A!$U1973</f>
        <v>1017740</v>
      </c>
      <c r="E271" s="1382">
        <f>+[7]BS17A!$V1973</f>
        <v>0</v>
      </c>
      <c r="F271" s="1306"/>
    </row>
    <row r="272" spans="1:6" ht="15" customHeight="1" x14ac:dyDescent="0.2">
      <c r="A272" s="1468" t="s">
        <v>408</v>
      </c>
      <c r="B272" s="1483" t="s">
        <v>409</v>
      </c>
      <c r="C272" s="1417">
        <f>+[7]BS17A!$D1974</f>
        <v>0</v>
      </c>
      <c r="D272" s="1311">
        <f>+[7]BS17A!$U1974</f>
        <v>623060</v>
      </c>
      <c r="E272" s="1382">
        <f>+[7]BS17A!$V1974</f>
        <v>0</v>
      </c>
      <c r="F272" s="1306"/>
    </row>
    <row r="273" spans="1:10" ht="15" customHeight="1" x14ac:dyDescent="0.2">
      <c r="A273" s="1469" t="s">
        <v>410</v>
      </c>
      <c r="B273" s="1483" t="s">
        <v>411</v>
      </c>
      <c r="C273" s="1429">
        <f>+[7]BS17A!$D1975</f>
        <v>0</v>
      </c>
      <c r="D273" s="1313">
        <f>+[7]BS17A!$U1975</f>
        <v>508460</v>
      </c>
      <c r="E273" s="1405">
        <f>+[7]BS17A!$V1975</f>
        <v>0</v>
      </c>
      <c r="F273" s="1306"/>
    </row>
    <row r="274" spans="1:10" ht="15" customHeight="1" x14ac:dyDescent="0.2">
      <c r="A274" s="1592" t="s">
        <v>412</v>
      </c>
      <c r="B274" s="1593"/>
      <c r="C274" s="1593"/>
      <c r="D274" s="1593"/>
      <c r="E274" s="1594"/>
      <c r="F274" s="1306"/>
    </row>
    <row r="275" spans="1:10" ht="15" customHeight="1" x14ac:dyDescent="0.2">
      <c r="A275" s="1467" t="s">
        <v>413</v>
      </c>
      <c r="B275" s="1476" t="s">
        <v>414</v>
      </c>
      <c r="C275" s="1445">
        <f>+[7]BS17A!$D1976</f>
        <v>0</v>
      </c>
      <c r="D275" s="1308">
        <f>[7]BS17A!U1976</f>
        <v>274090</v>
      </c>
      <c r="E275" s="1406">
        <f>+[7]BS17A!$V1976</f>
        <v>0</v>
      </c>
      <c r="F275" s="1306"/>
    </row>
    <row r="276" spans="1:10" ht="15" customHeight="1" x14ac:dyDescent="0.2">
      <c r="A276" s="1468" t="s">
        <v>415</v>
      </c>
      <c r="B276" s="1464" t="s">
        <v>416</v>
      </c>
      <c r="C276" s="1417">
        <f>+[7]BS17A!$D1977</f>
        <v>0</v>
      </c>
      <c r="D276" s="1311">
        <f>[7]BS17A!U1977</f>
        <v>159800</v>
      </c>
      <c r="E276" s="1382">
        <f>+[7]BS17A!$V1977</f>
        <v>0</v>
      </c>
      <c r="F276" s="1306"/>
    </row>
    <row r="277" spans="1:10" ht="15" customHeight="1" x14ac:dyDescent="0.2">
      <c r="A277" s="1468" t="s">
        <v>417</v>
      </c>
      <c r="B277" s="1464" t="s">
        <v>418</v>
      </c>
      <c r="C277" s="1417">
        <f>+[7]BS17A!$D1978</f>
        <v>0</v>
      </c>
      <c r="D277" s="1311">
        <f>[7]BS17A!U1978</f>
        <v>386120</v>
      </c>
      <c r="E277" s="1382">
        <f>+[7]BS17A!$V1978</f>
        <v>0</v>
      </c>
      <c r="F277" s="1306"/>
    </row>
    <row r="278" spans="1:10" ht="15" customHeight="1" x14ac:dyDescent="0.2">
      <c r="A278" s="1468" t="s">
        <v>419</v>
      </c>
      <c r="B278" s="1464" t="s">
        <v>420</v>
      </c>
      <c r="C278" s="1417">
        <f>+[7]BS17A!$D1979</f>
        <v>0</v>
      </c>
      <c r="D278" s="1311">
        <f>[7]BS17A!U1979</f>
        <v>400140</v>
      </c>
      <c r="E278" s="1382">
        <f>+[7]BS17A!$V1979</f>
        <v>0</v>
      </c>
      <c r="F278" s="1306"/>
    </row>
    <row r="279" spans="1:10" ht="15" customHeight="1" x14ac:dyDescent="0.2">
      <c r="A279" s="1469" t="s">
        <v>421</v>
      </c>
      <c r="B279" s="1477" t="s">
        <v>422</v>
      </c>
      <c r="C279" s="1429">
        <f>+[7]BS17A!$D1980</f>
        <v>0</v>
      </c>
      <c r="D279" s="1318">
        <f>[7]BS17A!U1980</f>
        <v>250030</v>
      </c>
      <c r="E279" s="1387">
        <f>+[7]BS17A!$V1980</f>
        <v>0</v>
      </c>
      <c r="F279" s="1407"/>
    </row>
    <row r="280" spans="1:10" ht="15" customHeight="1" x14ac:dyDescent="0.2">
      <c r="A280" s="1480" t="s">
        <v>423</v>
      </c>
      <c r="B280" s="1478" t="s">
        <v>424</v>
      </c>
      <c r="C280" s="1446">
        <f>+[7]BS17A!$D1981</f>
        <v>101</v>
      </c>
      <c r="D280" s="1408">
        <f>[7]BS17A!U1981</f>
        <v>34000</v>
      </c>
      <c r="E280" s="1404">
        <f>+[7]BS17A!$V1981</f>
        <v>3434000</v>
      </c>
      <c r="F280" s="1407"/>
    </row>
    <row r="281" spans="1:10" ht="15" customHeight="1" x14ac:dyDescent="0.2">
      <c r="A281" s="1475"/>
      <c r="B281" s="1479" t="s">
        <v>425</v>
      </c>
      <c r="C281" s="1320">
        <f>SUM(C241:C280)</f>
        <v>101</v>
      </c>
      <c r="D281" s="1385"/>
      <c r="E281" s="1386">
        <f>SUM(E241:E280)</f>
        <v>3434000</v>
      </c>
      <c r="F281" s="1407"/>
    </row>
    <row r="282" spans="1:10" ht="18" customHeight="1" x14ac:dyDescent="0.2">
      <c r="A282" s="1399"/>
      <c r="B282" s="1306"/>
      <c r="C282" s="1306"/>
      <c r="D282" s="1399"/>
      <c r="E282" s="1399"/>
      <c r="F282" s="1306"/>
    </row>
    <row r="283" spans="1:10" ht="18" customHeight="1" x14ac:dyDescent="0.2">
      <c r="A283" s="1399"/>
      <c r="B283" s="1401"/>
      <c r="C283" s="1401"/>
      <c r="D283" s="1399"/>
      <c r="E283" s="1399"/>
      <c r="F283" s="1409"/>
      <c r="G283" s="1410"/>
      <c r="J283" s="1411"/>
    </row>
    <row r="284" spans="1:10" ht="12.75" customHeight="1" x14ac:dyDescent="0.2">
      <c r="A284" s="1597" t="s">
        <v>426</v>
      </c>
      <c r="B284" s="1598"/>
      <c r="C284" s="1598"/>
      <c r="D284" s="1598"/>
      <c r="E284" s="1599"/>
      <c r="F284" s="1306"/>
    </row>
    <row r="285" spans="1:10" ht="44.25" customHeight="1" x14ac:dyDescent="0.2">
      <c r="A285" s="1077" t="s">
        <v>14</v>
      </c>
      <c r="B285" s="1077" t="s">
        <v>426</v>
      </c>
      <c r="C285" s="1576" t="s">
        <v>347</v>
      </c>
      <c r="D285" s="1123" t="s">
        <v>17</v>
      </c>
      <c r="E285" s="1578" t="s">
        <v>18</v>
      </c>
      <c r="F285" s="1407"/>
    </row>
    <row r="286" spans="1:10" ht="15" customHeight="1" x14ac:dyDescent="0.2">
      <c r="A286" s="1467" t="s">
        <v>427</v>
      </c>
      <c r="B286" s="1471" t="s">
        <v>428</v>
      </c>
      <c r="C286" s="1420">
        <f>+[7]BS17A!$D1983</f>
        <v>7</v>
      </c>
      <c r="D286" s="1316">
        <f>+[7]BS17A!$U1983</f>
        <v>6690</v>
      </c>
      <c r="E286" s="1381">
        <f>+[7]BS17A!$V1983</f>
        <v>46830</v>
      </c>
      <c r="F286" s="1306"/>
    </row>
    <row r="287" spans="1:10" ht="15" customHeight="1" x14ac:dyDescent="0.2">
      <c r="A287" s="1468" t="s">
        <v>429</v>
      </c>
      <c r="B287" s="1472" t="s">
        <v>430</v>
      </c>
      <c r="C287" s="1417">
        <f>+[7]BS17A!$D1984</f>
        <v>0</v>
      </c>
      <c r="D287" s="1311">
        <f>+[7]BS17A!$U1984</f>
        <v>3560</v>
      </c>
      <c r="E287" s="1382">
        <f>+[7]BS17A!$V1984</f>
        <v>0</v>
      </c>
      <c r="F287" s="1306"/>
    </row>
    <row r="288" spans="1:10" ht="15" customHeight="1" x14ac:dyDescent="0.2">
      <c r="A288" s="1468" t="s">
        <v>431</v>
      </c>
      <c r="B288" s="1472" t="s">
        <v>432</v>
      </c>
      <c r="C288" s="1417">
        <f>+[7]BS17A!$D1985</f>
        <v>1</v>
      </c>
      <c r="D288" s="1311">
        <f>+[7]BS17A!$U1985</f>
        <v>13430</v>
      </c>
      <c r="E288" s="1382">
        <f>+[7]BS17A!$V1985</f>
        <v>13430</v>
      </c>
      <c r="F288" s="1306"/>
    </row>
    <row r="289" spans="1:7" ht="15" customHeight="1" x14ac:dyDescent="0.2">
      <c r="A289" s="1468" t="s">
        <v>433</v>
      </c>
      <c r="B289" s="1472" t="s">
        <v>434</v>
      </c>
      <c r="C289" s="1417">
        <f>+[7]BS17A!$D1986</f>
        <v>0</v>
      </c>
      <c r="D289" s="1311">
        <f>+[7]BS17A!$U1986</f>
        <v>137660</v>
      </c>
      <c r="E289" s="1382">
        <f>+[7]BS17A!$V1986</f>
        <v>0</v>
      </c>
      <c r="F289" s="1306"/>
    </row>
    <row r="290" spans="1:7" ht="15" customHeight="1" x14ac:dyDescent="0.2">
      <c r="A290" s="1469" t="s">
        <v>435</v>
      </c>
      <c r="B290" s="1473" t="s">
        <v>436</v>
      </c>
      <c r="C290" s="1429">
        <f>+[7]BS17A!$D1987</f>
        <v>1</v>
      </c>
      <c r="D290" s="1318">
        <f>+[7]BS17A!$U1987</f>
        <v>756090</v>
      </c>
      <c r="E290" s="1387">
        <f>+[7]BS17A!$V1987</f>
        <v>756090</v>
      </c>
      <c r="F290" s="1306"/>
    </row>
    <row r="291" spans="1:7" ht="15" customHeight="1" x14ac:dyDescent="0.2">
      <c r="A291" s="1475"/>
      <c r="B291" s="1474" t="s">
        <v>437</v>
      </c>
      <c r="C291" s="1353">
        <f>SUM(C286:C290)</f>
        <v>9</v>
      </c>
      <c r="D291" s="1329"/>
      <c r="E291" s="1354">
        <f>SUM(E286:E290)</f>
        <v>816350</v>
      </c>
      <c r="F291" s="1306"/>
    </row>
    <row r="292" spans="1:7" ht="18" customHeight="1" x14ac:dyDescent="0.2">
      <c r="A292" s="1399"/>
      <c r="B292" s="1401"/>
      <c r="C292" s="1399"/>
      <c r="D292" s="1399"/>
      <c r="E292" s="1399"/>
      <c r="F292" s="1306"/>
    </row>
    <row r="293" spans="1:7" ht="18" customHeight="1" x14ac:dyDescent="0.2">
      <c r="A293" s="1399"/>
      <c r="B293" s="1401"/>
      <c r="C293" s="1399"/>
      <c r="D293" s="1399"/>
      <c r="E293" s="1399"/>
      <c r="F293" s="1412"/>
      <c r="G293" s="1307"/>
    </row>
    <row r="294" spans="1:7" ht="12.75" x14ac:dyDescent="0.2">
      <c r="A294" s="1592" t="s">
        <v>438</v>
      </c>
      <c r="B294" s="1593"/>
      <c r="C294" s="1593"/>
      <c r="D294" s="1593"/>
      <c r="E294" s="1594"/>
      <c r="F294" s="1413"/>
      <c r="G294" s="1307"/>
    </row>
    <row r="295" spans="1:7" ht="42.75" customHeight="1" x14ac:dyDescent="0.2">
      <c r="A295" s="1077" t="s">
        <v>14</v>
      </c>
      <c r="B295" s="1441" t="s">
        <v>438</v>
      </c>
      <c r="C295" s="1221" t="s">
        <v>439</v>
      </c>
      <c r="D295" s="1123" t="s">
        <v>17</v>
      </c>
      <c r="E295" s="1578" t="s">
        <v>18</v>
      </c>
      <c r="F295" s="1413"/>
      <c r="G295" s="1307"/>
    </row>
    <row r="296" spans="1:7" ht="15" customHeight="1" x14ac:dyDescent="0.2">
      <c r="A296" s="1467" t="s">
        <v>440</v>
      </c>
      <c r="B296" s="1462" t="s">
        <v>441</v>
      </c>
      <c r="C296" s="1420">
        <f>+[7]BS17A!$D1863</f>
        <v>225</v>
      </c>
      <c r="D296" s="1316">
        <f>+[7]BS17A!$U1863</f>
        <v>17890</v>
      </c>
      <c r="E296" s="1381">
        <f>+[7]BS17A!$V1863</f>
        <v>4025250</v>
      </c>
      <c r="F296" s="1306"/>
    </row>
    <row r="297" spans="1:7" ht="15" customHeight="1" x14ac:dyDescent="0.2">
      <c r="A297" s="1468" t="s">
        <v>442</v>
      </c>
      <c r="B297" s="1463" t="s">
        <v>443</v>
      </c>
      <c r="C297" s="1417">
        <f>+[7]BS17A!$D1864</f>
        <v>194</v>
      </c>
      <c r="D297" s="1311">
        <f>+[7]BS17A!$U1864</f>
        <v>56280</v>
      </c>
      <c r="E297" s="1382">
        <f>+[7]BS17A!$V1864</f>
        <v>10918320</v>
      </c>
      <c r="F297" s="1306"/>
    </row>
    <row r="298" spans="1:7" ht="15" customHeight="1" x14ac:dyDescent="0.2">
      <c r="A298" s="1468" t="s">
        <v>444</v>
      </c>
      <c r="B298" s="1463" t="s">
        <v>445</v>
      </c>
      <c r="C298" s="1417">
        <f>+[7]BS17A!$D1865</f>
        <v>0</v>
      </c>
      <c r="D298" s="1311">
        <f>+[7]BS17A!$U1865</f>
        <v>69770</v>
      </c>
      <c r="E298" s="1382">
        <f>+[7]BS17A!$V1865</f>
        <v>0</v>
      </c>
      <c r="F298" s="1306"/>
    </row>
    <row r="299" spans="1:7" ht="15" customHeight="1" x14ac:dyDescent="0.2">
      <c r="A299" s="1468" t="s">
        <v>446</v>
      </c>
      <c r="B299" s="1463" t="s">
        <v>447</v>
      </c>
      <c r="C299" s="1417">
        <f>+[7]BS17A!$D1866</f>
        <v>150</v>
      </c>
      <c r="D299" s="1311">
        <f>+[7]BS17A!$U1866</f>
        <v>2450</v>
      </c>
      <c r="E299" s="1382">
        <f>+[7]BS17A!$V1866</f>
        <v>367500</v>
      </c>
      <c r="F299" s="1306"/>
    </row>
    <row r="300" spans="1:7" ht="15" customHeight="1" x14ac:dyDescent="0.2">
      <c r="A300" s="1468" t="s">
        <v>448</v>
      </c>
      <c r="B300" s="1463" t="s">
        <v>449</v>
      </c>
      <c r="C300" s="1417">
        <f>+[7]BS17A!$D1867</f>
        <v>0</v>
      </c>
      <c r="D300" s="1311">
        <f>+[7]BS17A!$U1867</f>
        <v>70</v>
      </c>
      <c r="E300" s="1382">
        <f>+[7]BS17A!$V1867</f>
        <v>0</v>
      </c>
      <c r="F300" s="1306"/>
    </row>
    <row r="301" spans="1:7" ht="15" customHeight="1" x14ac:dyDescent="0.2">
      <c r="A301" s="1468" t="s">
        <v>450</v>
      </c>
      <c r="B301" s="1464" t="s">
        <v>451</v>
      </c>
      <c r="C301" s="1417">
        <f>+[7]BS17A!$D1868</f>
        <v>0</v>
      </c>
      <c r="D301" s="1311">
        <f>+[7]BS17A!$U1868</f>
        <v>148120</v>
      </c>
      <c r="E301" s="1382">
        <f>+[7]BS17A!$V1868</f>
        <v>0</v>
      </c>
      <c r="F301" s="1306"/>
    </row>
    <row r="302" spans="1:7" ht="15" customHeight="1" x14ac:dyDescent="0.2">
      <c r="A302" s="1469" t="s">
        <v>452</v>
      </c>
      <c r="B302" s="1465" t="s">
        <v>453</v>
      </c>
      <c r="C302" s="1429">
        <f>+[7]BS17A!$D1869</f>
        <v>0</v>
      </c>
      <c r="D302" s="1318">
        <f>+[7]BS17A!$U1869</f>
        <v>10070</v>
      </c>
      <c r="E302" s="1387">
        <f>+[7]BS17A!$V1869</f>
        <v>0</v>
      </c>
      <c r="F302" s="1306"/>
    </row>
    <row r="303" spans="1:7" ht="15" customHeight="1" x14ac:dyDescent="0.2">
      <c r="A303" s="1470"/>
      <c r="B303" s="1615" t="s">
        <v>454</v>
      </c>
      <c r="C303" s="1616"/>
      <c r="D303" s="1403"/>
      <c r="E303" s="1414">
        <f>SUM(E296:E302)</f>
        <v>15311070</v>
      </c>
      <c r="F303" s="1306"/>
    </row>
    <row r="304" spans="1:7" ht="12.75" x14ac:dyDescent="0.2">
      <c r="A304" s="1306"/>
      <c r="B304" s="1306"/>
      <c r="C304" s="1306"/>
      <c r="D304" s="1306"/>
      <c r="E304" s="1306"/>
      <c r="F304" s="1396"/>
      <c r="G304" s="1398"/>
    </row>
    <row r="305" spans="1:7" ht="12.75" x14ac:dyDescent="0.2">
      <c r="A305" s="1306"/>
      <c r="B305" s="1306"/>
      <c r="C305" s="1306"/>
      <c r="D305" s="1306"/>
      <c r="E305" s="1306"/>
      <c r="F305" s="1396"/>
      <c r="G305" s="1398"/>
    </row>
    <row r="306" spans="1:7" ht="12.75" x14ac:dyDescent="0.2">
      <c r="A306" s="1607" t="s">
        <v>455</v>
      </c>
      <c r="B306" s="1608"/>
      <c r="C306" s="1608"/>
      <c r="D306" s="1608"/>
      <c r="E306" s="1609"/>
      <c r="F306" s="1396"/>
      <c r="G306" s="1398"/>
    </row>
    <row r="307" spans="1:7" ht="12.75" x14ac:dyDescent="0.2">
      <c r="A307" s="1348"/>
      <c r="B307" s="1612" t="s">
        <v>456</v>
      </c>
      <c r="C307" s="1613"/>
      <c r="D307" s="1614"/>
      <c r="E307" s="1415">
        <f>+E232+E237+E281+E291+E303</f>
        <v>33028930</v>
      </c>
      <c r="F307" s="1306"/>
    </row>
    <row r="308" spans="1:7" ht="12.75" x14ac:dyDescent="0.2">
      <c r="A308" s="1306"/>
      <c r="B308" s="1306"/>
      <c r="C308" s="1306"/>
      <c r="D308" s="1306"/>
      <c r="E308" s="1306"/>
      <c r="F308" s="1396"/>
      <c r="G308" s="1398"/>
    </row>
    <row r="309" spans="1:7" ht="12.75" x14ac:dyDescent="0.2">
      <c r="A309" s="1306"/>
      <c r="B309" s="1306"/>
      <c r="C309" s="1306"/>
      <c r="D309" s="1306"/>
      <c r="E309" s="1306"/>
      <c r="F309" s="1396"/>
      <c r="G309" s="1398"/>
    </row>
    <row r="310" spans="1:7" ht="12.75" x14ac:dyDescent="0.2">
      <c r="A310" s="1607" t="s">
        <v>457</v>
      </c>
      <c r="B310" s="1608"/>
      <c r="C310" s="1608"/>
      <c r="D310" s="1608"/>
      <c r="E310" s="1609"/>
      <c r="F310" s="1396"/>
      <c r="G310" s="1398"/>
    </row>
    <row r="311" spans="1:7" ht="25.5" x14ac:dyDescent="0.2">
      <c r="A311" s="1592" t="s">
        <v>458</v>
      </c>
      <c r="B311" s="1593"/>
      <c r="C311" s="1593"/>
      <c r="D311" s="1594"/>
      <c r="E311" s="1077" t="s">
        <v>18</v>
      </c>
      <c r="F311" s="1396"/>
      <c r="G311" s="1398"/>
    </row>
    <row r="312" spans="1:7" ht="15" customHeight="1" x14ac:dyDescent="0.2">
      <c r="A312" s="1348"/>
      <c r="B312" s="1612" t="s">
        <v>459</v>
      </c>
      <c r="C312" s="1613"/>
      <c r="D312" s="1614"/>
      <c r="E312" s="1415">
        <f>+E50+E76+E84+F109+E116+C121+E148+E155+E168+E204+E218+C225+E307</f>
        <v>606217070</v>
      </c>
      <c r="F312" s="1396"/>
      <c r="G312" s="1398"/>
    </row>
    <row r="313" spans="1:7" ht="18" customHeight="1" x14ac:dyDescent="0.2">
      <c r="A313" s="1306"/>
      <c r="B313" s="1306"/>
      <c r="C313" s="1306"/>
      <c r="D313" s="1306"/>
      <c r="E313" s="1306"/>
      <c r="F313" s="1303"/>
    </row>
    <row r="314" spans="1:7" ht="18" customHeight="1" x14ac:dyDescent="0.2">
      <c r="A314" s="1306"/>
      <c r="B314" s="1306"/>
      <c r="C314" s="1306"/>
      <c r="D314" s="1306"/>
      <c r="E314" s="1306"/>
      <c r="F314" s="1303"/>
    </row>
    <row r="315" spans="1:7" ht="18" customHeight="1" x14ac:dyDescent="0.2">
      <c r="A315" s="1607" t="s">
        <v>460</v>
      </c>
      <c r="B315" s="1608"/>
      <c r="C315" s="1609"/>
      <c r="D315" s="1306"/>
      <c r="E315" s="1306"/>
      <c r="F315" s="1303"/>
    </row>
    <row r="316" spans="1:7" ht="18" customHeight="1" x14ac:dyDescent="0.2">
      <c r="A316" s="1592" t="s">
        <v>461</v>
      </c>
      <c r="B316" s="1593"/>
      <c r="C316" s="1594"/>
      <c r="D316" s="1306"/>
      <c r="E316" s="1306"/>
      <c r="F316" s="1303"/>
    </row>
    <row r="317" spans="1:7" ht="30.75" customHeight="1" x14ac:dyDescent="0.2">
      <c r="A317" s="1607" t="s">
        <v>462</v>
      </c>
      <c r="B317" s="1608"/>
      <c r="C317" s="1077" t="s">
        <v>463</v>
      </c>
      <c r="D317" s="1306"/>
      <c r="E317" s="1306"/>
      <c r="F317" s="1306"/>
    </row>
    <row r="318" spans="1:7" ht="15" customHeight="1" x14ac:dyDescent="0.2">
      <c r="A318" s="1416" t="s">
        <v>464</v>
      </c>
      <c r="B318" s="1431"/>
      <c r="C318" s="1437"/>
      <c r="D318" s="1306"/>
      <c r="E318" s="1306"/>
      <c r="F318" s="1306"/>
    </row>
    <row r="319" spans="1:7" ht="15" customHeight="1" x14ac:dyDescent="0.2">
      <c r="A319" s="1417" t="s">
        <v>465</v>
      </c>
      <c r="B319" s="1432"/>
      <c r="C319" s="1438"/>
      <c r="D319" s="1306"/>
      <c r="E319" s="1306"/>
      <c r="F319" s="1306"/>
    </row>
    <row r="320" spans="1:7" ht="15" customHeight="1" x14ac:dyDescent="0.2">
      <c r="A320" s="1417" t="s">
        <v>466</v>
      </c>
      <c r="B320" s="1432"/>
      <c r="C320" s="1438"/>
      <c r="D320" s="1306"/>
      <c r="E320" s="1306"/>
      <c r="F320" s="1306"/>
    </row>
    <row r="321" spans="1:6" ht="15" customHeight="1" x14ac:dyDescent="0.2">
      <c r="A321" s="1418" t="s">
        <v>467</v>
      </c>
      <c r="B321" s="1432"/>
      <c r="C321" s="1438"/>
      <c r="D321" s="1306"/>
      <c r="E321" s="1306"/>
      <c r="F321" s="1306"/>
    </row>
    <row r="322" spans="1:6" ht="15" customHeight="1" x14ac:dyDescent="0.2">
      <c r="A322" s="1419" t="s">
        <v>468</v>
      </c>
      <c r="B322" s="1433"/>
      <c r="C322" s="1439">
        <f>SUM(C318:C321)</f>
        <v>0</v>
      </c>
      <c r="D322" s="1306"/>
      <c r="E322" s="1306"/>
      <c r="F322" s="1306"/>
    </row>
    <row r="323" spans="1:6" ht="15" customHeight="1" x14ac:dyDescent="0.2">
      <c r="A323" s="1420" t="s">
        <v>469</v>
      </c>
      <c r="B323" s="1434"/>
      <c r="C323" s="1437">
        <v>16298994</v>
      </c>
      <c r="D323" s="1306"/>
      <c r="E323" s="1306"/>
      <c r="F323" s="1306"/>
    </row>
    <row r="324" spans="1:6" ht="15" customHeight="1" x14ac:dyDescent="0.2">
      <c r="A324" s="1421" t="s">
        <v>470</v>
      </c>
      <c r="B324" s="1435"/>
      <c r="C324" s="1438"/>
      <c r="D324" s="1306"/>
      <c r="E324" s="1306"/>
      <c r="F324" s="1306"/>
    </row>
    <row r="325" spans="1:6" ht="15" customHeight="1" x14ac:dyDescent="0.2">
      <c r="A325" s="1417" t="s">
        <v>471</v>
      </c>
      <c r="B325" s="1435"/>
      <c r="C325" s="1438"/>
      <c r="D325" s="1306"/>
      <c r="E325" s="1306"/>
      <c r="F325" s="1306"/>
    </row>
    <row r="326" spans="1:6" ht="15" customHeight="1" x14ac:dyDescent="0.2">
      <c r="A326" s="1417" t="s">
        <v>472</v>
      </c>
      <c r="B326" s="1435"/>
      <c r="C326" s="1438"/>
      <c r="D326" s="1306"/>
      <c r="E326" s="1306"/>
      <c r="F326" s="1306"/>
    </row>
    <row r="327" spans="1:6" ht="15" customHeight="1" x14ac:dyDescent="0.2">
      <c r="A327" s="1421" t="s">
        <v>473</v>
      </c>
      <c r="B327" s="1435"/>
      <c r="C327" s="1438"/>
      <c r="D327" s="1306"/>
      <c r="E327" s="1306"/>
      <c r="F327" s="1306"/>
    </row>
    <row r="328" spans="1:6" ht="15" customHeight="1" x14ac:dyDescent="0.2">
      <c r="A328" s="1421" t="s">
        <v>474</v>
      </c>
      <c r="B328" s="1435"/>
      <c r="C328" s="1438"/>
      <c r="D328" s="1306"/>
      <c r="E328" s="1306"/>
      <c r="F328" s="1306"/>
    </row>
    <row r="329" spans="1:6" ht="15" customHeight="1" x14ac:dyDescent="0.2">
      <c r="A329" s="1422" t="s">
        <v>475</v>
      </c>
      <c r="B329" s="1436"/>
      <c r="C329" s="1440">
        <v>66555270</v>
      </c>
      <c r="D329" s="1306"/>
      <c r="E329" s="1306"/>
      <c r="F329" s="1306"/>
    </row>
    <row r="330" spans="1:6" ht="15" customHeight="1" x14ac:dyDescent="0.2">
      <c r="A330" s="1320"/>
      <c r="B330" s="1430" t="s">
        <v>476</v>
      </c>
      <c r="C330" s="1391">
        <f>SUM(C322:C329)</f>
        <v>82854264</v>
      </c>
      <c r="D330" s="1306"/>
      <c r="E330" s="1306"/>
      <c r="F330" s="1306"/>
    </row>
    <row r="331" spans="1:6" ht="12.75" x14ac:dyDescent="0.2">
      <c r="A331" s="1306"/>
      <c r="B331" s="1306"/>
      <c r="C331" s="1306"/>
      <c r="D331" s="1306"/>
      <c r="E331" s="1306"/>
      <c r="F331" s="1303"/>
    </row>
    <row r="332" spans="1:6" ht="12.75" x14ac:dyDescent="0.2">
      <c r="A332" s="1306"/>
      <c r="B332" s="1306"/>
      <c r="C332" s="1306"/>
      <c r="D332" s="1306"/>
      <c r="E332" s="1306"/>
      <c r="F332" s="1303"/>
    </row>
    <row r="333" spans="1:6" ht="12.75" x14ac:dyDescent="0.2">
      <c r="A333" s="1306"/>
      <c r="B333" s="1306"/>
      <c r="C333" s="1306"/>
      <c r="D333" s="1306"/>
      <c r="E333" s="1306"/>
      <c r="F333" s="1303"/>
    </row>
    <row r="334" spans="1:6" ht="12.75" x14ac:dyDescent="0.2">
      <c r="A334" s="1399"/>
      <c r="B334" s="1399"/>
      <c r="C334" s="1399"/>
      <c r="D334" s="1399"/>
      <c r="E334" s="1399"/>
      <c r="F334" s="1412"/>
    </row>
    <row r="335" spans="1:6" ht="12.75" x14ac:dyDescent="0.2">
      <c r="A335" s="1399"/>
      <c r="B335" s="1399"/>
      <c r="C335" s="1399"/>
      <c r="D335" s="1399"/>
      <c r="E335" s="1654" t="str">
        <f>[7]NOMBRE!B12</f>
        <v>SRA. MARIA INES NUÑEZ GONZALEZ</v>
      </c>
      <c r="F335" s="1654"/>
    </row>
    <row r="336" spans="1:6" ht="12.75" x14ac:dyDescent="0.2">
      <c r="A336" s="1399"/>
      <c r="B336" s="1399"/>
      <c r="C336" s="1399"/>
      <c r="D336" s="1401"/>
      <c r="E336" s="1617" t="str">
        <f>[7]NOMBRE!A12</f>
        <v>Jefe de Estadisticas</v>
      </c>
      <c r="F336" s="1617"/>
    </row>
    <row r="337" spans="1:6" ht="12.75" x14ac:dyDescent="0.2">
      <c r="A337" s="1399"/>
      <c r="B337" s="1399"/>
      <c r="C337" s="1399"/>
      <c r="D337" s="1399"/>
      <c r="E337" s="1582"/>
      <c r="F337" s="1200"/>
    </row>
    <row r="338" spans="1:6" ht="12.75" x14ac:dyDescent="0.2">
      <c r="A338" s="1399"/>
      <c r="B338" s="1399"/>
      <c r="C338" s="1399"/>
      <c r="D338" s="1399"/>
      <c r="E338" s="1200"/>
      <c r="F338" s="1200"/>
    </row>
    <row r="339" spans="1:6" ht="12.75" x14ac:dyDescent="0.2">
      <c r="A339" s="1399"/>
      <c r="B339" s="1399"/>
      <c r="C339" s="1399"/>
      <c r="D339" s="1399"/>
      <c r="E339" s="1200"/>
      <c r="F339" s="1200"/>
    </row>
    <row r="340" spans="1:6" ht="12.75" x14ac:dyDescent="0.2">
      <c r="A340" s="1399"/>
      <c r="B340" s="1399"/>
      <c r="C340" s="1399"/>
      <c r="D340" s="1399"/>
      <c r="E340" s="1200"/>
      <c r="F340" s="1200"/>
    </row>
    <row r="341" spans="1:6" ht="12.75" x14ac:dyDescent="0.2">
      <c r="A341" s="1399"/>
      <c r="B341" s="1399"/>
      <c r="C341" s="1399"/>
      <c r="D341" s="1399"/>
      <c r="E341" s="1200"/>
      <c r="F341" s="1200"/>
    </row>
    <row r="342" spans="1:6" ht="12.75" x14ac:dyDescent="0.2">
      <c r="A342" s="1399"/>
      <c r="B342" s="1399"/>
      <c r="C342" s="1399"/>
      <c r="D342" s="1399"/>
      <c r="E342" s="1200"/>
      <c r="F342" s="1200"/>
    </row>
    <row r="343" spans="1:6" ht="12.75" x14ac:dyDescent="0.2">
      <c r="A343" s="1399"/>
      <c r="B343" s="1399"/>
      <c r="C343" s="1399"/>
      <c r="D343" s="1399"/>
      <c r="E343" s="1200"/>
      <c r="F343" s="1200"/>
    </row>
    <row r="344" spans="1:6" ht="12.75" x14ac:dyDescent="0.2">
      <c r="A344" s="1399"/>
      <c r="B344" s="1399"/>
      <c r="C344" s="1399"/>
      <c r="D344" s="1399"/>
      <c r="E344" s="1654" t="str">
        <f>[7]NOMBRE!B11</f>
        <v>DR.  RUBEN BRAVO CASTILLO</v>
      </c>
      <c r="F344" s="1654"/>
    </row>
    <row r="345" spans="1:6" ht="22.5" customHeight="1" x14ac:dyDescent="0.2">
      <c r="A345" s="1399"/>
      <c r="B345" s="1399"/>
      <c r="C345" s="1399"/>
      <c r="D345" s="1412"/>
      <c r="E345" s="1617" t="str">
        <f>CONCATENATE("Director ",[7]NOMBRE!B1)</f>
        <v xml:space="preserve">Director </v>
      </c>
      <c r="F345" s="1617"/>
    </row>
    <row r="346" spans="1:6" ht="12.75" x14ac:dyDescent="0.2">
      <c r="A346" s="1399"/>
      <c r="B346" s="1399"/>
      <c r="C346" s="1399"/>
      <c r="D346" s="1423"/>
      <c r="E346" s="1399"/>
      <c r="F346" s="1412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373" t="s">
        <v>0</v>
      </c>
      <c r="B1" s="374"/>
      <c r="C1" s="1583" t="s">
        <v>1</v>
      </c>
      <c r="D1" s="1584"/>
      <c r="E1" s="1585"/>
      <c r="F1" s="375"/>
      <c r="G1" s="372"/>
    </row>
    <row r="2" spans="1:7" x14ac:dyDescent="0.25">
      <c r="A2" s="373" t="s">
        <v>481</v>
      </c>
      <c r="B2" s="374"/>
      <c r="C2" s="1586"/>
      <c r="D2" s="1587"/>
      <c r="E2" s="1588"/>
      <c r="F2" s="376"/>
      <c r="G2" s="377"/>
    </row>
    <row r="3" spans="1:7" x14ac:dyDescent="0.25">
      <c r="A3" s="373" t="s">
        <v>482</v>
      </c>
      <c r="B3" s="374"/>
      <c r="C3" s="1583" t="s">
        <v>4</v>
      </c>
      <c r="D3" s="1584"/>
      <c r="E3" s="1585"/>
      <c r="F3" s="376"/>
      <c r="G3" s="378"/>
    </row>
    <row r="4" spans="1:7" x14ac:dyDescent="0.25">
      <c r="A4" s="373" t="s">
        <v>483</v>
      </c>
      <c r="B4" s="374"/>
      <c r="C4" s="1586" t="s">
        <v>484</v>
      </c>
      <c r="D4" s="1587"/>
      <c r="E4" s="1588"/>
      <c r="F4" s="376"/>
      <c r="G4" s="378"/>
    </row>
    <row r="5" spans="1:7" x14ac:dyDescent="0.25">
      <c r="A5" s="373" t="s">
        <v>7</v>
      </c>
      <c r="B5" s="374"/>
      <c r="C5" s="1583" t="s">
        <v>8</v>
      </c>
      <c r="D5" s="1584"/>
      <c r="E5" s="1585"/>
      <c r="F5" s="376"/>
      <c r="G5" s="378"/>
    </row>
    <row r="6" spans="1:7" x14ac:dyDescent="0.25">
      <c r="A6" s="379"/>
      <c r="B6" s="379"/>
      <c r="C6" s="1586">
        <v>2013</v>
      </c>
      <c r="D6" s="1587"/>
      <c r="E6" s="1588"/>
      <c r="F6" s="376"/>
      <c r="G6" s="378"/>
    </row>
    <row r="7" spans="1:7" ht="15.75" x14ac:dyDescent="0.25">
      <c r="A7" s="1595" t="s">
        <v>9</v>
      </c>
      <c r="B7" s="1596"/>
      <c r="C7" s="1600" t="s">
        <v>10</v>
      </c>
      <c r="D7" s="1601"/>
      <c r="E7" s="1602"/>
      <c r="F7" s="376"/>
      <c r="G7" s="378"/>
    </row>
    <row r="8" spans="1:7" ht="15.75" x14ac:dyDescent="0.25">
      <c r="A8" s="379"/>
      <c r="B8" s="603" t="s">
        <v>11</v>
      </c>
      <c r="C8" s="1586" t="s">
        <v>484</v>
      </c>
      <c r="D8" s="1587"/>
      <c r="E8" s="1588"/>
      <c r="F8" s="376"/>
      <c r="G8" s="378"/>
    </row>
    <row r="9" spans="1:7" x14ac:dyDescent="0.25">
      <c r="A9" s="379"/>
      <c r="B9" s="379"/>
      <c r="C9" s="379"/>
      <c r="D9" s="379"/>
      <c r="E9" s="379"/>
      <c r="F9" s="376"/>
      <c r="G9" s="378"/>
    </row>
    <row r="10" spans="1:7" x14ac:dyDescent="0.25">
      <c r="A10" s="379"/>
      <c r="B10" s="379"/>
      <c r="C10" s="379"/>
      <c r="D10" s="379"/>
      <c r="E10" s="379"/>
      <c r="F10" s="376"/>
      <c r="G10" s="380"/>
    </row>
    <row r="11" spans="1:7" x14ac:dyDescent="0.25">
      <c r="A11" s="1589" t="s">
        <v>13</v>
      </c>
      <c r="B11" s="1590"/>
      <c r="C11" s="1590"/>
      <c r="D11" s="1590"/>
      <c r="E11" s="1591"/>
      <c r="F11" s="376"/>
      <c r="G11" s="372"/>
    </row>
    <row r="12" spans="1:7" ht="76.5" x14ac:dyDescent="0.25">
      <c r="A12" s="381" t="s">
        <v>14</v>
      </c>
      <c r="B12" s="381" t="s">
        <v>15</v>
      </c>
      <c r="C12" s="382" t="s">
        <v>16</v>
      </c>
      <c r="D12" s="427" t="s">
        <v>17</v>
      </c>
      <c r="E12" s="383" t="s">
        <v>18</v>
      </c>
      <c r="F12" s="379"/>
      <c r="G12" s="372"/>
    </row>
    <row r="13" spans="1:7" x14ac:dyDescent="0.25">
      <c r="A13" s="1592" t="s">
        <v>19</v>
      </c>
      <c r="B13" s="1593"/>
      <c r="C13" s="1593"/>
      <c r="D13" s="1593"/>
      <c r="E13" s="1594"/>
      <c r="F13" s="379"/>
      <c r="G13" s="372"/>
    </row>
    <row r="14" spans="1:7" x14ac:dyDescent="0.25">
      <c r="A14" s="551" t="s">
        <v>20</v>
      </c>
      <c r="B14" s="560" t="s">
        <v>21</v>
      </c>
      <c r="C14" s="497">
        <v>0</v>
      </c>
      <c r="D14" s="384">
        <v>3940</v>
      </c>
      <c r="E14" s="385">
        <v>0</v>
      </c>
      <c r="F14" s="379"/>
      <c r="G14" s="372"/>
    </row>
    <row r="15" spans="1:7" x14ac:dyDescent="0.25">
      <c r="A15" s="552" t="s">
        <v>22</v>
      </c>
      <c r="B15" s="548" t="s">
        <v>23</v>
      </c>
      <c r="C15" s="497">
        <v>0</v>
      </c>
      <c r="D15" s="387">
        <v>4950</v>
      </c>
      <c r="E15" s="388">
        <v>0</v>
      </c>
      <c r="F15" s="379"/>
      <c r="G15" s="372"/>
    </row>
    <row r="16" spans="1:7" x14ac:dyDescent="0.25">
      <c r="A16" s="552" t="s">
        <v>24</v>
      </c>
      <c r="B16" s="548" t="s">
        <v>25</v>
      </c>
      <c r="C16" s="497">
        <v>0</v>
      </c>
      <c r="D16" s="387">
        <v>10610</v>
      </c>
      <c r="E16" s="388">
        <v>0</v>
      </c>
      <c r="F16" s="379"/>
      <c r="G16" s="372"/>
    </row>
    <row r="17" spans="1:6" x14ac:dyDescent="0.25">
      <c r="A17" s="552" t="s">
        <v>26</v>
      </c>
      <c r="B17" s="548" t="s">
        <v>27</v>
      </c>
      <c r="C17" s="497">
        <v>0</v>
      </c>
      <c r="D17" s="387">
        <v>6340</v>
      </c>
      <c r="E17" s="388">
        <v>0</v>
      </c>
      <c r="F17" s="379"/>
    </row>
    <row r="18" spans="1:6" x14ac:dyDescent="0.25">
      <c r="A18" s="552" t="s">
        <v>28</v>
      </c>
      <c r="B18" s="548" t="s">
        <v>29</v>
      </c>
      <c r="C18" s="497">
        <v>0</v>
      </c>
      <c r="D18" s="387">
        <v>6960</v>
      </c>
      <c r="E18" s="388">
        <v>0</v>
      </c>
      <c r="F18" s="379"/>
    </row>
    <row r="19" spans="1:6" ht="178.5" x14ac:dyDescent="0.25">
      <c r="A19" s="552" t="s">
        <v>30</v>
      </c>
      <c r="B19" s="602" t="s">
        <v>31</v>
      </c>
      <c r="C19" s="497">
        <v>0</v>
      </c>
      <c r="D19" s="387">
        <v>5360</v>
      </c>
      <c r="E19" s="388">
        <v>0</v>
      </c>
      <c r="F19" s="379"/>
    </row>
    <row r="20" spans="1:6" ht="216.75" x14ac:dyDescent="0.25">
      <c r="A20" s="552" t="s">
        <v>32</v>
      </c>
      <c r="B20" s="602" t="s">
        <v>33</v>
      </c>
      <c r="C20" s="497">
        <v>0</v>
      </c>
      <c r="D20" s="387">
        <v>6430</v>
      </c>
      <c r="E20" s="388">
        <v>0</v>
      </c>
      <c r="F20" s="379"/>
    </row>
    <row r="21" spans="1:6" ht="165.75" x14ac:dyDescent="0.25">
      <c r="A21" s="552" t="s">
        <v>34</v>
      </c>
      <c r="B21" s="602" t="s">
        <v>35</v>
      </c>
      <c r="C21" s="497">
        <v>0</v>
      </c>
      <c r="D21" s="387">
        <v>7980</v>
      </c>
      <c r="E21" s="388">
        <v>0</v>
      </c>
      <c r="F21" s="379"/>
    </row>
    <row r="22" spans="1:6" ht="191.25" x14ac:dyDescent="0.25">
      <c r="A22" s="552" t="s">
        <v>36</v>
      </c>
      <c r="B22" s="602" t="s">
        <v>37</v>
      </c>
      <c r="C22" s="497">
        <v>0</v>
      </c>
      <c r="D22" s="387">
        <v>5360</v>
      </c>
      <c r="E22" s="388">
        <v>0</v>
      </c>
      <c r="F22" s="379"/>
    </row>
    <row r="23" spans="1:6" ht="242.25" x14ac:dyDescent="0.25">
      <c r="A23" s="552" t="s">
        <v>38</v>
      </c>
      <c r="B23" s="602" t="s">
        <v>39</v>
      </c>
      <c r="C23" s="497">
        <v>0</v>
      </c>
      <c r="D23" s="387">
        <v>6430</v>
      </c>
      <c r="E23" s="388">
        <v>0</v>
      </c>
      <c r="F23" s="379"/>
    </row>
    <row r="24" spans="1:6" ht="178.5" x14ac:dyDescent="0.25">
      <c r="A24" s="552" t="s">
        <v>40</v>
      </c>
      <c r="B24" s="602" t="s">
        <v>41</v>
      </c>
      <c r="C24" s="497">
        <v>0</v>
      </c>
      <c r="D24" s="387">
        <v>7980</v>
      </c>
      <c r="E24" s="388">
        <v>0</v>
      </c>
      <c r="F24" s="379"/>
    </row>
    <row r="25" spans="1:6" x14ac:dyDescent="0.25">
      <c r="A25" s="552" t="s">
        <v>42</v>
      </c>
      <c r="B25" s="547" t="s">
        <v>43</v>
      </c>
      <c r="C25" s="497">
        <v>0</v>
      </c>
      <c r="D25" s="387">
        <v>6510</v>
      </c>
      <c r="E25" s="388">
        <v>0</v>
      </c>
      <c r="F25" s="379"/>
    </row>
    <row r="26" spans="1:6" x14ac:dyDescent="0.25">
      <c r="A26" s="553" t="s">
        <v>44</v>
      </c>
      <c r="B26" s="567" t="s">
        <v>45</v>
      </c>
      <c r="C26" s="512">
        <v>0</v>
      </c>
      <c r="D26" s="389">
        <v>26970</v>
      </c>
      <c r="E26" s="390">
        <v>0</v>
      </c>
      <c r="F26" s="379"/>
    </row>
    <row r="27" spans="1:6" x14ac:dyDescent="0.25">
      <c r="A27" s="1592" t="s">
        <v>46</v>
      </c>
      <c r="B27" s="1593"/>
      <c r="C27" s="1593"/>
      <c r="D27" s="1593"/>
      <c r="E27" s="1594"/>
      <c r="F27" s="379"/>
    </row>
    <row r="28" spans="1:6" x14ac:dyDescent="0.25">
      <c r="A28" s="551" t="s">
        <v>47</v>
      </c>
      <c r="B28" s="560" t="s">
        <v>48</v>
      </c>
      <c r="C28" s="500">
        <v>0</v>
      </c>
      <c r="D28" s="384">
        <v>1050</v>
      </c>
      <c r="E28" s="385">
        <v>0</v>
      </c>
      <c r="F28" s="379"/>
    </row>
    <row r="29" spans="1:6" x14ac:dyDescent="0.25">
      <c r="A29" s="552" t="s">
        <v>49</v>
      </c>
      <c r="B29" s="566" t="s">
        <v>50</v>
      </c>
      <c r="C29" s="497">
        <v>0</v>
      </c>
      <c r="D29" s="387">
        <v>1790</v>
      </c>
      <c r="E29" s="388">
        <v>0</v>
      </c>
      <c r="F29" s="379"/>
    </row>
    <row r="30" spans="1:6" x14ac:dyDescent="0.25">
      <c r="A30" s="552" t="s">
        <v>51</v>
      </c>
      <c r="B30" s="548" t="s">
        <v>52</v>
      </c>
      <c r="C30" s="497">
        <v>0</v>
      </c>
      <c r="D30" s="387">
        <v>570</v>
      </c>
      <c r="E30" s="388">
        <v>0</v>
      </c>
      <c r="F30" s="379"/>
    </row>
    <row r="31" spans="1:6" x14ac:dyDescent="0.25">
      <c r="A31" s="552" t="s">
        <v>53</v>
      </c>
      <c r="B31" s="548" t="s">
        <v>54</v>
      </c>
      <c r="C31" s="497">
        <v>0</v>
      </c>
      <c r="D31" s="387">
        <v>1420</v>
      </c>
      <c r="E31" s="388">
        <v>0</v>
      </c>
      <c r="F31" s="379"/>
    </row>
    <row r="32" spans="1:6" x14ac:dyDescent="0.25">
      <c r="A32" s="552" t="s">
        <v>55</v>
      </c>
      <c r="B32" s="548" t="s">
        <v>56</v>
      </c>
      <c r="C32" s="497">
        <v>0</v>
      </c>
      <c r="D32" s="387">
        <v>1140</v>
      </c>
      <c r="E32" s="388">
        <v>0</v>
      </c>
      <c r="F32" s="379"/>
    </row>
    <row r="33" spans="1:6" x14ac:dyDescent="0.25">
      <c r="A33" s="552" t="s">
        <v>57</v>
      </c>
      <c r="B33" s="566" t="s">
        <v>58</v>
      </c>
      <c r="C33" s="497">
        <v>0</v>
      </c>
      <c r="D33" s="387">
        <v>1050</v>
      </c>
      <c r="E33" s="388">
        <v>0</v>
      </c>
      <c r="F33" s="379"/>
    </row>
    <row r="34" spans="1:6" x14ac:dyDescent="0.25">
      <c r="A34" s="552" t="s">
        <v>59</v>
      </c>
      <c r="B34" s="548" t="s">
        <v>60</v>
      </c>
      <c r="C34" s="497">
        <v>0</v>
      </c>
      <c r="D34" s="387">
        <v>2550</v>
      </c>
      <c r="E34" s="388">
        <v>0</v>
      </c>
      <c r="F34" s="379"/>
    </row>
    <row r="35" spans="1:6" x14ac:dyDescent="0.25">
      <c r="A35" s="552" t="s">
        <v>61</v>
      </c>
      <c r="B35" s="566" t="s">
        <v>62</v>
      </c>
      <c r="C35" s="497">
        <v>0</v>
      </c>
      <c r="D35" s="387">
        <v>2550</v>
      </c>
      <c r="E35" s="388">
        <v>0</v>
      </c>
      <c r="F35" s="379"/>
    </row>
    <row r="36" spans="1:6" x14ac:dyDescent="0.25">
      <c r="A36" s="552" t="s">
        <v>63</v>
      </c>
      <c r="B36" s="566" t="s">
        <v>64</v>
      </c>
      <c r="C36" s="497">
        <v>0</v>
      </c>
      <c r="D36" s="387">
        <v>10160</v>
      </c>
      <c r="E36" s="388">
        <v>0</v>
      </c>
      <c r="F36" s="379"/>
    </row>
    <row r="37" spans="1:6" x14ac:dyDescent="0.25">
      <c r="A37" s="553" t="s">
        <v>65</v>
      </c>
      <c r="B37" s="601" t="s">
        <v>66</v>
      </c>
      <c r="C37" s="512">
        <v>0</v>
      </c>
      <c r="D37" s="389">
        <v>11890</v>
      </c>
      <c r="E37" s="390">
        <v>0</v>
      </c>
      <c r="F37" s="379"/>
    </row>
    <row r="38" spans="1:6" x14ac:dyDescent="0.25">
      <c r="A38" s="1597" t="s">
        <v>67</v>
      </c>
      <c r="B38" s="1598"/>
      <c r="C38" s="1598"/>
      <c r="D38" s="1598"/>
      <c r="E38" s="1599"/>
      <c r="F38" s="379"/>
    </row>
    <row r="39" spans="1:6" x14ac:dyDescent="0.25">
      <c r="A39" s="551" t="s">
        <v>68</v>
      </c>
      <c r="B39" s="546" t="s">
        <v>69</v>
      </c>
      <c r="C39" s="500">
        <v>0</v>
      </c>
      <c r="D39" s="392">
        <v>2962.6959999999999</v>
      </c>
      <c r="E39" s="393">
        <v>0</v>
      </c>
      <c r="F39" s="379"/>
    </row>
    <row r="40" spans="1:6" x14ac:dyDescent="0.25">
      <c r="A40" s="553" t="s">
        <v>70</v>
      </c>
      <c r="B40" s="561" t="s">
        <v>71</v>
      </c>
      <c r="C40" s="512">
        <v>0</v>
      </c>
      <c r="D40" s="394">
        <v>6955.4480000000003</v>
      </c>
      <c r="E40" s="395">
        <v>0</v>
      </c>
      <c r="F40" s="379"/>
    </row>
    <row r="41" spans="1:6" x14ac:dyDescent="0.25">
      <c r="A41" s="1597" t="s">
        <v>72</v>
      </c>
      <c r="B41" s="1598"/>
      <c r="C41" s="1598"/>
      <c r="D41" s="1598"/>
      <c r="E41" s="1599"/>
      <c r="F41" s="379"/>
    </row>
    <row r="42" spans="1:6" x14ac:dyDescent="0.25">
      <c r="A42" s="551" t="s">
        <v>73</v>
      </c>
      <c r="B42" s="568" t="s">
        <v>74</v>
      </c>
      <c r="C42" s="500">
        <v>0</v>
      </c>
      <c r="D42" s="392">
        <v>3430</v>
      </c>
      <c r="E42" s="393">
        <v>0</v>
      </c>
      <c r="F42" s="379"/>
    </row>
    <row r="43" spans="1:6" x14ac:dyDescent="0.25">
      <c r="A43" s="552" t="s">
        <v>75</v>
      </c>
      <c r="B43" s="548" t="s">
        <v>76</v>
      </c>
      <c r="C43" s="497">
        <v>0</v>
      </c>
      <c r="D43" s="387">
        <v>1890</v>
      </c>
      <c r="E43" s="388">
        <v>0</v>
      </c>
      <c r="F43" s="379"/>
    </row>
    <row r="44" spans="1:6" x14ac:dyDescent="0.25">
      <c r="A44" s="552" t="s">
        <v>77</v>
      </c>
      <c r="B44" s="548" t="s">
        <v>78</v>
      </c>
      <c r="C44" s="497">
        <v>0</v>
      </c>
      <c r="D44" s="387">
        <v>1890</v>
      </c>
      <c r="E44" s="388">
        <v>0</v>
      </c>
      <c r="F44" s="379"/>
    </row>
    <row r="45" spans="1:6" x14ac:dyDescent="0.25">
      <c r="A45" s="553" t="s">
        <v>79</v>
      </c>
      <c r="B45" s="549" t="s">
        <v>80</v>
      </c>
      <c r="C45" s="512">
        <v>0</v>
      </c>
      <c r="D45" s="394">
        <v>570</v>
      </c>
      <c r="E45" s="395">
        <v>0</v>
      </c>
      <c r="F45" s="379"/>
    </row>
    <row r="46" spans="1:6" x14ac:dyDescent="0.25">
      <c r="A46" s="1597" t="s">
        <v>81</v>
      </c>
      <c r="B46" s="1598"/>
      <c r="C46" s="1598"/>
      <c r="D46" s="1598"/>
      <c r="E46" s="1599"/>
      <c r="F46" s="379"/>
    </row>
    <row r="47" spans="1:6" x14ac:dyDescent="0.25">
      <c r="A47" s="551" t="s">
        <v>82</v>
      </c>
      <c r="B47" s="568" t="s">
        <v>83</v>
      </c>
      <c r="C47" s="500">
        <v>0</v>
      </c>
      <c r="D47" s="392">
        <v>1630</v>
      </c>
      <c r="E47" s="393">
        <v>0</v>
      </c>
      <c r="F47" s="379"/>
    </row>
    <row r="48" spans="1:6" x14ac:dyDescent="0.25">
      <c r="A48" s="552" t="s">
        <v>84</v>
      </c>
      <c r="B48" s="548" t="s">
        <v>85</v>
      </c>
      <c r="C48" s="497">
        <v>0</v>
      </c>
      <c r="D48" s="387">
        <v>1630</v>
      </c>
      <c r="E48" s="388">
        <v>0</v>
      </c>
      <c r="F48" s="379"/>
    </row>
    <row r="49" spans="1:7" x14ac:dyDescent="0.25">
      <c r="A49" s="553" t="s">
        <v>86</v>
      </c>
      <c r="B49" s="549" t="s">
        <v>87</v>
      </c>
      <c r="C49" s="512">
        <v>0</v>
      </c>
      <c r="D49" s="394">
        <v>940</v>
      </c>
      <c r="E49" s="395">
        <v>0</v>
      </c>
      <c r="F49" s="379"/>
      <c r="G49" s="372"/>
    </row>
    <row r="50" spans="1:7" x14ac:dyDescent="0.25">
      <c r="A50" s="396"/>
      <c r="B50" s="528" t="s">
        <v>88</v>
      </c>
      <c r="C50" s="396">
        <v>0</v>
      </c>
      <c r="D50" s="397"/>
      <c r="E50" s="398">
        <v>0</v>
      </c>
      <c r="F50" s="379"/>
      <c r="G50" s="372"/>
    </row>
    <row r="51" spans="1:7" x14ac:dyDescent="0.25">
      <c r="A51" s="399"/>
      <c r="B51" s="399"/>
      <c r="C51" s="399"/>
      <c r="D51" s="400"/>
      <c r="E51" s="401"/>
      <c r="F51" s="379"/>
      <c r="G51" s="372"/>
    </row>
    <row r="52" spans="1:7" x14ac:dyDescent="0.25">
      <c r="A52" s="379"/>
      <c r="B52" s="379"/>
      <c r="C52" s="379"/>
      <c r="D52" s="379"/>
      <c r="E52" s="379"/>
      <c r="F52" s="402"/>
      <c r="G52" s="403"/>
    </row>
    <row r="53" spans="1:7" x14ac:dyDescent="0.25">
      <c r="A53" s="1597" t="s">
        <v>89</v>
      </c>
      <c r="B53" s="1598"/>
      <c r="C53" s="1598"/>
      <c r="D53" s="1598"/>
      <c r="E53" s="1599"/>
      <c r="F53" s="402"/>
      <c r="G53" s="403"/>
    </row>
    <row r="54" spans="1:7" ht="76.5" x14ac:dyDescent="0.25">
      <c r="A54" s="381" t="s">
        <v>14</v>
      </c>
      <c r="B54" s="381" t="s">
        <v>90</v>
      </c>
      <c r="C54" s="382" t="s">
        <v>16</v>
      </c>
      <c r="D54" s="428"/>
      <c r="E54" s="383" t="s">
        <v>18</v>
      </c>
      <c r="F54" s="379"/>
      <c r="G54" s="372"/>
    </row>
    <row r="55" spans="1:7" x14ac:dyDescent="0.25">
      <c r="A55" s="509" t="s">
        <v>91</v>
      </c>
      <c r="B55" s="591" t="s">
        <v>92</v>
      </c>
      <c r="C55" s="433">
        <v>0</v>
      </c>
      <c r="D55" s="405"/>
      <c r="E55" s="406">
        <v>0</v>
      </c>
      <c r="F55" s="379"/>
      <c r="G55" s="372"/>
    </row>
    <row r="56" spans="1:7" x14ac:dyDescent="0.25">
      <c r="A56" s="589" t="s">
        <v>93</v>
      </c>
      <c r="B56" s="560" t="s">
        <v>94</v>
      </c>
      <c r="C56" s="543">
        <v>0</v>
      </c>
      <c r="D56" s="407"/>
      <c r="E56" s="408">
        <v>0</v>
      </c>
      <c r="F56" s="379"/>
      <c r="G56" s="372"/>
    </row>
    <row r="57" spans="1:7" x14ac:dyDescent="0.25">
      <c r="A57" s="552" t="s">
        <v>95</v>
      </c>
      <c r="B57" s="547" t="s">
        <v>96</v>
      </c>
      <c r="C57" s="497">
        <v>0</v>
      </c>
      <c r="D57" s="410"/>
      <c r="E57" s="411">
        <v>0</v>
      </c>
      <c r="F57" s="379"/>
      <c r="G57" s="372"/>
    </row>
    <row r="58" spans="1:7" x14ac:dyDescent="0.25">
      <c r="A58" s="552" t="s">
        <v>97</v>
      </c>
      <c r="B58" s="547" t="s">
        <v>98</v>
      </c>
      <c r="C58" s="497">
        <v>0</v>
      </c>
      <c r="D58" s="410"/>
      <c r="E58" s="411">
        <v>0</v>
      </c>
      <c r="F58" s="379"/>
      <c r="G58" s="372"/>
    </row>
    <row r="59" spans="1:7" x14ac:dyDescent="0.25">
      <c r="A59" s="552" t="s">
        <v>99</v>
      </c>
      <c r="B59" s="547" t="s">
        <v>100</v>
      </c>
      <c r="C59" s="497">
        <v>0</v>
      </c>
      <c r="D59" s="410"/>
      <c r="E59" s="411">
        <v>0</v>
      </c>
      <c r="F59" s="379"/>
      <c r="G59" s="372"/>
    </row>
    <row r="60" spans="1:7" x14ac:dyDescent="0.25">
      <c r="A60" s="584" t="s">
        <v>101</v>
      </c>
      <c r="B60" s="567" t="s">
        <v>102</v>
      </c>
      <c r="C60" s="527">
        <v>0</v>
      </c>
      <c r="D60" s="412"/>
      <c r="E60" s="413">
        <v>0</v>
      </c>
      <c r="F60" s="379"/>
      <c r="G60" s="372"/>
    </row>
    <row r="61" spans="1:7" x14ac:dyDescent="0.25">
      <c r="A61" s="551" t="s">
        <v>103</v>
      </c>
      <c r="B61" s="592" t="s">
        <v>104</v>
      </c>
      <c r="C61" s="529">
        <v>0</v>
      </c>
      <c r="D61" s="414"/>
      <c r="E61" s="415">
        <v>0</v>
      </c>
      <c r="F61" s="379"/>
      <c r="G61" s="372"/>
    </row>
    <row r="62" spans="1:7" x14ac:dyDescent="0.25">
      <c r="A62" s="595"/>
      <c r="B62" s="568" t="s">
        <v>105</v>
      </c>
      <c r="C62" s="500">
        <v>0</v>
      </c>
      <c r="D62" s="416"/>
      <c r="E62" s="417">
        <v>0</v>
      </c>
      <c r="F62" s="379"/>
      <c r="G62" s="372"/>
    </row>
    <row r="63" spans="1:7" x14ac:dyDescent="0.25">
      <c r="A63" s="595"/>
      <c r="B63" s="547" t="s">
        <v>106</v>
      </c>
      <c r="C63" s="497">
        <v>0</v>
      </c>
      <c r="D63" s="410"/>
      <c r="E63" s="411">
        <v>0</v>
      </c>
      <c r="F63" s="379"/>
      <c r="G63" s="372"/>
    </row>
    <row r="64" spans="1:7" x14ac:dyDescent="0.25">
      <c r="A64" s="596"/>
      <c r="B64" s="549" t="s">
        <v>107</v>
      </c>
      <c r="C64" s="512">
        <v>0</v>
      </c>
      <c r="D64" s="418"/>
      <c r="E64" s="419">
        <v>0</v>
      </c>
      <c r="F64" s="379"/>
      <c r="G64" s="372"/>
    </row>
    <row r="65" spans="1:7" x14ac:dyDescent="0.25">
      <c r="A65" s="589" t="s">
        <v>108</v>
      </c>
      <c r="B65" s="588" t="s">
        <v>109</v>
      </c>
      <c r="C65" s="543">
        <v>0</v>
      </c>
      <c r="D65" s="407"/>
      <c r="E65" s="408">
        <v>0</v>
      </c>
      <c r="F65" s="379"/>
      <c r="G65" s="372"/>
    </row>
    <row r="66" spans="1:7" x14ac:dyDescent="0.25">
      <c r="A66" s="552" t="s">
        <v>110</v>
      </c>
      <c r="B66" s="547" t="s">
        <v>111</v>
      </c>
      <c r="C66" s="497">
        <v>0</v>
      </c>
      <c r="D66" s="410"/>
      <c r="E66" s="411">
        <v>0</v>
      </c>
      <c r="F66" s="379"/>
      <c r="G66" s="372"/>
    </row>
    <row r="67" spans="1:7" x14ac:dyDescent="0.25">
      <c r="A67" s="584" t="s">
        <v>112</v>
      </c>
      <c r="B67" s="567" t="s">
        <v>113</v>
      </c>
      <c r="C67" s="527">
        <v>0</v>
      </c>
      <c r="D67" s="412"/>
      <c r="E67" s="413">
        <v>0</v>
      </c>
      <c r="F67" s="379"/>
      <c r="G67" s="372"/>
    </row>
    <row r="68" spans="1:7" x14ac:dyDescent="0.25">
      <c r="A68" s="597" t="s">
        <v>114</v>
      </c>
      <c r="B68" s="587" t="s">
        <v>115</v>
      </c>
      <c r="C68" s="544">
        <v>0</v>
      </c>
      <c r="D68" s="420"/>
      <c r="E68" s="421">
        <v>0</v>
      </c>
      <c r="F68" s="379"/>
      <c r="G68" s="372"/>
    </row>
    <row r="69" spans="1:7" x14ac:dyDescent="0.25">
      <c r="A69" s="552" t="s">
        <v>116</v>
      </c>
      <c r="B69" s="547" t="s">
        <v>117</v>
      </c>
      <c r="C69" s="497">
        <v>0</v>
      </c>
      <c r="D69" s="410"/>
      <c r="E69" s="411">
        <v>0</v>
      </c>
      <c r="F69" s="379"/>
      <c r="G69" s="372"/>
    </row>
    <row r="70" spans="1:7" x14ac:dyDescent="0.25">
      <c r="A70" s="552" t="s">
        <v>118</v>
      </c>
      <c r="B70" s="547" t="s">
        <v>119</v>
      </c>
      <c r="C70" s="497">
        <v>0</v>
      </c>
      <c r="D70" s="410"/>
      <c r="E70" s="411">
        <v>0</v>
      </c>
      <c r="F70" s="379"/>
      <c r="G70" s="372"/>
    </row>
    <row r="71" spans="1:7" x14ac:dyDescent="0.25">
      <c r="A71" s="552" t="s">
        <v>120</v>
      </c>
      <c r="B71" s="547" t="s">
        <v>121</v>
      </c>
      <c r="C71" s="497">
        <v>0</v>
      </c>
      <c r="D71" s="410"/>
      <c r="E71" s="411">
        <v>0</v>
      </c>
      <c r="F71" s="379"/>
      <c r="G71" s="372"/>
    </row>
    <row r="72" spans="1:7" x14ac:dyDescent="0.25">
      <c r="A72" s="552" t="s">
        <v>122</v>
      </c>
      <c r="B72" s="547" t="s">
        <v>123</v>
      </c>
      <c r="C72" s="497">
        <v>0</v>
      </c>
      <c r="D72" s="410"/>
      <c r="E72" s="411">
        <v>0</v>
      </c>
      <c r="F72" s="379"/>
      <c r="G72" s="372"/>
    </row>
    <row r="73" spans="1:7" x14ac:dyDescent="0.25">
      <c r="A73" s="598"/>
      <c r="B73" s="547" t="s">
        <v>124</v>
      </c>
      <c r="C73" s="497">
        <v>0</v>
      </c>
      <c r="D73" s="410"/>
      <c r="E73" s="411">
        <v>0</v>
      </c>
      <c r="F73" s="379"/>
      <c r="G73" s="372"/>
    </row>
    <row r="74" spans="1:7" x14ac:dyDescent="0.25">
      <c r="A74" s="599" t="s">
        <v>125</v>
      </c>
      <c r="B74" s="593" t="s">
        <v>126</v>
      </c>
      <c r="C74" s="534">
        <v>0</v>
      </c>
      <c r="D74" s="506"/>
      <c r="E74" s="507">
        <v>0</v>
      </c>
      <c r="F74" s="379"/>
      <c r="G74" s="372"/>
    </row>
    <row r="75" spans="1:7" x14ac:dyDescent="0.25">
      <c r="A75" s="600" t="s">
        <v>127</v>
      </c>
      <c r="B75" s="594" t="s">
        <v>128</v>
      </c>
      <c r="C75" s="545">
        <v>0</v>
      </c>
      <c r="D75" s="422"/>
      <c r="E75" s="423">
        <v>0</v>
      </c>
      <c r="F75" s="379"/>
      <c r="G75" s="372"/>
    </row>
    <row r="76" spans="1:7" x14ac:dyDescent="0.25">
      <c r="A76" s="554"/>
      <c r="B76" s="550" t="s">
        <v>129</v>
      </c>
      <c r="C76" s="433">
        <v>0</v>
      </c>
      <c r="D76" s="405"/>
      <c r="E76" s="425">
        <v>0</v>
      </c>
      <c r="F76" s="379"/>
      <c r="G76" s="372"/>
    </row>
    <row r="77" spans="1:7" x14ac:dyDescent="0.25">
      <c r="A77" s="379"/>
      <c r="B77" s="379"/>
      <c r="C77" s="379"/>
      <c r="D77" s="379"/>
      <c r="E77" s="379"/>
      <c r="F77" s="402"/>
      <c r="G77" s="403"/>
    </row>
    <row r="78" spans="1:7" x14ac:dyDescent="0.25">
      <c r="A78" s="379"/>
      <c r="B78" s="379"/>
      <c r="C78" s="379"/>
      <c r="D78" s="379"/>
      <c r="E78" s="379"/>
      <c r="F78" s="402"/>
      <c r="G78" s="403"/>
    </row>
    <row r="79" spans="1:7" x14ac:dyDescent="0.25">
      <c r="A79" s="1589" t="s">
        <v>130</v>
      </c>
      <c r="B79" s="1590"/>
      <c r="C79" s="1590"/>
      <c r="D79" s="1590"/>
      <c r="E79" s="1591"/>
      <c r="F79" s="402"/>
      <c r="G79" s="403"/>
    </row>
    <row r="80" spans="1:7" ht="76.5" x14ac:dyDescent="0.25">
      <c r="A80" s="381" t="s">
        <v>14</v>
      </c>
      <c r="B80" s="508" t="s">
        <v>15</v>
      </c>
      <c r="C80" s="426" t="s">
        <v>16</v>
      </c>
      <c r="D80" s="428"/>
      <c r="E80" s="429" t="s">
        <v>18</v>
      </c>
      <c r="F80" s="402"/>
      <c r="G80" s="403"/>
    </row>
    <row r="81" spans="1:6" x14ac:dyDescent="0.25">
      <c r="A81" s="590" t="s">
        <v>131</v>
      </c>
      <c r="B81" s="560" t="s">
        <v>132</v>
      </c>
      <c r="C81" s="500">
        <v>0</v>
      </c>
      <c r="D81" s="407"/>
      <c r="E81" s="430">
        <v>0</v>
      </c>
      <c r="F81" s="379"/>
    </row>
    <row r="82" spans="1:6" x14ac:dyDescent="0.25">
      <c r="A82" s="574">
        <v>2001</v>
      </c>
      <c r="B82" s="547" t="s">
        <v>133</v>
      </c>
      <c r="C82" s="497">
        <v>0</v>
      </c>
      <c r="D82" s="410"/>
      <c r="E82" s="431">
        <v>0</v>
      </c>
      <c r="F82" s="379"/>
    </row>
    <row r="83" spans="1:6" x14ac:dyDescent="0.25">
      <c r="A83" s="584" t="s">
        <v>134</v>
      </c>
      <c r="B83" s="567" t="s">
        <v>135</v>
      </c>
      <c r="C83" s="527">
        <v>0</v>
      </c>
      <c r="D83" s="412"/>
      <c r="E83" s="432">
        <v>0</v>
      </c>
      <c r="F83" s="379"/>
    </row>
    <row r="84" spans="1:6" x14ac:dyDescent="0.25">
      <c r="A84" s="554"/>
      <c r="B84" s="550" t="s">
        <v>136</v>
      </c>
      <c r="C84" s="433">
        <v>0</v>
      </c>
      <c r="D84" s="405"/>
      <c r="E84" s="434">
        <v>0</v>
      </c>
      <c r="F84" s="379"/>
    </row>
    <row r="85" spans="1:6" x14ac:dyDescent="0.25">
      <c r="A85" s="379"/>
      <c r="B85" s="379"/>
      <c r="C85" s="379"/>
      <c r="D85" s="379"/>
      <c r="E85" s="379"/>
      <c r="F85" s="379"/>
    </row>
    <row r="86" spans="1:6" x14ac:dyDescent="0.25">
      <c r="A86" s="379"/>
      <c r="B86" s="379"/>
      <c r="C86" s="379"/>
      <c r="D86" s="379"/>
      <c r="E86" s="379"/>
      <c r="F86" s="376"/>
    </row>
    <row r="87" spans="1:6" x14ac:dyDescent="0.25">
      <c r="A87" s="1607" t="s">
        <v>137</v>
      </c>
      <c r="B87" s="1608"/>
      <c r="C87" s="1608"/>
      <c r="D87" s="1608"/>
      <c r="E87" s="1608"/>
      <c r="F87" s="1609"/>
    </row>
    <row r="88" spans="1:6" x14ac:dyDescent="0.2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51" x14ac:dyDescent="0.25">
      <c r="A89" s="1611"/>
      <c r="B89" s="1611"/>
      <c r="C89" s="508" t="s">
        <v>138</v>
      </c>
      <c r="D89" s="511" t="s">
        <v>139</v>
      </c>
      <c r="E89" s="427" t="s">
        <v>140</v>
      </c>
      <c r="F89" s="383" t="s">
        <v>18</v>
      </c>
    </row>
    <row r="90" spans="1:6" x14ac:dyDescent="0.25">
      <c r="A90" s="551" t="s">
        <v>141</v>
      </c>
      <c r="B90" s="546" t="s">
        <v>142</v>
      </c>
      <c r="C90" s="537">
        <v>0</v>
      </c>
      <c r="D90" s="435">
        <v>0</v>
      </c>
      <c r="E90" s="436">
        <v>0</v>
      </c>
      <c r="F90" s="437">
        <v>0</v>
      </c>
    </row>
    <row r="91" spans="1:6" x14ac:dyDescent="0.25">
      <c r="A91" s="552" t="s">
        <v>143</v>
      </c>
      <c r="B91" s="547" t="s">
        <v>144</v>
      </c>
      <c r="C91" s="538">
        <v>0</v>
      </c>
      <c r="D91" s="438">
        <v>0</v>
      </c>
      <c r="E91" s="439">
        <v>0</v>
      </c>
      <c r="F91" s="440">
        <v>0</v>
      </c>
    </row>
    <row r="92" spans="1:6" x14ac:dyDescent="0.25">
      <c r="A92" s="552" t="s">
        <v>145</v>
      </c>
      <c r="B92" s="547" t="s">
        <v>146</v>
      </c>
      <c r="C92" s="538">
        <v>0</v>
      </c>
      <c r="D92" s="438">
        <v>0</v>
      </c>
      <c r="E92" s="439">
        <v>0</v>
      </c>
      <c r="F92" s="440">
        <v>0</v>
      </c>
    </row>
    <row r="93" spans="1:6" x14ac:dyDescent="0.25">
      <c r="A93" s="552" t="s">
        <v>147</v>
      </c>
      <c r="B93" s="547" t="s">
        <v>148</v>
      </c>
      <c r="C93" s="538">
        <v>0</v>
      </c>
      <c r="D93" s="438">
        <v>0</v>
      </c>
      <c r="E93" s="439">
        <v>0</v>
      </c>
      <c r="F93" s="440">
        <v>0</v>
      </c>
    </row>
    <row r="94" spans="1:6" x14ac:dyDescent="0.25">
      <c r="A94" s="552" t="s">
        <v>149</v>
      </c>
      <c r="B94" s="547" t="s">
        <v>150</v>
      </c>
      <c r="C94" s="538">
        <v>0</v>
      </c>
      <c r="D94" s="438">
        <v>0</v>
      </c>
      <c r="E94" s="439">
        <v>0</v>
      </c>
      <c r="F94" s="440">
        <v>0</v>
      </c>
    </row>
    <row r="95" spans="1:6" x14ac:dyDescent="0.25">
      <c r="A95" s="552" t="s">
        <v>151</v>
      </c>
      <c r="B95" s="547" t="s">
        <v>152</v>
      </c>
      <c r="C95" s="538">
        <v>0</v>
      </c>
      <c r="D95" s="438">
        <v>0</v>
      </c>
      <c r="E95" s="439">
        <v>0</v>
      </c>
      <c r="F95" s="440">
        <v>0</v>
      </c>
    </row>
    <row r="96" spans="1:6" x14ac:dyDescent="0.25">
      <c r="A96" s="552" t="s">
        <v>153</v>
      </c>
      <c r="B96" s="547" t="s">
        <v>154</v>
      </c>
      <c r="C96" s="538">
        <v>0</v>
      </c>
      <c r="D96" s="438">
        <v>0</v>
      </c>
      <c r="E96" s="439">
        <v>0</v>
      </c>
      <c r="F96" s="440">
        <v>0</v>
      </c>
    </row>
    <row r="97" spans="1:6" x14ac:dyDescent="0.25">
      <c r="A97" s="552" t="s">
        <v>155</v>
      </c>
      <c r="B97" s="547" t="s">
        <v>156</v>
      </c>
      <c r="C97" s="538">
        <v>0</v>
      </c>
      <c r="D97" s="438">
        <v>0</v>
      </c>
      <c r="E97" s="439">
        <v>0</v>
      </c>
      <c r="F97" s="440">
        <v>0</v>
      </c>
    </row>
    <row r="98" spans="1:6" x14ac:dyDescent="0.25">
      <c r="A98" s="552" t="s">
        <v>157</v>
      </c>
      <c r="B98" s="547" t="s">
        <v>158</v>
      </c>
      <c r="C98" s="538">
        <v>0</v>
      </c>
      <c r="D98" s="438">
        <v>0</v>
      </c>
      <c r="E98" s="439">
        <v>0</v>
      </c>
      <c r="F98" s="440">
        <v>0</v>
      </c>
    </row>
    <row r="99" spans="1:6" x14ac:dyDescent="0.25">
      <c r="A99" s="552" t="s">
        <v>159</v>
      </c>
      <c r="B99" s="547" t="s">
        <v>160</v>
      </c>
      <c r="C99" s="538">
        <v>0</v>
      </c>
      <c r="D99" s="438">
        <v>0</v>
      </c>
      <c r="E99" s="439">
        <v>0</v>
      </c>
      <c r="F99" s="440">
        <v>0</v>
      </c>
    </row>
    <row r="100" spans="1:6" x14ac:dyDescent="0.25">
      <c r="A100" s="552" t="s">
        <v>161</v>
      </c>
      <c r="B100" s="547" t="s">
        <v>162</v>
      </c>
      <c r="C100" s="538">
        <v>0</v>
      </c>
      <c r="D100" s="438">
        <v>0</v>
      </c>
      <c r="E100" s="439">
        <v>0</v>
      </c>
      <c r="F100" s="440">
        <v>0</v>
      </c>
    </row>
    <row r="101" spans="1:6" x14ac:dyDescent="0.25">
      <c r="A101" s="552" t="s">
        <v>163</v>
      </c>
      <c r="B101" s="547" t="s">
        <v>164</v>
      </c>
      <c r="C101" s="538">
        <v>0</v>
      </c>
      <c r="D101" s="438">
        <v>0</v>
      </c>
      <c r="E101" s="439">
        <v>0</v>
      </c>
      <c r="F101" s="440">
        <v>0</v>
      </c>
    </row>
    <row r="102" spans="1:6" x14ac:dyDescent="0.25">
      <c r="A102" s="584" t="s">
        <v>165</v>
      </c>
      <c r="B102" s="567" t="s">
        <v>166</v>
      </c>
      <c r="C102" s="539">
        <v>0</v>
      </c>
      <c r="D102" s="441">
        <v>0</v>
      </c>
      <c r="E102" s="442">
        <v>0</v>
      </c>
      <c r="F102" s="443">
        <v>0</v>
      </c>
    </row>
    <row r="103" spans="1:6" x14ac:dyDescent="0.25">
      <c r="A103" s="551" t="s">
        <v>167</v>
      </c>
      <c r="B103" s="546" t="s">
        <v>168</v>
      </c>
      <c r="C103" s="537">
        <v>0</v>
      </c>
      <c r="D103" s="435">
        <v>0</v>
      </c>
      <c r="E103" s="436">
        <v>0</v>
      </c>
      <c r="F103" s="437">
        <v>0</v>
      </c>
    </row>
    <row r="104" spans="1:6" x14ac:dyDescent="0.25">
      <c r="A104" s="552"/>
      <c r="B104" s="547" t="s">
        <v>169</v>
      </c>
      <c r="C104" s="538">
        <v>0</v>
      </c>
      <c r="D104" s="438">
        <v>0</v>
      </c>
      <c r="E104" s="439">
        <v>0</v>
      </c>
      <c r="F104" s="440">
        <v>0</v>
      </c>
    </row>
    <row r="105" spans="1:6" x14ac:dyDescent="0.25">
      <c r="A105" s="552"/>
      <c r="B105" s="547" t="s">
        <v>170</v>
      </c>
      <c r="C105" s="538">
        <v>0</v>
      </c>
      <c r="D105" s="438">
        <v>0</v>
      </c>
      <c r="E105" s="439">
        <v>0</v>
      </c>
      <c r="F105" s="440">
        <v>0</v>
      </c>
    </row>
    <row r="106" spans="1:6" x14ac:dyDescent="0.25">
      <c r="A106" s="553"/>
      <c r="B106" s="561" t="s">
        <v>171</v>
      </c>
      <c r="C106" s="540">
        <v>0</v>
      </c>
      <c r="D106" s="445">
        <v>0</v>
      </c>
      <c r="E106" s="446">
        <v>0</v>
      </c>
      <c r="F106" s="447">
        <v>0</v>
      </c>
    </row>
    <row r="107" spans="1:6" x14ac:dyDescent="0.25">
      <c r="A107" s="589" t="s">
        <v>172</v>
      </c>
      <c r="B107" s="588" t="s">
        <v>173</v>
      </c>
      <c r="C107" s="541">
        <v>0</v>
      </c>
      <c r="D107" s="448">
        <v>0</v>
      </c>
      <c r="E107" s="449">
        <v>0</v>
      </c>
      <c r="F107" s="450">
        <v>0</v>
      </c>
    </row>
    <row r="108" spans="1:6" x14ac:dyDescent="0.25">
      <c r="A108" s="585">
        <v>2106</v>
      </c>
      <c r="B108" s="561" t="s">
        <v>174</v>
      </c>
      <c r="C108" s="540">
        <v>0</v>
      </c>
      <c r="D108" s="445">
        <v>0</v>
      </c>
      <c r="E108" s="446">
        <v>0</v>
      </c>
      <c r="F108" s="447">
        <v>0</v>
      </c>
    </row>
    <row r="109" spans="1:6" x14ac:dyDescent="0.25">
      <c r="A109" s="559"/>
      <c r="B109" s="558" t="s">
        <v>175</v>
      </c>
      <c r="C109" s="542">
        <v>0</v>
      </c>
      <c r="D109" s="452">
        <v>0</v>
      </c>
      <c r="E109" s="453">
        <v>0</v>
      </c>
      <c r="F109" s="454">
        <v>0</v>
      </c>
    </row>
    <row r="110" spans="1:6" x14ac:dyDescent="0.25">
      <c r="A110" s="379"/>
      <c r="B110" s="379"/>
      <c r="C110" s="379"/>
      <c r="D110" s="379"/>
      <c r="E110" s="379"/>
      <c r="F110" s="376"/>
    </row>
    <row r="111" spans="1:6" x14ac:dyDescent="0.25">
      <c r="A111" s="379"/>
      <c r="B111" s="379"/>
      <c r="C111" s="379"/>
      <c r="D111" s="379"/>
      <c r="E111" s="379"/>
      <c r="F111" s="376"/>
    </row>
    <row r="112" spans="1:6" x14ac:dyDescent="0.25">
      <c r="A112" s="1589" t="s">
        <v>176</v>
      </c>
      <c r="B112" s="1590"/>
      <c r="C112" s="1590"/>
      <c r="D112" s="1590"/>
      <c r="E112" s="1591"/>
      <c r="F112" s="376"/>
    </row>
    <row r="113" spans="1:6" ht="76.5" x14ac:dyDescent="0.25">
      <c r="A113" s="381" t="s">
        <v>14</v>
      </c>
      <c r="B113" s="381" t="s">
        <v>15</v>
      </c>
      <c r="C113" s="382" t="s">
        <v>16</v>
      </c>
      <c r="D113" s="427" t="s">
        <v>17</v>
      </c>
      <c r="E113" s="383" t="s">
        <v>18</v>
      </c>
      <c r="F113" s="376"/>
    </row>
    <row r="114" spans="1:6" x14ac:dyDescent="0.25">
      <c r="A114" s="551" t="s">
        <v>177</v>
      </c>
      <c r="B114" s="546" t="s">
        <v>178</v>
      </c>
      <c r="C114" s="500">
        <v>0</v>
      </c>
      <c r="D114" s="455">
        <v>121650</v>
      </c>
      <c r="E114" s="456">
        <v>0</v>
      </c>
      <c r="F114" s="379"/>
    </row>
    <row r="115" spans="1:6" x14ac:dyDescent="0.25">
      <c r="A115" s="553" t="s">
        <v>179</v>
      </c>
      <c r="B115" s="582" t="s">
        <v>180</v>
      </c>
      <c r="C115" s="527">
        <v>0</v>
      </c>
      <c r="D115" s="457">
        <v>128010</v>
      </c>
      <c r="E115" s="432">
        <v>0</v>
      </c>
      <c r="F115" s="379"/>
    </row>
    <row r="116" spans="1:6" x14ac:dyDescent="0.25">
      <c r="A116" s="433"/>
      <c r="B116" s="510" t="s">
        <v>181</v>
      </c>
      <c r="C116" s="433">
        <v>0</v>
      </c>
      <c r="D116" s="405"/>
      <c r="E116" s="434">
        <v>0</v>
      </c>
      <c r="F116" s="379"/>
    </row>
    <row r="117" spans="1:6" x14ac:dyDescent="0.25">
      <c r="A117" s="379"/>
      <c r="B117" s="379"/>
      <c r="C117" s="379"/>
      <c r="D117" s="379"/>
      <c r="E117" s="379"/>
      <c r="F117" s="379"/>
    </row>
    <row r="118" spans="1:6" x14ac:dyDescent="0.25">
      <c r="A118" s="379"/>
      <c r="B118" s="379"/>
      <c r="C118" s="379"/>
      <c r="D118" s="379"/>
      <c r="E118" s="379"/>
      <c r="F118" s="376"/>
    </row>
    <row r="119" spans="1:6" x14ac:dyDescent="0.25">
      <c r="A119" s="1606" t="s">
        <v>182</v>
      </c>
      <c r="B119" s="1606"/>
      <c r="C119" s="1606"/>
      <c r="D119" s="379"/>
      <c r="E119" s="379"/>
      <c r="F119" s="376"/>
    </row>
    <row r="120" spans="1:6" ht="76.5" x14ac:dyDescent="0.25">
      <c r="A120" s="381" t="s">
        <v>14</v>
      </c>
      <c r="B120" s="381" t="s">
        <v>16</v>
      </c>
      <c r="C120" s="381" t="s">
        <v>18</v>
      </c>
      <c r="D120" s="379"/>
      <c r="E120" s="379"/>
      <c r="F120" s="379"/>
    </row>
    <row r="121" spans="1:6" x14ac:dyDescent="0.25">
      <c r="A121" s="458" t="s">
        <v>183</v>
      </c>
      <c r="B121" s="459" t="s">
        <v>184</v>
      </c>
      <c r="C121" s="460">
        <v>0</v>
      </c>
      <c r="D121" s="379"/>
      <c r="E121" s="379"/>
      <c r="F121" s="379"/>
    </row>
    <row r="122" spans="1:6" x14ac:dyDescent="0.25">
      <c r="A122" s="379"/>
      <c r="B122" s="379"/>
      <c r="C122" s="379"/>
      <c r="D122" s="379"/>
      <c r="E122" s="376"/>
      <c r="F122" s="379"/>
    </row>
    <row r="123" spans="1:6" x14ac:dyDescent="0.25">
      <c r="A123" s="379"/>
      <c r="B123" s="379"/>
      <c r="C123" s="379"/>
      <c r="D123" s="379"/>
      <c r="E123" s="376"/>
      <c r="F123" s="379"/>
    </row>
    <row r="124" spans="1:6" x14ac:dyDescent="0.25">
      <c r="A124" s="1589" t="s">
        <v>185</v>
      </c>
      <c r="B124" s="1590"/>
      <c r="C124" s="1590"/>
      <c r="D124" s="1590"/>
      <c r="E124" s="1591"/>
      <c r="F124" s="376"/>
    </row>
    <row r="125" spans="1:6" ht="76.5" x14ac:dyDescent="0.25">
      <c r="A125" s="381" t="s">
        <v>14</v>
      </c>
      <c r="B125" s="381" t="s">
        <v>15</v>
      </c>
      <c r="C125" s="382" t="s">
        <v>16</v>
      </c>
      <c r="D125" s="427" t="s">
        <v>17</v>
      </c>
      <c r="E125" s="383" t="s">
        <v>18</v>
      </c>
      <c r="F125" s="376"/>
    </row>
    <row r="126" spans="1:6" x14ac:dyDescent="0.25">
      <c r="A126" s="551" t="s">
        <v>186</v>
      </c>
      <c r="B126" s="568" t="s">
        <v>187</v>
      </c>
      <c r="C126" s="500">
        <v>0</v>
      </c>
      <c r="D126" s="392">
        <v>31160</v>
      </c>
      <c r="E126" s="461">
        <v>0</v>
      </c>
      <c r="F126" s="379"/>
    </row>
    <row r="127" spans="1:6" x14ac:dyDescent="0.25">
      <c r="A127" s="552" t="s">
        <v>188</v>
      </c>
      <c r="B127" s="548" t="s">
        <v>189</v>
      </c>
      <c r="C127" s="497">
        <v>0</v>
      </c>
      <c r="D127" s="387">
        <v>28680</v>
      </c>
      <c r="E127" s="462">
        <v>0</v>
      </c>
      <c r="F127" s="379"/>
    </row>
    <row r="128" spans="1:6" x14ac:dyDescent="0.25">
      <c r="A128" s="552" t="s">
        <v>190</v>
      </c>
      <c r="B128" s="548" t="s">
        <v>191</v>
      </c>
      <c r="C128" s="497">
        <v>0</v>
      </c>
      <c r="D128" s="387">
        <v>23910</v>
      </c>
      <c r="E128" s="462">
        <v>0</v>
      </c>
      <c r="F128" s="379"/>
    </row>
    <row r="129" spans="1:6" x14ac:dyDescent="0.25">
      <c r="A129" s="552" t="s">
        <v>192</v>
      </c>
      <c r="B129" s="548" t="s">
        <v>193</v>
      </c>
      <c r="C129" s="497">
        <v>0</v>
      </c>
      <c r="D129" s="387">
        <v>129530</v>
      </c>
      <c r="E129" s="462">
        <v>0</v>
      </c>
      <c r="F129" s="379"/>
    </row>
    <row r="130" spans="1:6" x14ac:dyDescent="0.25">
      <c r="A130" s="552" t="s">
        <v>194</v>
      </c>
      <c r="B130" s="548" t="s">
        <v>195</v>
      </c>
      <c r="C130" s="497">
        <v>0</v>
      </c>
      <c r="D130" s="387">
        <v>62560</v>
      </c>
      <c r="E130" s="462">
        <v>0</v>
      </c>
      <c r="F130" s="379"/>
    </row>
    <row r="131" spans="1:6" x14ac:dyDescent="0.25">
      <c r="A131" s="552" t="s">
        <v>196</v>
      </c>
      <c r="B131" s="548" t="s">
        <v>197</v>
      </c>
      <c r="C131" s="497">
        <v>0</v>
      </c>
      <c r="D131" s="387">
        <v>56130</v>
      </c>
      <c r="E131" s="462">
        <v>0</v>
      </c>
      <c r="F131" s="379"/>
    </row>
    <row r="132" spans="1:6" x14ac:dyDescent="0.25">
      <c r="A132" s="552" t="s">
        <v>198</v>
      </c>
      <c r="B132" s="548" t="s">
        <v>199</v>
      </c>
      <c r="C132" s="497">
        <v>0</v>
      </c>
      <c r="D132" s="387">
        <v>15930</v>
      </c>
      <c r="E132" s="462">
        <v>0</v>
      </c>
      <c r="F132" s="379"/>
    </row>
    <row r="133" spans="1:6" x14ac:dyDescent="0.25">
      <c r="A133" s="552" t="s">
        <v>200</v>
      </c>
      <c r="B133" s="548" t="s">
        <v>201</v>
      </c>
      <c r="C133" s="497">
        <v>0</v>
      </c>
      <c r="D133" s="387">
        <v>24960</v>
      </c>
      <c r="E133" s="462">
        <v>0</v>
      </c>
      <c r="F133" s="379"/>
    </row>
    <row r="134" spans="1:6" x14ac:dyDescent="0.25">
      <c r="A134" s="552" t="s">
        <v>202</v>
      </c>
      <c r="B134" s="548" t="s">
        <v>203</v>
      </c>
      <c r="C134" s="497">
        <v>0</v>
      </c>
      <c r="D134" s="387">
        <v>25160</v>
      </c>
      <c r="E134" s="462">
        <v>0</v>
      </c>
      <c r="F134" s="379"/>
    </row>
    <row r="135" spans="1:6" x14ac:dyDescent="0.25">
      <c r="A135" s="552" t="s">
        <v>204</v>
      </c>
      <c r="B135" s="548" t="s">
        <v>205</v>
      </c>
      <c r="C135" s="497">
        <v>0</v>
      </c>
      <c r="D135" s="387">
        <v>25980</v>
      </c>
      <c r="E135" s="462">
        <v>0</v>
      </c>
      <c r="F135" s="379"/>
    </row>
    <row r="136" spans="1:6" x14ac:dyDescent="0.25">
      <c r="A136" s="552" t="s">
        <v>206</v>
      </c>
      <c r="B136" s="548" t="s">
        <v>207</v>
      </c>
      <c r="C136" s="497">
        <v>0</v>
      </c>
      <c r="D136" s="387">
        <v>31160</v>
      </c>
      <c r="E136" s="462">
        <v>0</v>
      </c>
      <c r="F136" s="379"/>
    </row>
    <row r="137" spans="1:6" x14ac:dyDescent="0.25">
      <c r="A137" s="552" t="s">
        <v>208</v>
      </c>
      <c r="B137" s="547" t="s">
        <v>209</v>
      </c>
      <c r="C137" s="497">
        <v>0</v>
      </c>
      <c r="D137" s="387">
        <v>6040</v>
      </c>
      <c r="E137" s="462">
        <v>0</v>
      </c>
      <c r="F137" s="379"/>
    </row>
    <row r="138" spans="1:6" x14ac:dyDescent="0.25">
      <c r="A138" s="552" t="s">
        <v>210</v>
      </c>
      <c r="B138" s="547" t="s">
        <v>211</v>
      </c>
      <c r="C138" s="497">
        <v>0</v>
      </c>
      <c r="D138" s="387">
        <v>43660</v>
      </c>
      <c r="E138" s="462">
        <v>0</v>
      </c>
      <c r="F138" s="379"/>
    </row>
    <row r="139" spans="1:6" x14ac:dyDescent="0.25">
      <c r="A139" s="553"/>
      <c r="B139" s="586" t="s">
        <v>212</v>
      </c>
      <c r="C139" s="536">
        <v>0</v>
      </c>
      <c r="D139" s="463"/>
      <c r="E139" s="464">
        <v>0</v>
      </c>
      <c r="F139" s="379"/>
    </row>
    <row r="140" spans="1:6" x14ac:dyDescent="0.25">
      <c r="A140" s="551"/>
      <c r="B140" s="587" t="s">
        <v>213</v>
      </c>
      <c r="C140" s="500"/>
      <c r="D140" s="392"/>
      <c r="E140" s="461"/>
      <c r="F140" s="379"/>
    </row>
    <row r="141" spans="1:6" x14ac:dyDescent="0.25">
      <c r="A141" s="552" t="s">
        <v>214</v>
      </c>
      <c r="B141" s="548" t="s">
        <v>215</v>
      </c>
      <c r="C141" s="497">
        <v>0</v>
      </c>
      <c r="D141" s="387">
        <v>10480</v>
      </c>
      <c r="E141" s="462">
        <v>0</v>
      </c>
      <c r="F141" s="379"/>
    </row>
    <row r="142" spans="1:6" x14ac:dyDescent="0.25">
      <c r="A142" s="552" t="s">
        <v>216</v>
      </c>
      <c r="B142" s="548" t="s">
        <v>217</v>
      </c>
      <c r="C142" s="497">
        <v>0</v>
      </c>
      <c r="D142" s="387">
        <v>10480</v>
      </c>
      <c r="E142" s="462">
        <v>0</v>
      </c>
      <c r="F142" s="379"/>
    </row>
    <row r="143" spans="1:6" x14ac:dyDescent="0.25">
      <c r="A143" s="552" t="s">
        <v>218</v>
      </c>
      <c r="B143" s="548" t="s">
        <v>219</v>
      </c>
      <c r="C143" s="497">
        <v>0</v>
      </c>
      <c r="D143" s="387">
        <v>4620</v>
      </c>
      <c r="E143" s="462">
        <v>0</v>
      </c>
      <c r="F143" s="379"/>
    </row>
    <row r="144" spans="1:6" x14ac:dyDescent="0.25">
      <c r="A144" s="552" t="s">
        <v>220</v>
      </c>
      <c r="B144" s="548" t="s">
        <v>221</v>
      </c>
      <c r="C144" s="497">
        <v>0</v>
      </c>
      <c r="D144" s="387">
        <v>84230</v>
      </c>
      <c r="E144" s="462">
        <v>0</v>
      </c>
      <c r="F144" s="379"/>
    </row>
    <row r="145" spans="1:6" x14ac:dyDescent="0.25">
      <c r="A145" s="552" t="s">
        <v>222</v>
      </c>
      <c r="B145" s="548" t="s">
        <v>223</v>
      </c>
      <c r="C145" s="497">
        <v>0</v>
      </c>
      <c r="D145" s="387">
        <v>9940</v>
      </c>
      <c r="E145" s="462">
        <v>0</v>
      </c>
      <c r="F145" s="379"/>
    </row>
    <row r="146" spans="1:6" x14ac:dyDescent="0.25">
      <c r="A146" s="552" t="s">
        <v>224</v>
      </c>
      <c r="B146" s="548" t="s">
        <v>225</v>
      </c>
      <c r="C146" s="497">
        <v>0</v>
      </c>
      <c r="D146" s="387">
        <v>7660</v>
      </c>
      <c r="E146" s="462">
        <v>0</v>
      </c>
      <c r="F146" s="379"/>
    </row>
    <row r="147" spans="1:6" x14ac:dyDescent="0.25">
      <c r="A147" s="553"/>
      <c r="B147" s="586" t="s">
        <v>226</v>
      </c>
      <c r="C147" s="536">
        <v>0</v>
      </c>
      <c r="D147" s="463"/>
      <c r="E147" s="464">
        <v>0</v>
      </c>
      <c r="F147" s="379"/>
    </row>
    <row r="148" spans="1:6" x14ac:dyDescent="0.25">
      <c r="A148" s="559"/>
      <c r="B148" s="558" t="s">
        <v>227</v>
      </c>
      <c r="C148" s="396">
        <v>0</v>
      </c>
      <c r="D148" s="465"/>
      <c r="E148" s="466">
        <v>0</v>
      </c>
      <c r="F148" s="379"/>
    </row>
    <row r="149" spans="1:6" x14ac:dyDescent="0.25">
      <c r="A149" s="379"/>
      <c r="B149" s="379"/>
      <c r="C149" s="379"/>
      <c r="D149" s="379"/>
      <c r="E149" s="379"/>
      <c r="F149" s="379"/>
    </row>
    <row r="150" spans="1:6" x14ac:dyDescent="0.25">
      <c r="A150" s="379"/>
      <c r="B150" s="379"/>
      <c r="C150" s="379"/>
      <c r="D150" s="379"/>
      <c r="E150" s="379"/>
      <c r="F150" s="376"/>
    </row>
    <row r="151" spans="1:6" x14ac:dyDescent="0.25">
      <c r="A151" s="1607" t="s">
        <v>228</v>
      </c>
      <c r="B151" s="1608"/>
      <c r="C151" s="1608"/>
      <c r="D151" s="1608"/>
      <c r="E151" s="1609"/>
      <c r="F151" s="376"/>
    </row>
    <row r="152" spans="1:6" ht="76.5" x14ac:dyDescent="0.25">
      <c r="A152" s="381" t="s">
        <v>14</v>
      </c>
      <c r="B152" s="381" t="s">
        <v>15</v>
      </c>
      <c r="C152" s="382" t="s">
        <v>16</v>
      </c>
      <c r="D152" s="427" t="s">
        <v>17</v>
      </c>
      <c r="E152" s="383" t="s">
        <v>18</v>
      </c>
      <c r="F152" s="379"/>
    </row>
    <row r="153" spans="1:6" x14ac:dyDescent="0.25">
      <c r="A153" s="551" t="s">
        <v>229</v>
      </c>
      <c r="B153" s="568" t="s">
        <v>230</v>
      </c>
      <c r="C153" s="500">
        <v>0</v>
      </c>
      <c r="D153" s="392">
        <v>720</v>
      </c>
      <c r="E153" s="461">
        <v>0</v>
      </c>
      <c r="F153" s="379"/>
    </row>
    <row r="154" spans="1:6" x14ac:dyDescent="0.25">
      <c r="A154" s="553" t="s">
        <v>231</v>
      </c>
      <c r="B154" s="549" t="s">
        <v>232</v>
      </c>
      <c r="C154" s="512">
        <v>0</v>
      </c>
      <c r="D154" s="394">
        <v>100</v>
      </c>
      <c r="E154" s="467">
        <v>0</v>
      </c>
      <c r="F154" s="379"/>
    </row>
    <row r="155" spans="1:6" x14ac:dyDescent="0.25">
      <c r="A155" s="559"/>
      <c r="B155" s="558" t="s">
        <v>233</v>
      </c>
      <c r="C155" s="396">
        <v>0</v>
      </c>
      <c r="D155" s="465"/>
      <c r="E155" s="466">
        <v>0</v>
      </c>
      <c r="F155" s="379"/>
    </row>
    <row r="156" spans="1:6" x14ac:dyDescent="0.25">
      <c r="A156" s="379"/>
      <c r="B156" s="379"/>
      <c r="C156" s="379"/>
      <c r="D156" s="379"/>
      <c r="E156" s="379"/>
      <c r="F156" s="379"/>
    </row>
    <row r="157" spans="1:6" x14ac:dyDescent="0.25">
      <c r="A157" s="379"/>
      <c r="B157" s="379"/>
      <c r="C157" s="379"/>
      <c r="D157" s="379"/>
      <c r="E157" s="379"/>
      <c r="F157" s="379"/>
    </row>
    <row r="158" spans="1:6" x14ac:dyDescent="0.25">
      <c r="A158" s="1607" t="s">
        <v>234</v>
      </c>
      <c r="B158" s="1608"/>
      <c r="C158" s="1608"/>
      <c r="D158" s="1608"/>
      <c r="E158" s="1609"/>
      <c r="F158" s="376"/>
    </row>
    <row r="159" spans="1:6" ht="76.5" x14ac:dyDescent="0.25">
      <c r="A159" s="381" t="s">
        <v>14</v>
      </c>
      <c r="B159" s="381" t="s">
        <v>15</v>
      </c>
      <c r="C159" s="382" t="s">
        <v>16</v>
      </c>
      <c r="D159" s="427" t="s">
        <v>17</v>
      </c>
      <c r="E159" s="383" t="s">
        <v>18</v>
      </c>
      <c r="F159" s="379"/>
    </row>
    <row r="160" spans="1:6" x14ac:dyDescent="0.25">
      <c r="A160" s="551" t="s">
        <v>235</v>
      </c>
      <c r="B160" s="546" t="s">
        <v>236</v>
      </c>
      <c r="C160" s="531">
        <v>0</v>
      </c>
      <c r="D160" s="392">
        <v>39230</v>
      </c>
      <c r="E160" s="461">
        <v>0</v>
      </c>
      <c r="F160" s="379"/>
    </row>
    <row r="161" spans="1:6" x14ac:dyDescent="0.25">
      <c r="A161" s="552" t="s">
        <v>237</v>
      </c>
      <c r="B161" s="548" t="s">
        <v>238</v>
      </c>
      <c r="C161" s="535">
        <v>0</v>
      </c>
      <c r="D161" s="387">
        <v>24670</v>
      </c>
      <c r="E161" s="462">
        <v>0</v>
      </c>
      <c r="F161" s="379"/>
    </row>
    <row r="162" spans="1:6" x14ac:dyDescent="0.25">
      <c r="A162" s="552" t="s">
        <v>239</v>
      </c>
      <c r="B162" s="547" t="s">
        <v>240</v>
      </c>
      <c r="C162" s="535">
        <v>0</v>
      </c>
      <c r="D162" s="387">
        <v>24670</v>
      </c>
      <c r="E162" s="462">
        <v>0</v>
      </c>
      <c r="F162" s="379"/>
    </row>
    <row r="163" spans="1:6" x14ac:dyDescent="0.25">
      <c r="A163" s="552" t="s">
        <v>241</v>
      </c>
      <c r="B163" s="548" t="s">
        <v>242</v>
      </c>
      <c r="C163" s="535">
        <v>0</v>
      </c>
      <c r="D163" s="387">
        <v>740040</v>
      </c>
      <c r="E163" s="462">
        <v>0</v>
      </c>
      <c r="F163" s="379"/>
    </row>
    <row r="164" spans="1:6" x14ac:dyDescent="0.25">
      <c r="A164" s="552" t="s">
        <v>243</v>
      </c>
      <c r="B164" s="548" t="s">
        <v>244</v>
      </c>
      <c r="C164" s="535">
        <v>0</v>
      </c>
      <c r="D164" s="387">
        <v>346290</v>
      </c>
      <c r="E164" s="462">
        <v>0</v>
      </c>
      <c r="F164" s="379"/>
    </row>
    <row r="165" spans="1:6" x14ac:dyDescent="0.25">
      <c r="A165" s="552" t="s">
        <v>245</v>
      </c>
      <c r="B165" s="548" t="s">
        <v>246</v>
      </c>
      <c r="C165" s="535">
        <v>0</v>
      </c>
      <c r="D165" s="387">
        <v>529500</v>
      </c>
      <c r="E165" s="462">
        <v>0</v>
      </c>
      <c r="F165" s="379"/>
    </row>
    <row r="166" spans="1:6" x14ac:dyDescent="0.25">
      <c r="A166" s="584" t="s">
        <v>247</v>
      </c>
      <c r="B166" s="582" t="s">
        <v>248</v>
      </c>
      <c r="C166" s="535">
        <v>0</v>
      </c>
      <c r="D166" s="387">
        <v>45080</v>
      </c>
      <c r="E166" s="462">
        <v>0</v>
      </c>
      <c r="F166" s="379"/>
    </row>
    <row r="167" spans="1:6" x14ac:dyDescent="0.25">
      <c r="A167" s="585">
        <v>1901029</v>
      </c>
      <c r="B167" s="583" t="s">
        <v>249</v>
      </c>
      <c r="C167" s="532">
        <v>0</v>
      </c>
      <c r="D167" s="394">
        <v>608500</v>
      </c>
      <c r="E167" s="467">
        <v>0</v>
      </c>
      <c r="F167" s="379"/>
    </row>
    <row r="168" spans="1:6" x14ac:dyDescent="0.25">
      <c r="A168" s="451"/>
      <c r="B168" s="468" t="s">
        <v>250</v>
      </c>
      <c r="C168" s="469">
        <v>0</v>
      </c>
      <c r="D168" s="470"/>
      <c r="E168" s="471">
        <v>0</v>
      </c>
      <c r="F168" s="379"/>
    </row>
    <row r="169" spans="1:6" x14ac:dyDescent="0.25">
      <c r="A169" s="379"/>
      <c r="B169" s="379"/>
      <c r="C169" s="379"/>
      <c r="D169" s="379"/>
      <c r="E169" s="379"/>
      <c r="F169" s="379"/>
    </row>
    <row r="170" spans="1:6" x14ac:dyDescent="0.25">
      <c r="A170" s="379"/>
      <c r="B170" s="379"/>
      <c r="C170" s="379"/>
      <c r="D170" s="379"/>
      <c r="E170" s="379"/>
      <c r="F170" s="379"/>
    </row>
    <row r="171" spans="1:6" x14ac:dyDescent="0.25">
      <c r="A171" s="1589" t="s">
        <v>251</v>
      </c>
      <c r="B171" s="1590"/>
      <c r="C171" s="1590"/>
      <c r="D171" s="1590"/>
      <c r="E171" s="1591"/>
      <c r="F171" s="376"/>
    </row>
    <row r="172" spans="1:6" ht="76.5" x14ac:dyDescent="0.25">
      <c r="A172" s="381" t="s">
        <v>14</v>
      </c>
      <c r="B172" s="381" t="s">
        <v>15</v>
      </c>
      <c r="C172" s="382" t="s">
        <v>16</v>
      </c>
      <c r="D172" s="427" t="s">
        <v>17</v>
      </c>
      <c r="E172" s="383" t="s">
        <v>18</v>
      </c>
      <c r="F172" s="379"/>
    </row>
    <row r="173" spans="1:6" ht="77.25" x14ac:dyDescent="0.25">
      <c r="A173" s="580">
        <v>1101004</v>
      </c>
      <c r="B173" s="575" t="s">
        <v>252</v>
      </c>
      <c r="C173" s="500">
        <v>0</v>
      </c>
      <c r="D173" s="392">
        <v>13450</v>
      </c>
      <c r="E173" s="461">
        <v>0</v>
      </c>
      <c r="F173" s="379"/>
    </row>
    <row r="174" spans="1:6" ht="102.75" x14ac:dyDescent="0.25">
      <c r="A174" s="574">
        <v>1101006</v>
      </c>
      <c r="B174" s="576" t="s">
        <v>253</v>
      </c>
      <c r="C174" s="497">
        <v>0</v>
      </c>
      <c r="D174" s="387">
        <v>10760</v>
      </c>
      <c r="E174" s="462">
        <v>0</v>
      </c>
      <c r="F174" s="379"/>
    </row>
    <row r="175" spans="1:6" ht="115.5" x14ac:dyDescent="0.25">
      <c r="A175" s="574" t="s">
        <v>254</v>
      </c>
      <c r="B175" s="577" t="s">
        <v>255</v>
      </c>
      <c r="C175" s="497">
        <v>0</v>
      </c>
      <c r="D175" s="387">
        <v>4610</v>
      </c>
      <c r="E175" s="462">
        <v>0</v>
      </c>
      <c r="F175" s="379"/>
    </row>
    <row r="176" spans="1:6" ht="204.75" x14ac:dyDescent="0.25">
      <c r="A176" s="574" t="s">
        <v>256</v>
      </c>
      <c r="B176" s="577" t="s">
        <v>257</v>
      </c>
      <c r="C176" s="497">
        <v>0</v>
      </c>
      <c r="D176" s="387">
        <v>12990</v>
      </c>
      <c r="E176" s="462">
        <v>0</v>
      </c>
      <c r="F176" s="379"/>
    </row>
    <row r="177" spans="1:6" ht="230.25" x14ac:dyDescent="0.25">
      <c r="A177" s="574" t="s">
        <v>258</v>
      </c>
      <c r="B177" s="577" t="s">
        <v>259</v>
      </c>
      <c r="C177" s="497">
        <v>0</v>
      </c>
      <c r="D177" s="387">
        <v>22030</v>
      </c>
      <c r="E177" s="462">
        <v>0</v>
      </c>
      <c r="F177" s="379"/>
    </row>
    <row r="178" spans="1:6" ht="102.75" x14ac:dyDescent="0.25">
      <c r="A178" s="574" t="s">
        <v>260</v>
      </c>
      <c r="B178" s="577" t="s">
        <v>261</v>
      </c>
      <c r="C178" s="497">
        <v>0</v>
      </c>
      <c r="D178" s="387">
        <v>42060</v>
      </c>
      <c r="E178" s="462">
        <v>0</v>
      </c>
      <c r="F178" s="379"/>
    </row>
    <row r="179" spans="1:6" ht="51.75" x14ac:dyDescent="0.25">
      <c r="A179" s="574" t="s">
        <v>262</v>
      </c>
      <c r="B179" s="577" t="s">
        <v>263</v>
      </c>
      <c r="C179" s="497">
        <v>0</v>
      </c>
      <c r="D179" s="387">
        <v>46880</v>
      </c>
      <c r="E179" s="462">
        <v>0</v>
      </c>
      <c r="F179" s="379"/>
    </row>
    <row r="180" spans="1:6" ht="204.75" x14ac:dyDescent="0.25">
      <c r="A180" s="574" t="s">
        <v>264</v>
      </c>
      <c r="B180" s="577" t="s">
        <v>265</v>
      </c>
      <c r="C180" s="497">
        <v>0</v>
      </c>
      <c r="D180" s="387">
        <v>26300</v>
      </c>
      <c r="E180" s="462">
        <v>0</v>
      </c>
      <c r="F180" s="379"/>
    </row>
    <row r="181" spans="1:6" ht="102.75" x14ac:dyDescent="0.25">
      <c r="A181" s="574" t="s">
        <v>266</v>
      </c>
      <c r="B181" s="578" t="s">
        <v>267</v>
      </c>
      <c r="C181" s="497">
        <v>0</v>
      </c>
      <c r="D181" s="387">
        <v>203450</v>
      </c>
      <c r="E181" s="462">
        <v>0</v>
      </c>
      <c r="F181" s="379"/>
    </row>
    <row r="182" spans="1:6" ht="77.25" x14ac:dyDescent="0.25">
      <c r="A182" s="574" t="s">
        <v>268</v>
      </c>
      <c r="B182" s="577" t="s">
        <v>269</v>
      </c>
      <c r="C182" s="497">
        <v>0</v>
      </c>
      <c r="D182" s="387">
        <v>231290</v>
      </c>
      <c r="E182" s="462">
        <v>0</v>
      </c>
      <c r="F182" s="379"/>
    </row>
    <row r="183" spans="1:6" ht="64.5" x14ac:dyDescent="0.25">
      <c r="A183" s="574" t="s">
        <v>270</v>
      </c>
      <c r="B183" s="577" t="s">
        <v>271</v>
      </c>
      <c r="C183" s="497">
        <v>0</v>
      </c>
      <c r="D183" s="387">
        <v>188610</v>
      </c>
      <c r="E183" s="462">
        <v>0</v>
      </c>
      <c r="F183" s="379"/>
    </row>
    <row r="184" spans="1:6" ht="141" x14ac:dyDescent="0.25">
      <c r="A184" s="574" t="s">
        <v>272</v>
      </c>
      <c r="B184" s="578" t="s">
        <v>273</v>
      </c>
      <c r="C184" s="497">
        <v>0</v>
      </c>
      <c r="D184" s="387">
        <v>242260</v>
      </c>
      <c r="E184" s="462">
        <v>0</v>
      </c>
      <c r="F184" s="379"/>
    </row>
    <row r="185" spans="1:6" ht="128.25" x14ac:dyDescent="0.25">
      <c r="A185" s="574" t="s">
        <v>274</v>
      </c>
      <c r="B185" s="578" t="s">
        <v>275</v>
      </c>
      <c r="C185" s="497">
        <v>0</v>
      </c>
      <c r="D185" s="387">
        <v>247890</v>
      </c>
      <c r="E185" s="462">
        <v>0</v>
      </c>
      <c r="F185" s="379"/>
    </row>
    <row r="186" spans="1:6" ht="128.25" x14ac:dyDescent="0.25">
      <c r="A186" s="574" t="s">
        <v>276</v>
      </c>
      <c r="B186" s="578" t="s">
        <v>277</v>
      </c>
      <c r="C186" s="497">
        <v>0</v>
      </c>
      <c r="D186" s="387">
        <v>209630</v>
      </c>
      <c r="E186" s="462">
        <v>0</v>
      </c>
      <c r="F186" s="379"/>
    </row>
    <row r="187" spans="1:6" ht="77.25" x14ac:dyDescent="0.25">
      <c r="A187" s="574" t="s">
        <v>278</v>
      </c>
      <c r="B187" s="578" t="s">
        <v>279</v>
      </c>
      <c r="C187" s="497">
        <v>0</v>
      </c>
      <c r="D187" s="387">
        <v>223760</v>
      </c>
      <c r="E187" s="462">
        <v>0</v>
      </c>
      <c r="F187" s="379"/>
    </row>
    <row r="188" spans="1:6" ht="102.75" x14ac:dyDescent="0.25">
      <c r="A188" s="574" t="s">
        <v>280</v>
      </c>
      <c r="B188" s="578" t="s">
        <v>281</v>
      </c>
      <c r="C188" s="497">
        <v>0</v>
      </c>
      <c r="D188" s="387">
        <v>267560</v>
      </c>
      <c r="E188" s="462">
        <v>0</v>
      </c>
      <c r="F188" s="379"/>
    </row>
    <row r="189" spans="1:6" ht="166.5" x14ac:dyDescent="0.25">
      <c r="A189" s="574" t="s">
        <v>282</v>
      </c>
      <c r="B189" s="577" t="s">
        <v>283</v>
      </c>
      <c r="C189" s="497">
        <v>0</v>
      </c>
      <c r="D189" s="387">
        <v>237270</v>
      </c>
      <c r="E189" s="462">
        <v>0</v>
      </c>
      <c r="F189" s="379"/>
    </row>
    <row r="190" spans="1:6" ht="153.75" x14ac:dyDescent="0.25">
      <c r="A190" s="574" t="s">
        <v>284</v>
      </c>
      <c r="B190" s="578" t="s">
        <v>285</v>
      </c>
      <c r="C190" s="497">
        <v>0</v>
      </c>
      <c r="D190" s="387">
        <v>1736360</v>
      </c>
      <c r="E190" s="462">
        <v>0</v>
      </c>
      <c r="F190" s="379"/>
    </row>
    <row r="191" spans="1:6" ht="115.5" x14ac:dyDescent="0.25">
      <c r="A191" s="574" t="s">
        <v>286</v>
      </c>
      <c r="B191" s="578" t="s">
        <v>287</v>
      </c>
      <c r="C191" s="497">
        <v>0</v>
      </c>
      <c r="D191" s="387">
        <v>1084530</v>
      </c>
      <c r="E191" s="462">
        <v>0</v>
      </c>
      <c r="F191" s="379"/>
    </row>
    <row r="192" spans="1:6" ht="102.75" x14ac:dyDescent="0.25">
      <c r="A192" s="552" t="s">
        <v>288</v>
      </c>
      <c r="B192" s="578" t="s">
        <v>289</v>
      </c>
      <c r="C192" s="497">
        <v>0</v>
      </c>
      <c r="D192" s="387">
        <v>1049700</v>
      </c>
      <c r="E192" s="462">
        <v>0</v>
      </c>
      <c r="F192" s="379"/>
    </row>
    <row r="193" spans="1:6" ht="141" x14ac:dyDescent="0.25">
      <c r="A193" s="574" t="s">
        <v>290</v>
      </c>
      <c r="B193" s="578" t="s">
        <v>291</v>
      </c>
      <c r="C193" s="497">
        <v>0</v>
      </c>
      <c r="D193" s="387">
        <v>1099690</v>
      </c>
      <c r="E193" s="462">
        <v>0</v>
      </c>
      <c r="F193" s="379"/>
    </row>
    <row r="194" spans="1:6" ht="64.5" x14ac:dyDescent="0.25">
      <c r="A194" s="552" t="s">
        <v>292</v>
      </c>
      <c r="B194" s="578" t="s">
        <v>293</v>
      </c>
      <c r="C194" s="497">
        <v>0</v>
      </c>
      <c r="D194" s="387">
        <v>155620</v>
      </c>
      <c r="E194" s="462">
        <v>0</v>
      </c>
      <c r="F194" s="379"/>
    </row>
    <row r="195" spans="1:6" ht="39" x14ac:dyDescent="0.25">
      <c r="A195" s="552" t="s">
        <v>294</v>
      </c>
      <c r="B195" s="578" t="s">
        <v>295</v>
      </c>
      <c r="C195" s="497">
        <v>0</v>
      </c>
      <c r="D195" s="387">
        <v>355110</v>
      </c>
      <c r="E195" s="462">
        <v>0</v>
      </c>
      <c r="F195" s="379"/>
    </row>
    <row r="196" spans="1:6" ht="77.25" x14ac:dyDescent="0.25">
      <c r="A196" s="574" t="s">
        <v>296</v>
      </c>
      <c r="B196" s="578" t="s">
        <v>297</v>
      </c>
      <c r="C196" s="497">
        <v>0</v>
      </c>
      <c r="D196" s="387">
        <v>131650</v>
      </c>
      <c r="E196" s="462">
        <v>0</v>
      </c>
      <c r="F196" s="379"/>
    </row>
    <row r="197" spans="1:6" ht="90" x14ac:dyDescent="0.25">
      <c r="A197" s="574" t="s">
        <v>298</v>
      </c>
      <c r="B197" s="578" t="s">
        <v>299</v>
      </c>
      <c r="C197" s="497">
        <v>0</v>
      </c>
      <c r="D197" s="387">
        <v>1066660</v>
      </c>
      <c r="E197" s="462">
        <v>0</v>
      </c>
      <c r="F197" s="379"/>
    </row>
    <row r="198" spans="1:6" ht="90" x14ac:dyDescent="0.25">
      <c r="A198" s="574" t="s">
        <v>300</v>
      </c>
      <c r="B198" s="578" t="s">
        <v>301</v>
      </c>
      <c r="C198" s="497">
        <v>0</v>
      </c>
      <c r="D198" s="387">
        <v>1066660</v>
      </c>
      <c r="E198" s="462">
        <v>0</v>
      </c>
      <c r="F198" s="379"/>
    </row>
    <row r="199" spans="1:6" ht="64.5" x14ac:dyDescent="0.25">
      <c r="A199" s="574">
        <v>1801001</v>
      </c>
      <c r="B199" s="576" t="s">
        <v>302</v>
      </c>
      <c r="C199" s="497">
        <v>0</v>
      </c>
      <c r="D199" s="387">
        <v>31820</v>
      </c>
      <c r="E199" s="462">
        <v>0</v>
      </c>
      <c r="F199" s="379"/>
    </row>
    <row r="200" spans="1:6" ht="90" x14ac:dyDescent="0.25">
      <c r="A200" s="574">
        <v>1801003</v>
      </c>
      <c r="B200" s="578" t="s">
        <v>303</v>
      </c>
      <c r="C200" s="497">
        <v>0</v>
      </c>
      <c r="D200" s="387">
        <v>38380</v>
      </c>
      <c r="E200" s="462">
        <v>0</v>
      </c>
      <c r="F200" s="379"/>
    </row>
    <row r="201" spans="1:6" ht="64.5" x14ac:dyDescent="0.25">
      <c r="A201" s="574">
        <v>1801006</v>
      </c>
      <c r="B201" s="576" t="s">
        <v>304</v>
      </c>
      <c r="C201" s="497">
        <v>0</v>
      </c>
      <c r="D201" s="387">
        <v>40870</v>
      </c>
      <c r="E201" s="462">
        <v>0</v>
      </c>
      <c r="F201" s="379"/>
    </row>
    <row r="202" spans="1:6" ht="166.5" x14ac:dyDescent="0.25">
      <c r="A202" s="574" t="s">
        <v>305</v>
      </c>
      <c r="B202" s="576" t="s">
        <v>306</v>
      </c>
      <c r="C202" s="497">
        <v>0</v>
      </c>
      <c r="D202" s="387">
        <v>8600</v>
      </c>
      <c r="E202" s="462">
        <v>0</v>
      </c>
      <c r="F202" s="379"/>
    </row>
    <row r="203" spans="1:6" ht="153.75" x14ac:dyDescent="0.25">
      <c r="A203" s="581" t="s">
        <v>307</v>
      </c>
      <c r="B203" s="579" t="s">
        <v>308</v>
      </c>
      <c r="C203" s="534">
        <v>0</v>
      </c>
      <c r="D203" s="472">
        <v>365090</v>
      </c>
      <c r="E203" s="473">
        <v>0</v>
      </c>
      <c r="F203" s="379"/>
    </row>
    <row r="204" spans="1:6" x14ac:dyDescent="0.25">
      <c r="A204" s="559"/>
      <c r="B204" s="558" t="s">
        <v>309</v>
      </c>
      <c r="C204" s="396">
        <v>0</v>
      </c>
      <c r="D204" s="465"/>
      <c r="E204" s="466">
        <v>0</v>
      </c>
      <c r="F204" s="379"/>
    </row>
    <row r="205" spans="1:6" x14ac:dyDescent="0.25">
      <c r="A205" s="379"/>
      <c r="B205" s="379"/>
      <c r="C205" s="379"/>
      <c r="D205" s="379"/>
      <c r="E205" s="379"/>
      <c r="F205" s="379"/>
    </row>
    <row r="206" spans="1:6" x14ac:dyDescent="0.25">
      <c r="A206" s="379"/>
      <c r="B206" s="379"/>
      <c r="C206" s="379"/>
      <c r="D206" s="379"/>
      <c r="E206" s="379"/>
      <c r="F206" s="379"/>
    </row>
    <row r="207" spans="1:6" x14ac:dyDescent="0.25">
      <c r="A207" s="1589" t="s">
        <v>310</v>
      </c>
      <c r="B207" s="1590"/>
      <c r="C207" s="1590"/>
      <c r="D207" s="1590"/>
      <c r="E207" s="1591"/>
      <c r="F207" s="376"/>
    </row>
    <row r="208" spans="1:6" ht="76.5" x14ac:dyDescent="0.25">
      <c r="A208" s="381" t="s">
        <v>14</v>
      </c>
      <c r="B208" s="381" t="s">
        <v>15</v>
      </c>
      <c r="C208" s="382" t="s">
        <v>16</v>
      </c>
      <c r="D208" s="427" t="s">
        <v>17</v>
      </c>
      <c r="E208" s="383" t="s">
        <v>18</v>
      </c>
      <c r="F208" s="376"/>
    </row>
    <row r="209" spans="1:6" x14ac:dyDescent="0.25">
      <c r="A209" s="551" t="s">
        <v>311</v>
      </c>
      <c r="B209" s="568" t="s">
        <v>312</v>
      </c>
      <c r="C209" s="500">
        <v>0</v>
      </c>
      <c r="D209" s="392">
        <v>13310</v>
      </c>
      <c r="E209" s="461">
        <v>0</v>
      </c>
      <c r="F209" s="379"/>
    </row>
    <row r="210" spans="1:6" x14ac:dyDescent="0.25">
      <c r="A210" s="552" t="s">
        <v>313</v>
      </c>
      <c r="B210" s="548" t="s">
        <v>314</v>
      </c>
      <c r="C210" s="497">
        <v>0</v>
      </c>
      <c r="D210" s="387">
        <v>13310</v>
      </c>
      <c r="E210" s="462">
        <v>0</v>
      </c>
      <c r="F210" s="379"/>
    </row>
    <row r="211" spans="1:6" x14ac:dyDescent="0.25">
      <c r="A211" s="552" t="s">
        <v>315</v>
      </c>
      <c r="B211" s="547" t="s">
        <v>316</v>
      </c>
      <c r="C211" s="497">
        <v>0</v>
      </c>
      <c r="D211" s="387">
        <v>1270</v>
      </c>
      <c r="E211" s="462">
        <v>0</v>
      </c>
      <c r="F211" s="379"/>
    </row>
    <row r="212" spans="1:6" x14ac:dyDescent="0.25">
      <c r="A212" s="552" t="s">
        <v>317</v>
      </c>
      <c r="B212" s="547" t="s">
        <v>318</v>
      </c>
      <c r="C212" s="497">
        <v>0</v>
      </c>
      <c r="D212" s="387">
        <v>620</v>
      </c>
      <c r="E212" s="462">
        <v>0</v>
      </c>
      <c r="F212" s="379"/>
    </row>
    <row r="213" spans="1:6" x14ac:dyDescent="0.25">
      <c r="A213" s="552" t="s">
        <v>319</v>
      </c>
      <c r="B213" s="548" t="s">
        <v>320</v>
      </c>
      <c r="C213" s="497">
        <v>0</v>
      </c>
      <c r="D213" s="387">
        <v>1890</v>
      </c>
      <c r="E213" s="462">
        <v>0</v>
      </c>
      <c r="F213" s="379"/>
    </row>
    <row r="214" spans="1:6" x14ac:dyDescent="0.25">
      <c r="A214" s="552" t="s">
        <v>321</v>
      </c>
      <c r="B214" s="548" t="s">
        <v>322</v>
      </c>
      <c r="C214" s="497">
        <v>0</v>
      </c>
      <c r="D214" s="387">
        <v>14180</v>
      </c>
      <c r="E214" s="462">
        <v>0</v>
      </c>
      <c r="F214" s="379"/>
    </row>
    <row r="215" spans="1:6" x14ac:dyDescent="0.25">
      <c r="A215" s="552" t="s">
        <v>323</v>
      </c>
      <c r="B215" s="547" t="s">
        <v>324</v>
      </c>
      <c r="C215" s="497">
        <v>0</v>
      </c>
      <c r="D215" s="387">
        <v>32560</v>
      </c>
      <c r="E215" s="462">
        <v>0</v>
      </c>
      <c r="F215" s="379"/>
    </row>
    <row r="216" spans="1:6" x14ac:dyDescent="0.25">
      <c r="A216" s="574" t="s">
        <v>325</v>
      </c>
      <c r="B216" s="547" t="s">
        <v>326</v>
      </c>
      <c r="C216" s="497">
        <v>0</v>
      </c>
      <c r="D216" s="474"/>
      <c r="E216" s="462">
        <v>0</v>
      </c>
      <c r="F216" s="379"/>
    </row>
    <row r="217" spans="1:6" x14ac:dyDescent="0.25">
      <c r="A217" s="553" t="s">
        <v>327</v>
      </c>
      <c r="B217" s="549" t="s">
        <v>328</v>
      </c>
      <c r="C217" s="512">
        <v>0</v>
      </c>
      <c r="D217" s="394">
        <v>26390</v>
      </c>
      <c r="E217" s="467">
        <v>0</v>
      </c>
      <c r="F217" s="379"/>
    </row>
    <row r="218" spans="1:6" x14ac:dyDescent="0.25">
      <c r="A218" s="559"/>
      <c r="B218" s="558" t="s">
        <v>329</v>
      </c>
      <c r="C218" s="396">
        <v>0</v>
      </c>
      <c r="D218" s="465"/>
      <c r="E218" s="473">
        <v>0</v>
      </c>
      <c r="F218" s="379"/>
    </row>
    <row r="219" spans="1:6" x14ac:dyDescent="0.25">
      <c r="A219" s="379"/>
      <c r="B219" s="379"/>
      <c r="C219" s="379"/>
      <c r="D219" s="379"/>
      <c r="E219" s="379"/>
      <c r="F219" s="379"/>
    </row>
    <row r="220" spans="1:6" x14ac:dyDescent="0.25">
      <c r="A220" s="379"/>
      <c r="B220" s="379"/>
      <c r="C220" s="379"/>
      <c r="D220" s="379"/>
      <c r="E220" s="379"/>
      <c r="F220" s="379"/>
    </row>
    <row r="221" spans="1:6" x14ac:dyDescent="0.25">
      <c r="A221" s="1603" t="s">
        <v>330</v>
      </c>
      <c r="B221" s="1604"/>
      <c r="C221" s="1605"/>
      <c r="D221" s="379"/>
      <c r="E221" s="379"/>
      <c r="F221" s="376"/>
    </row>
    <row r="222" spans="1:6" ht="76.5" x14ac:dyDescent="0.25">
      <c r="A222" s="381" t="s">
        <v>14</v>
      </c>
      <c r="B222" s="381" t="s">
        <v>16</v>
      </c>
      <c r="C222" s="381" t="s">
        <v>18</v>
      </c>
      <c r="D222" s="376"/>
      <c r="E222" s="379"/>
      <c r="F222" s="379"/>
    </row>
    <row r="223" spans="1:6" x14ac:dyDescent="0.25">
      <c r="A223" s="551" t="s">
        <v>331</v>
      </c>
      <c r="B223" s="569" t="s">
        <v>332</v>
      </c>
      <c r="C223" s="475"/>
      <c r="D223" s="476"/>
      <c r="E223" s="379"/>
      <c r="F223" s="379"/>
    </row>
    <row r="224" spans="1:6" x14ac:dyDescent="0.25">
      <c r="A224" s="572" t="s">
        <v>333</v>
      </c>
      <c r="B224" s="570" t="s">
        <v>334</v>
      </c>
      <c r="C224" s="477"/>
      <c r="D224" s="476"/>
      <c r="E224" s="379"/>
      <c r="F224" s="379"/>
    </row>
    <row r="225" spans="1:7" x14ac:dyDescent="0.25">
      <c r="A225" s="573"/>
      <c r="B225" s="571" t="s">
        <v>335</v>
      </c>
      <c r="C225" s="533">
        <v>0</v>
      </c>
      <c r="D225" s="476"/>
      <c r="E225" s="379"/>
      <c r="F225" s="379"/>
      <c r="G225" s="372"/>
    </row>
    <row r="226" spans="1:7" x14ac:dyDescent="0.25">
      <c r="A226" s="379"/>
      <c r="B226" s="379"/>
      <c r="C226" s="379"/>
      <c r="D226" s="476"/>
      <c r="E226" s="476"/>
      <c r="F226" s="476"/>
      <c r="G226" s="372"/>
    </row>
    <row r="227" spans="1:7" x14ac:dyDescent="0.25">
      <c r="A227" s="379"/>
      <c r="B227" s="379"/>
      <c r="C227" s="379"/>
      <c r="D227" s="379"/>
      <c r="E227" s="379"/>
      <c r="F227" s="476"/>
      <c r="G227" s="478"/>
    </row>
    <row r="228" spans="1:7" x14ac:dyDescent="0.25">
      <c r="A228" s="1589" t="s">
        <v>336</v>
      </c>
      <c r="B228" s="1590"/>
      <c r="C228" s="1590"/>
      <c r="D228" s="1590"/>
      <c r="E228" s="1591"/>
      <c r="F228" s="476"/>
      <c r="G228" s="478"/>
    </row>
    <row r="229" spans="1:7" ht="76.5" x14ac:dyDescent="0.25">
      <c r="A229" s="381" t="s">
        <v>14</v>
      </c>
      <c r="B229" s="381" t="s">
        <v>15</v>
      </c>
      <c r="C229" s="382" t="s">
        <v>16</v>
      </c>
      <c r="D229" s="427" t="s">
        <v>17</v>
      </c>
      <c r="E229" s="383" t="s">
        <v>18</v>
      </c>
      <c r="F229" s="476"/>
      <c r="G229" s="478"/>
    </row>
    <row r="230" spans="1:7" x14ac:dyDescent="0.25">
      <c r="A230" s="551" t="s">
        <v>337</v>
      </c>
      <c r="B230" s="568" t="s">
        <v>338</v>
      </c>
      <c r="C230" s="531">
        <v>0</v>
      </c>
      <c r="D230" s="392">
        <v>18220</v>
      </c>
      <c r="E230" s="461">
        <v>0</v>
      </c>
      <c r="F230" s="379"/>
      <c r="G230" s="372"/>
    </row>
    <row r="231" spans="1:7" x14ac:dyDescent="0.25">
      <c r="A231" s="553" t="s">
        <v>339</v>
      </c>
      <c r="B231" s="549" t="s">
        <v>340</v>
      </c>
      <c r="C231" s="532">
        <v>0</v>
      </c>
      <c r="D231" s="394">
        <v>228390</v>
      </c>
      <c r="E231" s="467">
        <v>0</v>
      </c>
      <c r="F231" s="379"/>
      <c r="G231" s="372"/>
    </row>
    <row r="232" spans="1:7" x14ac:dyDescent="0.25">
      <c r="A232" s="559"/>
      <c r="B232" s="558" t="s">
        <v>341</v>
      </c>
      <c r="C232" s="396">
        <v>0</v>
      </c>
      <c r="D232" s="465"/>
      <c r="E232" s="466">
        <v>0</v>
      </c>
      <c r="F232" s="379"/>
      <c r="G232" s="372"/>
    </row>
    <row r="233" spans="1:7" x14ac:dyDescent="0.25">
      <c r="A233" s="479"/>
      <c r="B233" s="480"/>
      <c r="C233" s="481"/>
      <c r="D233" s="479"/>
      <c r="E233" s="479"/>
      <c r="F233" s="379"/>
      <c r="G233" s="372"/>
    </row>
    <row r="234" spans="1:7" x14ac:dyDescent="0.25">
      <c r="A234" s="479"/>
      <c r="B234" s="480"/>
      <c r="C234" s="481"/>
      <c r="D234" s="479"/>
      <c r="E234" s="479"/>
      <c r="F234" s="379"/>
      <c r="G234" s="372"/>
    </row>
    <row r="235" spans="1:7" x14ac:dyDescent="0.25">
      <c r="A235" s="1597" t="s">
        <v>342</v>
      </c>
      <c r="B235" s="1590"/>
      <c r="C235" s="1590"/>
      <c r="D235" s="1590"/>
      <c r="E235" s="1591"/>
      <c r="F235" s="379"/>
      <c r="G235" s="372"/>
    </row>
    <row r="236" spans="1:7" ht="76.5" x14ac:dyDescent="0.25">
      <c r="A236" s="381" t="s">
        <v>14</v>
      </c>
      <c r="B236" s="381" t="s">
        <v>15</v>
      </c>
      <c r="C236" s="382" t="s">
        <v>16</v>
      </c>
      <c r="D236" s="427" t="s">
        <v>17</v>
      </c>
      <c r="E236" s="383" t="s">
        <v>18</v>
      </c>
      <c r="F236" s="379"/>
      <c r="G236" s="372"/>
    </row>
    <row r="237" spans="1:7" x14ac:dyDescent="0.25">
      <c r="A237" s="458" t="s">
        <v>343</v>
      </c>
      <c r="B237" s="404" t="s">
        <v>344</v>
      </c>
      <c r="C237" s="482">
        <v>0</v>
      </c>
      <c r="D237" s="483"/>
      <c r="E237" s="484">
        <v>0</v>
      </c>
      <c r="F237" s="379"/>
      <c r="G237" s="372"/>
    </row>
    <row r="238" spans="1:7" x14ac:dyDescent="0.25">
      <c r="A238" s="479"/>
      <c r="B238" s="480"/>
      <c r="C238" s="481"/>
      <c r="D238" s="479"/>
      <c r="E238" s="479"/>
      <c r="F238" s="379"/>
      <c r="G238" s="372"/>
    </row>
    <row r="239" spans="1:7" x14ac:dyDescent="0.25">
      <c r="A239" s="1597" t="s">
        <v>345</v>
      </c>
      <c r="B239" s="1598"/>
      <c r="C239" s="1598"/>
      <c r="D239" s="1598"/>
      <c r="E239" s="1599"/>
      <c r="F239" s="379"/>
      <c r="G239" s="372"/>
    </row>
    <row r="240" spans="1:7" ht="63.75" x14ac:dyDescent="0.25">
      <c r="A240" s="381" t="s">
        <v>14</v>
      </c>
      <c r="B240" s="382" t="s">
        <v>346</v>
      </c>
      <c r="C240" s="426" t="s">
        <v>347</v>
      </c>
      <c r="D240" s="427" t="s">
        <v>17</v>
      </c>
      <c r="E240" s="383" t="s">
        <v>18</v>
      </c>
      <c r="F240" s="379"/>
      <c r="G240" s="372"/>
    </row>
    <row r="241" spans="1:6" x14ac:dyDescent="0.25">
      <c r="A241" s="391" t="s">
        <v>348</v>
      </c>
      <c r="B241" s="514" t="s">
        <v>349</v>
      </c>
      <c r="C241" s="500">
        <v>0</v>
      </c>
      <c r="D241" s="392">
        <v>233270</v>
      </c>
      <c r="E241" s="461">
        <v>0</v>
      </c>
      <c r="F241" s="379"/>
    </row>
    <row r="242" spans="1:6" x14ac:dyDescent="0.25">
      <c r="A242" s="386" t="s">
        <v>350</v>
      </c>
      <c r="B242" s="515" t="s">
        <v>351</v>
      </c>
      <c r="C242" s="497">
        <v>0</v>
      </c>
      <c r="D242" s="387">
        <v>33150</v>
      </c>
      <c r="E242" s="462">
        <v>0</v>
      </c>
      <c r="F242" s="379"/>
    </row>
    <row r="243" spans="1:6" x14ac:dyDescent="0.25">
      <c r="A243" s="386" t="s">
        <v>352</v>
      </c>
      <c r="B243" s="515" t="s">
        <v>353</v>
      </c>
      <c r="C243" s="497">
        <v>0</v>
      </c>
      <c r="D243" s="387">
        <v>125030</v>
      </c>
      <c r="E243" s="462">
        <v>0</v>
      </c>
      <c r="F243" s="379"/>
    </row>
    <row r="244" spans="1:6" x14ac:dyDescent="0.25">
      <c r="A244" s="386" t="s">
        <v>354</v>
      </c>
      <c r="B244" s="515" t="s">
        <v>355</v>
      </c>
      <c r="C244" s="497">
        <v>0</v>
      </c>
      <c r="D244" s="387">
        <v>125030</v>
      </c>
      <c r="E244" s="462">
        <v>0</v>
      </c>
      <c r="F244" s="379"/>
    </row>
    <row r="245" spans="1:6" x14ac:dyDescent="0.25">
      <c r="A245" s="386" t="s">
        <v>356</v>
      </c>
      <c r="B245" s="515" t="s">
        <v>357</v>
      </c>
      <c r="C245" s="497">
        <v>0</v>
      </c>
      <c r="D245" s="387">
        <v>227630</v>
      </c>
      <c r="E245" s="462">
        <v>0</v>
      </c>
      <c r="F245" s="379"/>
    </row>
    <row r="246" spans="1:6" x14ac:dyDescent="0.25">
      <c r="A246" s="386" t="s">
        <v>358</v>
      </c>
      <c r="B246" s="515" t="s">
        <v>359</v>
      </c>
      <c r="C246" s="497">
        <v>0</v>
      </c>
      <c r="D246" s="387">
        <v>349330</v>
      </c>
      <c r="E246" s="462">
        <v>0</v>
      </c>
      <c r="F246" s="379"/>
    </row>
    <row r="247" spans="1:6" x14ac:dyDescent="0.25">
      <c r="A247" s="386" t="s">
        <v>360</v>
      </c>
      <c r="B247" s="515" t="s">
        <v>361</v>
      </c>
      <c r="C247" s="497">
        <v>0</v>
      </c>
      <c r="D247" s="387">
        <v>595930</v>
      </c>
      <c r="E247" s="462">
        <v>0</v>
      </c>
      <c r="F247" s="379"/>
    </row>
    <row r="248" spans="1:6" x14ac:dyDescent="0.25">
      <c r="A248" s="409" t="s">
        <v>362</v>
      </c>
      <c r="B248" s="515" t="s">
        <v>363</v>
      </c>
      <c r="C248" s="497">
        <v>0</v>
      </c>
      <c r="D248" s="387">
        <v>124120</v>
      </c>
      <c r="E248" s="462">
        <v>0</v>
      </c>
      <c r="F248" s="379"/>
    </row>
    <row r="249" spans="1:6" x14ac:dyDescent="0.25">
      <c r="A249" s="409" t="s">
        <v>364</v>
      </c>
      <c r="B249" s="515" t="s">
        <v>365</v>
      </c>
      <c r="C249" s="497">
        <v>0</v>
      </c>
      <c r="D249" s="387">
        <v>334530</v>
      </c>
      <c r="E249" s="462">
        <v>0</v>
      </c>
      <c r="F249" s="379"/>
    </row>
    <row r="250" spans="1:6" x14ac:dyDescent="0.25">
      <c r="A250" s="409" t="s">
        <v>366</v>
      </c>
      <c r="B250" s="515" t="s">
        <v>367</v>
      </c>
      <c r="C250" s="527">
        <v>0</v>
      </c>
      <c r="D250" s="389">
        <v>140860</v>
      </c>
      <c r="E250" s="485">
        <v>0</v>
      </c>
      <c r="F250" s="379"/>
    </row>
    <row r="251" spans="1:6" x14ac:dyDescent="0.25">
      <c r="A251" s="409" t="s">
        <v>368</v>
      </c>
      <c r="B251" s="515" t="s">
        <v>369</v>
      </c>
      <c r="C251" s="527">
        <v>0</v>
      </c>
      <c r="D251" s="389">
        <v>122400</v>
      </c>
      <c r="E251" s="485">
        <v>0</v>
      </c>
      <c r="F251" s="379"/>
    </row>
    <row r="252" spans="1:6" x14ac:dyDescent="0.25">
      <c r="A252" s="409" t="s">
        <v>370</v>
      </c>
      <c r="B252" s="515" t="s">
        <v>371</v>
      </c>
      <c r="C252" s="527">
        <v>0</v>
      </c>
      <c r="D252" s="389">
        <v>186090</v>
      </c>
      <c r="E252" s="485">
        <v>0</v>
      </c>
      <c r="F252" s="379"/>
    </row>
    <row r="253" spans="1:6" x14ac:dyDescent="0.25">
      <c r="A253" s="409" t="s">
        <v>372</v>
      </c>
      <c r="B253" s="515" t="s">
        <v>373</v>
      </c>
      <c r="C253" s="527">
        <v>0</v>
      </c>
      <c r="D253" s="389">
        <v>48970</v>
      </c>
      <c r="E253" s="485">
        <v>0</v>
      </c>
      <c r="F253" s="379"/>
    </row>
    <row r="254" spans="1:6" x14ac:dyDescent="0.25">
      <c r="A254" s="444" t="s">
        <v>374</v>
      </c>
      <c r="B254" s="526" t="s">
        <v>375</v>
      </c>
      <c r="C254" s="512">
        <v>0</v>
      </c>
      <c r="D254" s="394">
        <v>36600</v>
      </c>
      <c r="E254" s="467">
        <v>0</v>
      </c>
      <c r="F254" s="379"/>
    </row>
    <row r="255" spans="1:6" x14ac:dyDescent="0.25">
      <c r="A255" s="1592" t="s">
        <v>376</v>
      </c>
      <c r="B255" s="1593"/>
      <c r="C255" s="1593"/>
      <c r="D255" s="1593"/>
      <c r="E255" s="1594"/>
      <c r="F255" s="379"/>
    </row>
    <row r="256" spans="1:6" x14ac:dyDescent="0.25">
      <c r="A256" s="551" t="s">
        <v>377</v>
      </c>
      <c r="B256" s="565" t="s">
        <v>349</v>
      </c>
      <c r="C256" s="500">
        <v>0</v>
      </c>
      <c r="D256" s="392">
        <v>200680</v>
      </c>
      <c r="E256" s="461">
        <v>0</v>
      </c>
      <c r="F256" s="379"/>
    </row>
    <row r="257" spans="1:6" x14ac:dyDescent="0.25">
      <c r="A257" s="552" t="s">
        <v>378</v>
      </c>
      <c r="B257" s="566" t="s">
        <v>379</v>
      </c>
      <c r="C257" s="497">
        <v>0</v>
      </c>
      <c r="D257" s="387">
        <v>1193820</v>
      </c>
      <c r="E257" s="462">
        <v>0</v>
      </c>
      <c r="F257" s="379"/>
    </row>
    <row r="258" spans="1:6" x14ac:dyDescent="0.25">
      <c r="A258" s="552" t="s">
        <v>380</v>
      </c>
      <c r="B258" s="566" t="s">
        <v>381</v>
      </c>
      <c r="C258" s="497">
        <v>0</v>
      </c>
      <c r="D258" s="387">
        <v>180120</v>
      </c>
      <c r="E258" s="462">
        <v>0</v>
      </c>
      <c r="F258" s="379"/>
    </row>
    <row r="259" spans="1:6" x14ac:dyDescent="0.25">
      <c r="A259" s="552" t="s">
        <v>382</v>
      </c>
      <c r="B259" s="566" t="s">
        <v>383</v>
      </c>
      <c r="C259" s="497">
        <v>0</v>
      </c>
      <c r="D259" s="387">
        <v>159280</v>
      </c>
      <c r="E259" s="462">
        <v>0</v>
      </c>
      <c r="F259" s="379"/>
    </row>
    <row r="260" spans="1:6" x14ac:dyDescent="0.25">
      <c r="A260" s="552" t="s">
        <v>384</v>
      </c>
      <c r="B260" s="566" t="s">
        <v>385</v>
      </c>
      <c r="C260" s="497">
        <v>0</v>
      </c>
      <c r="D260" s="387">
        <v>323340</v>
      </c>
      <c r="E260" s="462">
        <v>0</v>
      </c>
      <c r="F260" s="379"/>
    </row>
    <row r="261" spans="1:6" x14ac:dyDescent="0.25">
      <c r="A261" s="552" t="s">
        <v>386</v>
      </c>
      <c r="B261" s="566" t="s">
        <v>387</v>
      </c>
      <c r="C261" s="497">
        <v>0</v>
      </c>
      <c r="D261" s="387">
        <v>1075220</v>
      </c>
      <c r="E261" s="462">
        <v>0</v>
      </c>
      <c r="F261" s="379"/>
    </row>
    <row r="262" spans="1:6" x14ac:dyDescent="0.25">
      <c r="A262" s="552" t="s">
        <v>388</v>
      </c>
      <c r="B262" s="566" t="s">
        <v>389</v>
      </c>
      <c r="C262" s="497">
        <v>0</v>
      </c>
      <c r="D262" s="387">
        <v>1104970</v>
      </c>
      <c r="E262" s="462">
        <v>0</v>
      </c>
      <c r="F262" s="379"/>
    </row>
    <row r="263" spans="1:6" x14ac:dyDescent="0.25">
      <c r="A263" s="552" t="s">
        <v>390</v>
      </c>
      <c r="B263" s="566" t="s">
        <v>391</v>
      </c>
      <c r="C263" s="497">
        <v>0</v>
      </c>
      <c r="D263" s="387">
        <v>874890</v>
      </c>
      <c r="E263" s="462">
        <v>0</v>
      </c>
      <c r="F263" s="379"/>
    </row>
    <row r="264" spans="1:6" x14ac:dyDescent="0.25">
      <c r="A264" s="552" t="s">
        <v>392</v>
      </c>
      <c r="B264" s="566" t="s">
        <v>393</v>
      </c>
      <c r="C264" s="497">
        <v>0</v>
      </c>
      <c r="D264" s="387">
        <v>922050</v>
      </c>
      <c r="E264" s="462">
        <v>0</v>
      </c>
      <c r="F264" s="379"/>
    </row>
    <row r="265" spans="1:6" x14ac:dyDescent="0.25">
      <c r="A265" s="552" t="s">
        <v>394</v>
      </c>
      <c r="B265" s="566" t="s">
        <v>395</v>
      </c>
      <c r="C265" s="497">
        <v>0</v>
      </c>
      <c r="D265" s="387">
        <v>363740</v>
      </c>
      <c r="E265" s="462">
        <v>0</v>
      </c>
      <c r="F265" s="379"/>
    </row>
    <row r="266" spans="1:6" x14ac:dyDescent="0.25">
      <c r="A266" s="552" t="s">
        <v>396</v>
      </c>
      <c r="B266" s="566" t="s">
        <v>397</v>
      </c>
      <c r="C266" s="497">
        <v>0</v>
      </c>
      <c r="D266" s="387">
        <v>87110</v>
      </c>
      <c r="E266" s="462">
        <v>0</v>
      </c>
      <c r="F266" s="379"/>
    </row>
    <row r="267" spans="1:6" x14ac:dyDescent="0.25">
      <c r="A267" s="552" t="s">
        <v>398</v>
      </c>
      <c r="B267" s="566" t="s">
        <v>399</v>
      </c>
      <c r="C267" s="497">
        <v>0</v>
      </c>
      <c r="D267" s="387">
        <v>259890</v>
      </c>
      <c r="E267" s="462">
        <v>0</v>
      </c>
      <c r="F267" s="379"/>
    </row>
    <row r="268" spans="1:6" x14ac:dyDescent="0.25">
      <c r="A268" s="552" t="s">
        <v>400</v>
      </c>
      <c r="B268" s="548" t="s">
        <v>401</v>
      </c>
      <c r="C268" s="497">
        <v>0</v>
      </c>
      <c r="D268" s="387">
        <v>73480</v>
      </c>
      <c r="E268" s="462">
        <v>0</v>
      </c>
      <c r="F268" s="379"/>
    </row>
    <row r="269" spans="1:6" x14ac:dyDescent="0.25">
      <c r="A269" s="552" t="s">
        <v>402</v>
      </c>
      <c r="B269" s="548" t="s">
        <v>403</v>
      </c>
      <c r="C269" s="497">
        <v>0</v>
      </c>
      <c r="D269" s="387">
        <v>1262650</v>
      </c>
      <c r="E269" s="462">
        <v>0</v>
      </c>
      <c r="F269" s="379"/>
    </row>
    <row r="270" spans="1:6" x14ac:dyDescent="0.25">
      <c r="A270" s="552" t="s">
        <v>404</v>
      </c>
      <c r="B270" s="548" t="s">
        <v>405</v>
      </c>
      <c r="C270" s="497">
        <v>0</v>
      </c>
      <c r="D270" s="387">
        <v>295240</v>
      </c>
      <c r="E270" s="462">
        <v>0</v>
      </c>
      <c r="F270" s="379"/>
    </row>
    <row r="271" spans="1:6" x14ac:dyDescent="0.25">
      <c r="A271" s="552" t="s">
        <v>406</v>
      </c>
      <c r="B271" s="548" t="s">
        <v>407</v>
      </c>
      <c r="C271" s="497">
        <v>0</v>
      </c>
      <c r="D271" s="387">
        <v>989060</v>
      </c>
      <c r="E271" s="462">
        <v>0</v>
      </c>
      <c r="F271" s="379"/>
    </row>
    <row r="272" spans="1:6" x14ac:dyDescent="0.25">
      <c r="A272" s="552" t="s">
        <v>408</v>
      </c>
      <c r="B272" s="567" t="s">
        <v>409</v>
      </c>
      <c r="C272" s="497">
        <v>0</v>
      </c>
      <c r="D272" s="387">
        <v>605500</v>
      </c>
      <c r="E272" s="462">
        <v>0</v>
      </c>
      <c r="F272" s="379"/>
    </row>
    <row r="273" spans="1:10" x14ac:dyDescent="0.25">
      <c r="A273" s="553" t="s">
        <v>410</v>
      </c>
      <c r="B273" s="567" t="s">
        <v>411</v>
      </c>
      <c r="C273" s="512">
        <v>0</v>
      </c>
      <c r="D273" s="389">
        <v>494130</v>
      </c>
      <c r="E273" s="485">
        <v>0</v>
      </c>
      <c r="F273" s="379"/>
      <c r="G273" s="372"/>
      <c r="H273" s="372"/>
      <c r="I273" s="372"/>
      <c r="J273" s="372"/>
    </row>
    <row r="274" spans="1:10" x14ac:dyDescent="0.25">
      <c r="A274" s="1592" t="s">
        <v>412</v>
      </c>
      <c r="B274" s="1593"/>
      <c r="C274" s="1593"/>
      <c r="D274" s="1593"/>
      <c r="E274" s="1594"/>
      <c r="F274" s="379"/>
      <c r="G274" s="372"/>
      <c r="H274" s="372"/>
      <c r="I274" s="372"/>
      <c r="J274" s="372"/>
    </row>
    <row r="275" spans="1:10" x14ac:dyDescent="0.25">
      <c r="A275" s="551" t="s">
        <v>413</v>
      </c>
      <c r="B275" s="560" t="s">
        <v>414</v>
      </c>
      <c r="C275" s="529">
        <v>0</v>
      </c>
      <c r="D275" s="384">
        <v>266370</v>
      </c>
      <c r="E275" s="486">
        <v>0</v>
      </c>
      <c r="F275" s="379"/>
      <c r="G275" s="372"/>
      <c r="H275" s="372"/>
      <c r="I275" s="372"/>
      <c r="J275" s="372"/>
    </row>
    <row r="276" spans="1:10" x14ac:dyDescent="0.25">
      <c r="A276" s="552" t="s">
        <v>415</v>
      </c>
      <c r="B276" s="548" t="s">
        <v>416</v>
      </c>
      <c r="C276" s="497">
        <v>0</v>
      </c>
      <c r="D276" s="387">
        <v>155300</v>
      </c>
      <c r="E276" s="462">
        <v>0</v>
      </c>
      <c r="F276" s="379"/>
      <c r="G276" s="372"/>
      <c r="H276" s="372"/>
      <c r="I276" s="372"/>
      <c r="J276" s="372"/>
    </row>
    <row r="277" spans="1:10" x14ac:dyDescent="0.25">
      <c r="A277" s="552" t="s">
        <v>417</v>
      </c>
      <c r="B277" s="548" t="s">
        <v>418</v>
      </c>
      <c r="C277" s="497">
        <v>0</v>
      </c>
      <c r="D277" s="387">
        <v>375240</v>
      </c>
      <c r="E277" s="462">
        <v>0</v>
      </c>
      <c r="F277" s="379"/>
      <c r="G277" s="372"/>
      <c r="H277" s="372"/>
      <c r="I277" s="372"/>
      <c r="J277" s="372"/>
    </row>
    <row r="278" spans="1:10" x14ac:dyDescent="0.25">
      <c r="A278" s="552" t="s">
        <v>419</v>
      </c>
      <c r="B278" s="548" t="s">
        <v>420</v>
      </c>
      <c r="C278" s="497">
        <v>0</v>
      </c>
      <c r="D278" s="387">
        <v>388860</v>
      </c>
      <c r="E278" s="462">
        <v>0</v>
      </c>
      <c r="F278" s="379"/>
      <c r="G278" s="372"/>
      <c r="H278" s="372"/>
      <c r="I278" s="372"/>
      <c r="J278" s="372"/>
    </row>
    <row r="279" spans="1:10" x14ac:dyDescent="0.25">
      <c r="A279" s="553" t="s">
        <v>421</v>
      </c>
      <c r="B279" s="561" t="s">
        <v>422</v>
      </c>
      <c r="C279" s="512">
        <v>0</v>
      </c>
      <c r="D279" s="394">
        <v>242980</v>
      </c>
      <c r="E279" s="467">
        <v>0</v>
      </c>
      <c r="F279" s="487"/>
      <c r="G279" s="372"/>
      <c r="H279" s="372"/>
      <c r="I279" s="372"/>
      <c r="J279" s="372"/>
    </row>
    <row r="280" spans="1:10" x14ac:dyDescent="0.25">
      <c r="A280" s="564" t="s">
        <v>423</v>
      </c>
      <c r="B280" s="562" t="s">
        <v>424</v>
      </c>
      <c r="C280" s="530">
        <v>0</v>
      </c>
      <c r="D280" s="488">
        <v>33040</v>
      </c>
      <c r="E280" s="484">
        <v>0</v>
      </c>
      <c r="F280" s="487"/>
      <c r="G280" s="372"/>
      <c r="H280" s="372"/>
      <c r="I280" s="372"/>
      <c r="J280" s="372"/>
    </row>
    <row r="281" spans="1:10" x14ac:dyDescent="0.25">
      <c r="A281" s="559"/>
      <c r="B281" s="563" t="s">
        <v>425</v>
      </c>
      <c r="C281" s="396">
        <v>0</v>
      </c>
      <c r="D281" s="465"/>
      <c r="E281" s="466">
        <v>0</v>
      </c>
      <c r="F281" s="487"/>
      <c r="G281" s="372"/>
      <c r="H281" s="372"/>
      <c r="I281" s="372"/>
      <c r="J281" s="372"/>
    </row>
    <row r="282" spans="1:10" x14ac:dyDescent="0.25">
      <c r="A282" s="479"/>
      <c r="B282" s="379"/>
      <c r="C282" s="379"/>
      <c r="D282" s="479"/>
      <c r="E282" s="479"/>
      <c r="F282" s="379"/>
      <c r="G282" s="372"/>
      <c r="H282" s="372"/>
      <c r="I282" s="372"/>
      <c r="J282" s="372"/>
    </row>
    <row r="283" spans="1:10" x14ac:dyDescent="0.25">
      <c r="A283" s="479"/>
      <c r="B283" s="481"/>
      <c r="C283" s="481"/>
      <c r="D283" s="479"/>
      <c r="E283" s="479"/>
      <c r="F283" s="489"/>
      <c r="G283" s="490"/>
      <c r="H283" s="372"/>
      <c r="I283" s="372"/>
      <c r="J283" s="491"/>
    </row>
    <row r="284" spans="1:10" x14ac:dyDescent="0.25">
      <c r="A284" s="1597" t="s">
        <v>426</v>
      </c>
      <c r="B284" s="1598"/>
      <c r="C284" s="1598"/>
      <c r="D284" s="1598"/>
      <c r="E284" s="1599"/>
      <c r="F284" s="379"/>
      <c r="G284" s="372"/>
      <c r="H284" s="372"/>
      <c r="I284" s="372"/>
      <c r="J284" s="372"/>
    </row>
    <row r="285" spans="1:10" ht="76.5" x14ac:dyDescent="0.25">
      <c r="A285" s="381" t="s">
        <v>14</v>
      </c>
      <c r="B285" s="381" t="s">
        <v>426</v>
      </c>
      <c r="C285" s="382" t="s">
        <v>347</v>
      </c>
      <c r="D285" s="427" t="s">
        <v>17</v>
      </c>
      <c r="E285" s="383" t="s">
        <v>18</v>
      </c>
      <c r="F285" s="487"/>
      <c r="G285" s="372"/>
      <c r="H285" s="372"/>
      <c r="I285" s="372"/>
      <c r="J285" s="372"/>
    </row>
    <row r="286" spans="1:10" x14ac:dyDescent="0.25">
      <c r="A286" s="551" t="s">
        <v>427</v>
      </c>
      <c r="B286" s="555" t="s">
        <v>428</v>
      </c>
      <c r="C286" s="500">
        <v>0</v>
      </c>
      <c r="D286" s="392">
        <v>6500</v>
      </c>
      <c r="E286" s="461">
        <v>0</v>
      </c>
      <c r="F286" s="379"/>
      <c r="G286" s="372"/>
      <c r="H286" s="372"/>
      <c r="I286" s="372"/>
      <c r="J286" s="372"/>
    </row>
    <row r="287" spans="1:10" x14ac:dyDescent="0.25">
      <c r="A287" s="552" t="s">
        <v>429</v>
      </c>
      <c r="B287" s="556" t="s">
        <v>430</v>
      </c>
      <c r="C287" s="497">
        <v>0</v>
      </c>
      <c r="D287" s="387">
        <v>3460</v>
      </c>
      <c r="E287" s="462">
        <v>0</v>
      </c>
      <c r="F287" s="379"/>
      <c r="G287" s="372"/>
      <c r="H287" s="372"/>
      <c r="I287" s="372"/>
      <c r="J287" s="372"/>
    </row>
    <row r="288" spans="1:10" x14ac:dyDescent="0.25">
      <c r="A288" s="552" t="s">
        <v>431</v>
      </c>
      <c r="B288" s="556" t="s">
        <v>432</v>
      </c>
      <c r="C288" s="497">
        <v>0</v>
      </c>
      <c r="D288" s="387">
        <v>13050</v>
      </c>
      <c r="E288" s="462">
        <v>0</v>
      </c>
      <c r="F288" s="379"/>
      <c r="G288" s="372"/>
      <c r="H288" s="372"/>
      <c r="I288" s="372"/>
      <c r="J288" s="372"/>
    </row>
    <row r="289" spans="1:7" x14ac:dyDescent="0.25">
      <c r="A289" s="552" t="s">
        <v>433</v>
      </c>
      <c r="B289" s="556" t="s">
        <v>434</v>
      </c>
      <c r="C289" s="497">
        <v>0</v>
      </c>
      <c r="D289" s="387">
        <v>133780</v>
      </c>
      <c r="E289" s="462">
        <v>0</v>
      </c>
      <c r="F289" s="379"/>
      <c r="G289" s="372"/>
    </row>
    <row r="290" spans="1:7" x14ac:dyDescent="0.25">
      <c r="A290" s="553" t="s">
        <v>435</v>
      </c>
      <c r="B290" s="557" t="s">
        <v>436</v>
      </c>
      <c r="C290" s="512">
        <v>0</v>
      </c>
      <c r="D290" s="394">
        <v>734780</v>
      </c>
      <c r="E290" s="467">
        <v>0</v>
      </c>
      <c r="F290" s="379"/>
      <c r="G290" s="372"/>
    </row>
    <row r="291" spans="1:7" x14ac:dyDescent="0.25">
      <c r="A291" s="559"/>
      <c r="B291" s="558" t="s">
        <v>437</v>
      </c>
      <c r="C291" s="433">
        <v>0</v>
      </c>
      <c r="D291" s="405"/>
      <c r="E291" s="434">
        <v>0</v>
      </c>
      <c r="F291" s="379"/>
      <c r="G291" s="372"/>
    </row>
    <row r="292" spans="1:7" x14ac:dyDescent="0.25">
      <c r="A292" s="479"/>
      <c r="B292" s="481"/>
      <c r="C292" s="479"/>
      <c r="D292" s="479"/>
      <c r="E292" s="479"/>
      <c r="F292" s="379"/>
      <c r="G292" s="372"/>
    </row>
    <row r="293" spans="1:7" x14ac:dyDescent="0.25">
      <c r="A293" s="479"/>
      <c r="B293" s="481"/>
      <c r="C293" s="479"/>
      <c r="D293" s="479"/>
      <c r="E293" s="479"/>
      <c r="F293" s="492"/>
      <c r="G293" s="380"/>
    </row>
    <row r="294" spans="1:7" x14ac:dyDescent="0.25">
      <c r="A294" s="1592" t="s">
        <v>438</v>
      </c>
      <c r="B294" s="1593"/>
      <c r="C294" s="1593"/>
      <c r="D294" s="1593"/>
      <c r="E294" s="1594"/>
      <c r="F294" s="493"/>
      <c r="G294" s="380"/>
    </row>
    <row r="295" spans="1:7" ht="76.5" x14ac:dyDescent="0.25">
      <c r="A295" s="381" t="s">
        <v>14</v>
      </c>
      <c r="B295" s="524" t="s">
        <v>438</v>
      </c>
      <c r="C295" s="525" t="s">
        <v>439</v>
      </c>
      <c r="D295" s="427" t="s">
        <v>17</v>
      </c>
      <c r="E295" s="383" t="s">
        <v>18</v>
      </c>
      <c r="F295" s="493"/>
      <c r="G295" s="380"/>
    </row>
    <row r="296" spans="1:7" x14ac:dyDescent="0.25">
      <c r="A296" s="551" t="s">
        <v>440</v>
      </c>
      <c r="B296" s="546" t="s">
        <v>441</v>
      </c>
      <c r="C296" s="500">
        <v>0</v>
      </c>
      <c r="D296" s="392">
        <v>17390</v>
      </c>
      <c r="E296" s="461">
        <v>0</v>
      </c>
      <c r="F296" s="379"/>
      <c r="G296" s="372"/>
    </row>
    <row r="297" spans="1:7" x14ac:dyDescent="0.25">
      <c r="A297" s="552" t="s">
        <v>442</v>
      </c>
      <c r="B297" s="547" t="s">
        <v>443</v>
      </c>
      <c r="C297" s="497">
        <v>0</v>
      </c>
      <c r="D297" s="387">
        <v>54690</v>
      </c>
      <c r="E297" s="462">
        <v>0</v>
      </c>
      <c r="F297" s="379"/>
      <c r="G297" s="372"/>
    </row>
    <row r="298" spans="1:7" x14ac:dyDescent="0.25">
      <c r="A298" s="552" t="s">
        <v>444</v>
      </c>
      <c r="B298" s="547" t="s">
        <v>445</v>
      </c>
      <c r="C298" s="497">
        <v>0</v>
      </c>
      <c r="D298" s="387">
        <v>67800</v>
      </c>
      <c r="E298" s="462">
        <v>0</v>
      </c>
      <c r="F298" s="379"/>
      <c r="G298" s="372"/>
    </row>
    <row r="299" spans="1:7" x14ac:dyDescent="0.25">
      <c r="A299" s="552" t="s">
        <v>446</v>
      </c>
      <c r="B299" s="547" t="s">
        <v>447</v>
      </c>
      <c r="C299" s="497">
        <v>0</v>
      </c>
      <c r="D299" s="387">
        <v>2380</v>
      </c>
      <c r="E299" s="462">
        <v>0</v>
      </c>
      <c r="F299" s="379"/>
      <c r="G299" s="372"/>
    </row>
    <row r="300" spans="1:7" x14ac:dyDescent="0.25">
      <c r="A300" s="552" t="s">
        <v>448</v>
      </c>
      <c r="B300" s="547" t="s">
        <v>449</v>
      </c>
      <c r="C300" s="497">
        <v>0</v>
      </c>
      <c r="D300" s="387">
        <v>70</v>
      </c>
      <c r="E300" s="462">
        <v>0</v>
      </c>
      <c r="F300" s="379"/>
      <c r="G300" s="372"/>
    </row>
    <row r="301" spans="1:7" x14ac:dyDescent="0.25">
      <c r="A301" s="552" t="s">
        <v>450</v>
      </c>
      <c r="B301" s="548" t="s">
        <v>451</v>
      </c>
      <c r="C301" s="497">
        <v>0</v>
      </c>
      <c r="D301" s="387">
        <v>143950</v>
      </c>
      <c r="E301" s="462">
        <v>0</v>
      </c>
      <c r="F301" s="379"/>
      <c r="G301" s="372"/>
    </row>
    <row r="302" spans="1:7" x14ac:dyDescent="0.25">
      <c r="A302" s="553" t="s">
        <v>452</v>
      </c>
      <c r="B302" s="549" t="s">
        <v>453</v>
      </c>
      <c r="C302" s="512">
        <v>0</v>
      </c>
      <c r="D302" s="394">
        <v>9790</v>
      </c>
      <c r="E302" s="467">
        <v>0</v>
      </c>
      <c r="F302" s="379"/>
      <c r="G302" s="372"/>
    </row>
    <row r="303" spans="1:7" x14ac:dyDescent="0.25">
      <c r="A303" s="554"/>
      <c r="B303" s="1615" t="s">
        <v>454</v>
      </c>
      <c r="C303" s="1616"/>
      <c r="D303" s="483"/>
      <c r="E303" s="494">
        <v>0</v>
      </c>
      <c r="F303" s="379"/>
      <c r="G303" s="372"/>
    </row>
    <row r="304" spans="1:7" x14ac:dyDescent="0.25">
      <c r="A304" s="379"/>
      <c r="B304" s="379"/>
      <c r="C304" s="379"/>
      <c r="D304" s="379"/>
      <c r="E304" s="379"/>
      <c r="F304" s="476"/>
      <c r="G304" s="478"/>
    </row>
    <row r="305" spans="1:7" x14ac:dyDescent="0.25">
      <c r="A305" s="379"/>
      <c r="B305" s="379"/>
      <c r="C305" s="379"/>
      <c r="D305" s="379"/>
      <c r="E305" s="379"/>
      <c r="F305" s="476"/>
      <c r="G305" s="478"/>
    </row>
    <row r="306" spans="1:7" x14ac:dyDescent="0.25">
      <c r="A306" s="1607" t="s">
        <v>455</v>
      </c>
      <c r="B306" s="1608"/>
      <c r="C306" s="1608"/>
      <c r="D306" s="1608"/>
      <c r="E306" s="1609"/>
      <c r="F306" s="476"/>
      <c r="G306" s="478"/>
    </row>
    <row r="307" spans="1:7" x14ac:dyDescent="0.25">
      <c r="A307" s="424"/>
      <c r="B307" s="1612" t="s">
        <v>456</v>
      </c>
      <c r="C307" s="1613"/>
      <c r="D307" s="1614"/>
      <c r="E307" s="495">
        <v>0</v>
      </c>
      <c r="F307" s="379"/>
      <c r="G307" s="372"/>
    </row>
    <row r="308" spans="1:7" x14ac:dyDescent="0.25">
      <c r="A308" s="379"/>
      <c r="B308" s="379"/>
      <c r="C308" s="379"/>
      <c r="D308" s="379"/>
      <c r="E308" s="379"/>
      <c r="F308" s="476"/>
      <c r="G308" s="478"/>
    </row>
    <row r="309" spans="1:7" x14ac:dyDescent="0.25">
      <c r="A309" s="379"/>
      <c r="B309" s="379"/>
      <c r="C309" s="379"/>
      <c r="D309" s="379"/>
      <c r="E309" s="379"/>
      <c r="F309" s="476"/>
      <c r="G309" s="478"/>
    </row>
    <row r="310" spans="1:7" x14ac:dyDescent="0.25">
      <c r="A310" s="1607" t="s">
        <v>457</v>
      </c>
      <c r="B310" s="1608"/>
      <c r="C310" s="1608"/>
      <c r="D310" s="1608"/>
      <c r="E310" s="1609"/>
      <c r="F310" s="476"/>
      <c r="G310" s="478"/>
    </row>
    <row r="311" spans="1:7" ht="51" x14ac:dyDescent="0.25">
      <c r="A311" s="1592" t="s">
        <v>458</v>
      </c>
      <c r="B311" s="1593"/>
      <c r="C311" s="1593"/>
      <c r="D311" s="1594"/>
      <c r="E311" s="381" t="s">
        <v>18</v>
      </c>
      <c r="F311" s="476"/>
      <c r="G311" s="478"/>
    </row>
    <row r="312" spans="1:7" x14ac:dyDescent="0.25">
      <c r="A312" s="424"/>
      <c r="B312" s="1612" t="s">
        <v>459</v>
      </c>
      <c r="C312" s="1613"/>
      <c r="D312" s="1614"/>
      <c r="E312" s="495">
        <v>0</v>
      </c>
      <c r="F312" s="476"/>
      <c r="G312" s="478"/>
    </row>
    <row r="313" spans="1:7" x14ac:dyDescent="0.25">
      <c r="A313" s="379"/>
      <c r="B313" s="379"/>
      <c r="C313" s="379"/>
      <c r="D313" s="379"/>
      <c r="E313" s="379"/>
      <c r="F313" s="376"/>
      <c r="G313" s="372"/>
    </row>
    <row r="314" spans="1:7" x14ac:dyDescent="0.25">
      <c r="A314" s="379"/>
      <c r="B314" s="379"/>
      <c r="C314" s="379"/>
      <c r="D314" s="379"/>
      <c r="E314" s="379"/>
      <c r="F314" s="376"/>
      <c r="G314" s="372"/>
    </row>
    <row r="315" spans="1:7" x14ac:dyDescent="0.25">
      <c r="A315" s="1607" t="s">
        <v>460</v>
      </c>
      <c r="B315" s="1608"/>
      <c r="C315" s="1609"/>
      <c r="D315" s="379"/>
      <c r="E315" s="379"/>
      <c r="F315" s="376"/>
      <c r="G315" s="372"/>
    </row>
    <row r="316" spans="1:7" x14ac:dyDescent="0.25">
      <c r="A316" s="1592" t="s">
        <v>461</v>
      </c>
      <c r="B316" s="1593"/>
      <c r="C316" s="1594"/>
      <c r="D316" s="379"/>
      <c r="E316" s="379"/>
      <c r="F316" s="376"/>
      <c r="G316" s="372"/>
    </row>
    <row r="317" spans="1:7" ht="38.25" x14ac:dyDescent="0.25">
      <c r="A317" s="1607" t="s">
        <v>462</v>
      </c>
      <c r="B317" s="1608"/>
      <c r="C317" s="381" t="s">
        <v>463</v>
      </c>
      <c r="D317" s="379"/>
      <c r="E317" s="379"/>
      <c r="F317" s="379"/>
      <c r="G317" s="372"/>
    </row>
    <row r="318" spans="1:7" x14ac:dyDescent="0.25">
      <c r="A318" s="496" t="s">
        <v>464</v>
      </c>
      <c r="B318" s="514"/>
      <c r="C318" s="520"/>
      <c r="D318" s="379"/>
      <c r="E318" s="379"/>
      <c r="F318" s="379"/>
      <c r="G318" s="372"/>
    </row>
    <row r="319" spans="1:7" x14ac:dyDescent="0.25">
      <c r="A319" s="497" t="s">
        <v>465</v>
      </c>
      <c r="B319" s="515"/>
      <c r="C319" s="521"/>
      <c r="D319" s="379"/>
      <c r="E319" s="379"/>
      <c r="F319" s="379"/>
      <c r="G319" s="372"/>
    </row>
    <row r="320" spans="1:7" x14ac:dyDescent="0.25">
      <c r="A320" s="497" t="s">
        <v>466</v>
      </c>
      <c r="B320" s="515"/>
      <c r="C320" s="521"/>
      <c r="D320" s="379"/>
      <c r="E320" s="379"/>
      <c r="F320" s="379"/>
      <c r="G320" s="372"/>
    </row>
    <row r="321" spans="1:6" x14ac:dyDescent="0.25">
      <c r="A321" s="498" t="s">
        <v>467</v>
      </c>
      <c r="B321" s="515"/>
      <c r="C321" s="521"/>
      <c r="D321" s="379"/>
      <c r="E321" s="379"/>
      <c r="F321" s="379"/>
    </row>
    <row r="322" spans="1:6" x14ac:dyDescent="0.25">
      <c r="A322" s="499" t="s">
        <v>468</v>
      </c>
      <c r="B322" s="516"/>
      <c r="C322" s="522">
        <v>0</v>
      </c>
      <c r="D322" s="379"/>
      <c r="E322" s="379"/>
      <c r="F322" s="379"/>
    </row>
    <row r="323" spans="1:6" x14ac:dyDescent="0.25">
      <c r="A323" s="500" t="s">
        <v>469</v>
      </c>
      <c r="B323" s="517"/>
      <c r="C323" s="520"/>
      <c r="D323" s="379"/>
      <c r="E323" s="379"/>
      <c r="F323" s="379"/>
    </row>
    <row r="324" spans="1:6" x14ac:dyDescent="0.25">
      <c r="A324" s="501" t="s">
        <v>470</v>
      </c>
      <c r="B324" s="518"/>
      <c r="C324" s="521"/>
      <c r="D324" s="379"/>
      <c r="E324" s="379"/>
      <c r="F324" s="379"/>
    </row>
    <row r="325" spans="1:6" x14ac:dyDescent="0.25">
      <c r="A325" s="497" t="s">
        <v>471</v>
      </c>
      <c r="B325" s="518"/>
      <c r="C325" s="521"/>
      <c r="D325" s="379"/>
      <c r="E325" s="379"/>
      <c r="F325" s="379"/>
    </row>
    <row r="326" spans="1:6" x14ac:dyDescent="0.25">
      <c r="A326" s="497" t="s">
        <v>472</v>
      </c>
      <c r="B326" s="518"/>
      <c r="C326" s="521"/>
      <c r="D326" s="379"/>
      <c r="E326" s="379"/>
      <c r="F326" s="379"/>
    </row>
    <row r="327" spans="1:6" x14ac:dyDescent="0.25">
      <c r="A327" s="501" t="s">
        <v>473</v>
      </c>
      <c r="B327" s="518"/>
      <c r="C327" s="521"/>
      <c r="D327" s="379"/>
      <c r="E327" s="379"/>
      <c r="F327" s="379"/>
    </row>
    <row r="328" spans="1:6" x14ac:dyDescent="0.25">
      <c r="A328" s="501" t="s">
        <v>474</v>
      </c>
      <c r="B328" s="518"/>
      <c r="C328" s="521"/>
      <c r="D328" s="379"/>
      <c r="E328" s="379"/>
      <c r="F328" s="379"/>
    </row>
    <row r="329" spans="1:6" x14ac:dyDescent="0.25">
      <c r="A329" s="502" t="s">
        <v>475</v>
      </c>
      <c r="B329" s="519"/>
      <c r="C329" s="523"/>
      <c r="D329" s="379"/>
      <c r="E329" s="379"/>
      <c r="F329" s="379"/>
    </row>
    <row r="330" spans="1:6" x14ac:dyDescent="0.25">
      <c r="A330" s="396"/>
      <c r="B330" s="513" t="s">
        <v>476</v>
      </c>
      <c r="C330" s="471">
        <v>0</v>
      </c>
      <c r="D330" s="379"/>
      <c r="E330" s="379"/>
      <c r="F330" s="379"/>
    </row>
    <row r="331" spans="1:6" x14ac:dyDescent="0.25">
      <c r="A331" s="379"/>
      <c r="B331" s="379"/>
      <c r="C331" s="379"/>
      <c r="D331" s="379"/>
      <c r="E331" s="379"/>
      <c r="F331" s="376"/>
    </row>
    <row r="332" spans="1:6" x14ac:dyDescent="0.25">
      <c r="A332" s="379"/>
      <c r="B332" s="379"/>
      <c r="C332" s="379"/>
      <c r="D332" s="379"/>
      <c r="E332" s="379"/>
      <c r="F332" s="376"/>
    </row>
    <row r="333" spans="1:6" x14ac:dyDescent="0.25">
      <c r="A333" s="379"/>
      <c r="B333" s="379"/>
      <c r="C333" s="379"/>
      <c r="D333" s="379"/>
      <c r="E333" s="379"/>
      <c r="F333" s="376"/>
    </row>
    <row r="334" spans="1:6" x14ac:dyDescent="0.25">
      <c r="A334" s="479"/>
      <c r="B334" s="479"/>
      <c r="C334" s="479"/>
      <c r="D334" s="479"/>
      <c r="E334" s="479"/>
      <c r="F334" s="492"/>
    </row>
    <row r="335" spans="1:6" x14ac:dyDescent="0.25">
      <c r="A335" s="479"/>
      <c r="B335" s="479"/>
      <c r="C335" s="479"/>
      <c r="D335" s="479"/>
      <c r="E335" s="1654">
        <v>0</v>
      </c>
      <c r="F335" s="1654"/>
    </row>
    <row r="336" spans="1:6" x14ac:dyDescent="0.25">
      <c r="A336" s="479"/>
      <c r="B336" s="479"/>
      <c r="C336" s="479"/>
      <c r="D336" s="481"/>
      <c r="E336" s="1617" t="s">
        <v>478</v>
      </c>
      <c r="F336" s="1617"/>
    </row>
    <row r="337" spans="1:6" x14ac:dyDescent="0.25">
      <c r="A337" s="479"/>
      <c r="B337" s="479"/>
      <c r="C337" s="479"/>
      <c r="D337" s="479"/>
      <c r="E337" s="503"/>
      <c r="F337" s="504"/>
    </row>
    <row r="338" spans="1:6" x14ac:dyDescent="0.25">
      <c r="A338" s="479"/>
      <c r="B338" s="479"/>
      <c r="C338" s="479"/>
      <c r="D338" s="479"/>
      <c r="E338" s="504"/>
      <c r="F338" s="504"/>
    </row>
    <row r="339" spans="1:6" x14ac:dyDescent="0.25">
      <c r="A339" s="479"/>
      <c r="B339" s="479"/>
      <c r="C339" s="479"/>
      <c r="D339" s="479"/>
      <c r="E339" s="504"/>
      <c r="F339" s="504"/>
    </row>
    <row r="340" spans="1:6" x14ac:dyDescent="0.25">
      <c r="A340" s="479"/>
      <c r="B340" s="479"/>
      <c r="C340" s="479"/>
      <c r="D340" s="479"/>
      <c r="E340" s="504"/>
      <c r="F340" s="504"/>
    </row>
    <row r="341" spans="1:6" x14ac:dyDescent="0.25">
      <c r="A341" s="479"/>
      <c r="B341" s="479"/>
      <c r="C341" s="479"/>
      <c r="D341" s="479"/>
      <c r="E341" s="504"/>
      <c r="F341" s="504"/>
    </row>
    <row r="342" spans="1:6" x14ac:dyDescent="0.25">
      <c r="A342" s="479"/>
      <c r="B342" s="479"/>
      <c r="C342" s="479"/>
      <c r="D342" s="479"/>
      <c r="E342" s="504"/>
      <c r="F342" s="504"/>
    </row>
    <row r="343" spans="1:6" x14ac:dyDescent="0.25">
      <c r="A343" s="479"/>
      <c r="B343" s="479"/>
      <c r="C343" s="479"/>
      <c r="D343" s="479"/>
      <c r="E343" s="504"/>
      <c r="F343" s="504"/>
    </row>
    <row r="344" spans="1:6" x14ac:dyDescent="0.25">
      <c r="A344" s="479"/>
      <c r="B344" s="479"/>
      <c r="C344" s="479"/>
      <c r="D344" s="479"/>
      <c r="E344" s="1654">
        <v>0</v>
      </c>
      <c r="F344" s="1654"/>
    </row>
    <row r="345" spans="1:6" x14ac:dyDescent="0.25">
      <c r="A345" s="479"/>
      <c r="B345" s="479"/>
      <c r="C345" s="479"/>
      <c r="D345" s="492"/>
      <c r="E345" s="1617" t="s">
        <v>480</v>
      </c>
      <c r="F345" s="1617"/>
    </row>
    <row r="346" spans="1:6" x14ac:dyDescent="0.25">
      <c r="A346" s="479"/>
      <c r="B346" s="479"/>
      <c r="C346" s="479"/>
      <c r="D346" s="505"/>
      <c r="E346" s="479"/>
      <c r="F346" s="492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J346"/>
    </sheetView>
  </sheetViews>
  <sheetFormatPr baseColWidth="10" defaultRowHeight="15" x14ac:dyDescent="0.25"/>
  <sheetData>
    <row r="1" spans="1:7" x14ac:dyDescent="0.25">
      <c r="A1" s="605" t="s">
        <v>0</v>
      </c>
      <c r="B1" s="606"/>
      <c r="C1" s="1583" t="s">
        <v>1</v>
      </c>
      <c r="D1" s="1584"/>
      <c r="E1" s="1585"/>
      <c r="F1" s="607"/>
      <c r="G1" s="604"/>
    </row>
    <row r="2" spans="1:7" x14ac:dyDescent="0.25">
      <c r="A2" s="605" t="s">
        <v>481</v>
      </c>
      <c r="B2" s="606"/>
      <c r="C2" s="1586"/>
      <c r="D2" s="1587"/>
      <c r="E2" s="1588"/>
      <c r="F2" s="608"/>
      <c r="G2" s="609"/>
    </row>
    <row r="3" spans="1:7" x14ac:dyDescent="0.25">
      <c r="A3" s="605" t="s">
        <v>482</v>
      </c>
      <c r="B3" s="606"/>
      <c r="C3" s="1583" t="s">
        <v>4</v>
      </c>
      <c r="D3" s="1584"/>
      <c r="E3" s="1585"/>
      <c r="F3" s="608"/>
      <c r="G3" s="610"/>
    </row>
    <row r="4" spans="1:7" x14ac:dyDescent="0.25">
      <c r="A4" s="605" t="s">
        <v>483</v>
      </c>
      <c r="B4" s="606"/>
      <c r="C4" s="1586" t="s">
        <v>484</v>
      </c>
      <c r="D4" s="1587"/>
      <c r="E4" s="1588"/>
      <c r="F4" s="608"/>
      <c r="G4" s="610"/>
    </row>
    <row r="5" spans="1:7" x14ac:dyDescent="0.25">
      <c r="A5" s="605" t="s">
        <v>7</v>
      </c>
      <c r="B5" s="606"/>
      <c r="C5" s="1583" t="s">
        <v>8</v>
      </c>
      <c r="D5" s="1584"/>
      <c r="E5" s="1585"/>
      <c r="F5" s="608"/>
      <c r="G5" s="610"/>
    </row>
    <row r="6" spans="1:7" x14ac:dyDescent="0.25">
      <c r="A6" s="611"/>
      <c r="B6" s="611"/>
      <c r="C6" s="1586">
        <v>2013</v>
      </c>
      <c r="D6" s="1587"/>
      <c r="E6" s="1588"/>
      <c r="F6" s="608"/>
      <c r="G6" s="610"/>
    </row>
    <row r="7" spans="1:7" ht="15.75" x14ac:dyDescent="0.25">
      <c r="A7" s="1595" t="s">
        <v>9</v>
      </c>
      <c r="B7" s="1596"/>
      <c r="C7" s="1600" t="s">
        <v>10</v>
      </c>
      <c r="D7" s="1601"/>
      <c r="E7" s="1602"/>
      <c r="F7" s="608"/>
      <c r="G7" s="610"/>
    </row>
    <row r="8" spans="1:7" ht="15.75" x14ac:dyDescent="0.25">
      <c r="A8" s="611"/>
      <c r="B8" s="835" t="s">
        <v>11</v>
      </c>
      <c r="C8" s="1586" t="s">
        <v>484</v>
      </c>
      <c r="D8" s="1587"/>
      <c r="E8" s="1588"/>
      <c r="F8" s="608"/>
      <c r="G8" s="610"/>
    </row>
    <row r="9" spans="1:7" x14ac:dyDescent="0.25">
      <c r="A9" s="611"/>
      <c r="B9" s="611"/>
      <c r="C9" s="611"/>
      <c r="D9" s="611"/>
      <c r="E9" s="611"/>
      <c r="F9" s="608"/>
      <c r="G9" s="610"/>
    </row>
    <row r="10" spans="1:7" x14ac:dyDescent="0.25">
      <c r="A10" s="611"/>
      <c r="B10" s="611"/>
      <c r="C10" s="611"/>
      <c r="D10" s="611"/>
      <c r="E10" s="611"/>
      <c r="F10" s="608"/>
      <c r="G10" s="612"/>
    </row>
    <row r="11" spans="1:7" x14ac:dyDescent="0.25">
      <c r="A11" s="1589" t="s">
        <v>13</v>
      </c>
      <c r="B11" s="1590"/>
      <c r="C11" s="1590"/>
      <c r="D11" s="1590"/>
      <c r="E11" s="1591"/>
      <c r="F11" s="608"/>
      <c r="G11" s="604"/>
    </row>
    <row r="12" spans="1:7" ht="76.5" x14ac:dyDescent="0.25">
      <c r="A12" s="613" t="s">
        <v>14</v>
      </c>
      <c r="B12" s="613" t="s">
        <v>15</v>
      </c>
      <c r="C12" s="614" t="s">
        <v>16</v>
      </c>
      <c r="D12" s="659" t="s">
        <v>17</v>
      </c>
      <c r="E12" s="615" t="s">
        <v>18</v>
      </c>
      <c r="F12" s="611"/>
      <c r="G12" s="604"/>
    </row>
    <row r="13" spans="1:7" x14ac:dyDescent="0.25">
      <c r="A13" s="1592" t="s">
        <v>19</v>
      </c>
      <c r="B13" s="1593"/>
      <c r="C13" s="1593"/>
      <c r="D13" s="1593"/>
      <c r="E13" s="1594"/>
      <c r="F13" s="611"/>
      <c r="G13" s="604"/>
    </row>
    <row r="14" spans="1:7" x14ac:dyDescent="0.25">
      <c r="A14" s="783" t="s">
        <v>20</v>
      </c>
      <c r="B14" s="792" t="s">
        <v>21</v>
      </c>
      <c r="C14" s="729">
        <v>0</v>
      </c>
      <c r="D14" s="616">
        <v>3940</v>
      </c>
      <c r="E14" s="617">
        <v>0</v>
      </c>
      <c r="F14" s="611"/>
      <c r="G14" s="604"/>
    </row>
    <row r="15" spans="1:7" x14ac:dyDescent="0.25">
      <c r="A15" s="784" t="s">
        <v>22</v>
      </c>
      <c r="B15" s="780" t="s">
        <v>23</v>
      </c>
      <c r="C15" s="729">
        <v>0</v>
      </c>
      <c r="D15" s="619">
        <v>4950</v>
      </c>
      <c r="E15" s="620">
        <v>0</v>
      </c>
      <c r="F15" s="611"/>
      <c r="G15" s="604"/>
    </row>
    <row r="16" spans="1:7" x14ac:dyDescent="0.25">
      <c r="A16" s="784" t="s">
        <v>24</v>
      </c>
      <c r="B16" s="780" t="s">
        <v>25</v>
      </c>
      <c r="C16" s="729">
        <v>0</v>
      </c>
      <c r="D16" s="619">
        <v>10610</v>
      </c>
      <c r="E16" s="620">
        <v>0</v>
      </c>
      <c r="F16" s="611"/>
      <c r="G16" s="604"/>
    </row>
    <row r="17" spans="1:6" x14ac:dyDescent="0.25">
      <c r="A17" s="784" t="s">
        <v>26</v>
      </c>
      <c r="B17" s="780" t="s">
        <v>27</v>
      </c>
      <c r="C17" s="729">
        <v>0</v>
      </c>
      <c r="D17" s="619">
        <v>6340</v>
      </c>
      <c r="E17" s="620">
        <v>0</v>
      </c>
      <c r="F17" s="611"/>
    </row>
    <row r="18" spans="1:6" x14ac:dyDescent="0.25">
      <c r="A18" s="784" t="s">
        <v>28</v>
      </c>
      <c r="B18" s="780" t="s">
        <v>29</v>
      </c>
      <c r="C18" s="729">
        <v>0</v>
      </c>
      <c r="D18" s="619">
        <v>6960</v>
      </c>
      <c r="E18" s="620">
        <v>0</v>
      </c>
      <c r="F18" s="611"/>
    </row>
    <row r="19" spans="1:6" ht="178.5" x14ac:dyDescent="0.25">
      <c r="A19" s="784" t="s">
        <v>30</v>
      </c>
      <c r="B19" s="834" t="s">
        <v>31</v>
      </c>
      <c r="C19" s="729">
        <v>0</v>
      </c>
      <c r="D19" s="619">
        <v>5360</v>
      </c>
      <c r="E19" s="620">
        <v>0</v>
      </c>
      <c r="F19" s="611"/>
    </row>
    <row r="20" spans="1:6" ht="216.75" x14ac:dyDescent="0.25">
      <c r="A20" s="784" t="s">
        <v>32</v>
      </c>
      <c r="B20" s="834" t="s">
        <v>33</v>
      </c>
      <c r="C20" s="729">
        <v>0</v>
      </c>
      <c r="D20" s="619">
        <v>6430</v>
      </c>
      <c r="E20" s="620">
        <v>0</v>
      </c>
      <c r="F20" s="611"/>
    </row>
    <row r="21" spans="1:6" ht="165.75" x14ac:dyDescent="0.25">
      <c r="A21" s="784" t="s">
        <v>34</v>
      </c>
      <c r="B21" s="834" t="s">
        <v>35</v>
      </c>
      <c r="C21" s="729">
        <v>0</v>
      </c>
      <c r="D21" s="619">
        <v>7980</v>
      </c>
      <c r="E21" s="620">
        <v>0</v>
      </c>
      <c r="F21" s="611"/>
    </row>
    <row r="22" spans="1:6" ht="191.25" x14ac:dyDescent="0.25">
      <c r="A22" s="784" t="s">
        <v>36</v>
      </c>
      <c r="B22" s="834" t="s">
        <v>37</v>
      </c>
      <c r="C22" s="729">
        <v>0</v>
      </c>
      <c r="D22" s="619">
        <v>5360</v>
      </c>
      <c r="E22" s="620">
        <v>0</v>
      </c>
      <c r="F22" s="611"/>
    </row>
    <row r="23" spans="1:6" ht="242.25" x14ac:dyDescent="0.25">
      <c r="A23" s="784" t="s">
        <v>38</v>
      </c>
      <c r="B23" s="834" t="s">
        <v>39</v>
      </c>
      <c r="C23" s="729">
        <v>0</v>
      </c>
      <c r="D23" s="619">
        <v>6430</v>
      </c>
      <c r="E23" s="620">
        <v>0</v>
      </c>
      <c r="F23" s="611"/>
    </row>
    <row r="24" spans="1:6" ht="178.5" x14ac:dyDescent="0.25">
      <c r="A24" s="784" t="s">
        <v>40</v>
      </c>
      <c r="B24" s="834" t="s">
        <v>41</v>
      </c>
      <c r="C24" s="729">
        <v>0</v>
      </c>
      <c r="D24" s="619">
        <v>7980</v>
      </c>
      <c r="E24" s="620">
        <v>0</v>
      </c>
      <c r="F24" s="611"/>
    </row>
    <row r="25" spans="1:6" x14ac:dyDescent="0.25">
      <c r="A25" s="784" t="s">
        <v>42</v>
      </c>
      <c r="B25" s="779" t="s">
        <v>43</v>
      </c>
      <c r="C25" s="729">
        <v>0</v>
      </c>
      <c r="D25" s="619">
        <v>6510</v>
      </c>
      <c r="E25" s="620">
        <v>0</v>
      </c>
      <c r="F25" s="611"/>
    </row>
    <row r="26" spans="1:6" x14ac:dyDescent="0.25">
      <c r="A26" s="785" t="s">
        <v>44</v>
      </c>
      <c r="B26" s="799" t="s">
        <v>45</v>
      </c>
      <c r="C26" s="744">
        <v>0</v>
      </c>
      <c r="D26" s="621">
        <v>26970</v>
      </c>
      <c r="E26" s="622">
        <v>0</v>
      </c>
      <c r="F26" s="611"/>
    </row>
    <row r="27" spans="1:6" x14ac:dyDescent="0.25">
      <c r="A27" s="1592" t="s">
        <v>46</v>
      </c>
      <c r="B27" s="1593"/>
      <c r="C27" s="1593"/>
      <c r="D27" s="1593"/>
      <c r="E27" s="1594"/>
      <c r="F27" s="611"/>
    </row>
    <row r="28" spans="1:6" x14ac:dyDescent="0.25">
      <c r="A28" s="783" t="s">
        <v>47</v>
      </c>
      <c r="B28" s="792" t="s">
        <v>48</v>
      </c>
      <c r="C28" s="732">
        <v>0</v>
      </c>
      <c r="D28" s="616">
        <v>1050</v>
      </c>
      <c r="E28" s="617">
        <v>0</v>
      </c>
      <c r="F28" s="611"/>
    </row>
    <row r="29" spans="1:6" x14ac:dyDescent="0.25">
      <c r="A29" s="784" t="s">
        <v>49</v>
      </c>
      <c r="B29" s="798" t="s">
        <v>50</v>
      </c>
      <c r="C29" s="729">
        <v>0</v>
      </c>
      <c r="D29" s="619">
        <v>1790</v>
      </c>
      <c r="E29" s="620">
        <v>0</v>
      </c>
      <c r="F29" s="611"/>
    </row>
    <row r="30" spans="1:6" x14ac:dyDescent="0.25">
      <c r="A30" s="784" t="s">
        <v>51</v>
      </c>
      <c r="B30" s="780" t="s">
        <v>52</v>
      </c>
      <c r="C30" s="729">
        <v>0</v>
      </c>
      <c r="D30" s="619">
        <v>570</v>
      </c>
      <c r="E30" s="620">
        <v>0</v>
      </c>
      <c r="F30" s="611"/>
    </row>
    <row r="31" spans="1:6" x14ac:dyDescent="0.25">
      <c r="A31" s="784" t="s">
        <v>53</v>
      </c>
      <c r="B31" s="780" t="s">
        <v>54</v>
      </c>
      <c r="C31" s="729">
        <v>0</v>
      </c>
      <c r="D31" s="619">
        <v>1420</v>
      </c>
      <c r="E31" s="620">
        <v>0</v>
      </c>
      <c r="F31" s="611"/>
    </row>
    <row r="32" spans="1:6" x14ac:dyDescent="0.25">
      <c r="A32" s="784" t="s">
        <v>55</v>
      </c>
      <c r="B32" s="780" t="s">
        <v>56</v>
      </c>
      <c r="C32" s="729">
        <v>0</v>
      </c>
      <c r="D32" s="619">
        <v>1140</v>
      </c>
      <c r="E32" s="620">
        <v>0</v>
      </c>
      <c r="F32" s="611"/>
    </row>
    <row r="33" spans="1:6" x14ac:dyDescent="0.25">
      <c r="A33" s="784" t="s">
        <v>57</v>
      </c>
      <c r="B33" s="798" t="s">
        <v>58</v>
      </c>
      <c r="C33" s="729">
        <v>0</v>
      </c>
      <c r="D33" s="619">
        <v>1050</v>
      </c>
      <c r="E33" s="620">
        <v>0</v>
      </c>
      <c r="F33" s="611"/>
    </row>
    <row r="34" spans="1:6" x14ac:dyDescent="0.25">
      <c r="A34" s="784" t="s">
        <v>59</v>
      </c>
      <c r="B34" s="780" t="s">
        <v>60</v>
      </c>
      <c r="C34" s="729">
        <v>0</v>
      </c>
      <c r="D34" s="619">
        <v>2550</v>
      </c>
      <c r="E34" s="620">
        <v>0</v>
      </c>
      <c r="F34" s="611"/>
    </row>
    <row r="35" spans="1:6" x14ac:dyDescent="0.25">
      <c r="A35" s="784" t="s">
        <v>61</v>
      </c>
      <c r="B35" s="798" t="s">
        <v>62</v>
      </c>
      <c r="C35" s="729">
        <v>0</v>
      </c>
      <c r="D35" s="619">
        <v>2550</v>
      </c>
      <c r="E35" s="620">
        <v>0</v>
      </c>
      <c r="F35" s="611"/>
    </row>
    <row r="36" spans="1:6" x14ac:dyDescent="0.25">
      <c r="A36" s="784" t="s">
        <v>63</v>
      </c>
      <c r="B36" s="798" t="s">
        <v>64</v>
      </c>
      <c r="C36" s="729">
        <v>0</v>
      </c>
      <c r="D36" s="619">
        <v>10160</v>
      </c>
      <c r="E36" s="620">
        <v>0</v>
      </c>
      <c r="F36" s="611"/>
    </row>
    <row r="37" spans="1:6" x14ac:dyDescent="0.25">
      <c r="A37" s="785" t="s">
        <v>65</v>
      </c>
      <c r="B37" s="833" t="s">
        <v>66</v>
      </c>
      <c r="C37" s="744">
        <v>0</v>
      </c>
      <c r="D37" s="621">
        <v>11890</v>
      </c>
      <c r="E37" s="622">
        <v>0</v>
      </c>
      <c r="F37" s="611"/>
    </row>
    <row r="38" spans="1:6" x14ac:dyDescent="0.25">
      <c r="A38" s="1597" t="s">
        <v>67</v>
      </c>
      <c r="B38" s="1598"/>
      <c r="C38" s="1598"/>
      <c r="D38" s="1598"/>
      <c r="E38" s="1599"/>
      <c r="F38" s="611"/>
    </row>
    <row r="39" spans="1:6" x14ac:dyDescent="0.25">
      <c r="A39" s="783" t="s">
        <v>68</v>
      </c>
      <c r="B39" s="778" t="s">
        <v>69</v>
      </c>
      <c r="C39" s="732">
        <v>0</v>
      </c>
      <c r="D39" s="624">
        <v>2962.6959999999999</v>
      </c>
      <c r="E39" s="625">
        <v>0</v>
      </c>
      <c r="F39" s="611"/>
    </row>
    <row r="40" spans="1:6" x14ac:dyDescent="0.25">
      <c r="A40" s="785" t="s">
        <v>70</v>
      </c>
      <c r="B40" s="793" t="s">
        <v>71</v>
      </c>
      <c r="C40" s="744">
        <v>0</v>
      </c>
      <c r="D40" s="626">
        <v>6955.4480000000003</v>
      </c>
      <c r="E40" s="627">
        <v>0</v>
      </c>
      <c r="F40" s="611"/>
    </row>
    <row r="41" spans="1:6" x14ac:dyDescent="0.25">
      <c r="A41" s="1597" t="s">
        <v>72</v>
      </c>
      <c r="B41" s="1598"/>
      <c r="C41" s="1598"/>
      <c r="D41" s="1598"/>
      <c r="E41" s="1599"/>
      <c r="F41" s="611"/>
    </row>
    <row r="42" spans="1:6" x14ac:dyDescent="0.25">
      <c r="A42" s="783" t="s">
        <v>73</v>
      </c>
      <c r="B42" s="800" t="s">
        <v>74</v>
      </c>
      <c r="C42" s="732">
        <v>0</v>
      </c>
      <c r="D42" s="624">
        <v>3430</v>
      </c>
      <c r="E42" s="625">
        <v>0</v>
      </c>
      <c r="F42" s="611"/>
    </row>
    <row r="43" spans="1:6" x14ac:dyDescent="0.25">
      <c r="A43" s="784" t="s">
        <v>75</v>
      </c>
      <c r="B43" s="780" t="s">
        <v>76</v>
      </c>
      <c r="C43" s="729">
        <v>0</v>
      </c>
      <c r="D43" s="619">
        <v>1890</v>
      </c>
      <c r="E43" s="620">
        <v>0</v>
      </c>
      <c r="F43" s="611"/>
    </row>
    <row r="44" spans="1:6" x14ac:dyDescent="0.25">
      <c r="A44" s="784" t="s">
        <v>77</v>
      </c>
      <c r="B44" s="780" t="s">
        <v>78</v>
      </c>
      <c r="C44" s="729">
        <v>0</v>
      </c>
      <c r="D44" s="619">
        <v>1890</v>
      </c>
      <c r="E44" s="620">
        <v>0</v>
      </c>
      <c r="F44" s="611"/>
    </row>
    <row r="45" spans="1:6" x14ac:dyDescent="0.25">
      <c r="A45" s="785" t="s">
        <v>79</v>
      </c>
      <c r="B45" s="781" t="s">
        <v>80</v>
      </c>
      <c r="C45" s="744">
        <v>0</v>
      </c>
      <c r="D45" s="626">
        <v>570</v>
      </c>
      <c r="E45" s="627">
        <v>0</v>
      </c>
      <c r="F45" s="611"/>
    </row>
    <row r="46" spans="1:6" x14ac:dyDescent="0.25">
      <c r="A46" s="1597" t="s">
        <v>81</v>
      </c>
      <c r="B46" s="1598"/>
      <c r="C46" s="1598"/>
      <c r="D46" s="1598"/>
      <c r="E46" s="1599"/>
      <c r="F46" s="611"/>
    </row>
    <row r="47" spans="1:6" x14ac:dyDescent="0.25">
      <c r="A47" s="783" t="s">
        <v>82</v>
      </c>
      <c r="B47" s="800" t="s">
        <v>83</v>
      </c>
      <c r="C47" s="732">
        <v>0</v>
      </c>
      <c r="D47" s="624">
        <v>1630</v>
      </c>
      <c r="E47" s="625">
        <v>0</v>
      </c>
      <c r="F47" s="611"/>
    </row>
    <row r="48" spans="1:6" x14ac:dyDescent="0.25">
      <c r="A48" s="784" t="s">
        <v>84</v>
      </c>
      <c r="B48" s="780" t="s">
        <v>85</v>
      </c>
      <c r="C48" s="729">
        <v>0</v>
      </c>
      <c r="D48" s="619">
        <v>1630</v>
      </c>
      <c r="E48" s="620">
        <v>0</v>
      </c>
      <c r="F48" s="611"/>
    </row>
    <row r="49" spans="1:7" x14ac:dyDescent="0.25">
      <c r="A49" s="785" t="s">
        <v>86</v>
      </c>
      <c r="B49" s="781" t="s">
        <v>87</v>
      </c>
      <c r="C49" s="744">
        <v>0</v>
      </c>
      <c r="D49" s="626">
        <v>940</v>
      </c>
      <c r="E49" s="627">
        <v>0</v>
      </c>
      <c r="F49" s="611"/>
      <c r="G49" s="604"/>
    </row>
    <row r="50" spans="1:7" x14ac:dyDescent="0.25">
      <c r="A50" s="628"/>
      <c r="B50" s="760" t="s">
        <v>88</v>
      </c>
      <c r="C50" s="628">
        <v>0</v>
      </c>
      <c r="D50" s="629"/>
      <c r="E50" s="630">
        <v>0</v>
      </c>
      <c r="F50" s="611"/>
      <c r="G50" s="604"/>
    </row>
    <row r="51" spans="1:7" x14ac:dyDescent="0.25">
      <c r="A51" s="631"/>
      <c r="B51" s="631"/>
      <c r="C51" s="631"/>
      <c r="D51" s="632"/>
      <c r="E51" s="633"/>
      <c r="F51" s="611"/>
      <c r="G51" s="604"/>
    </row>
    <row r="52" spans="1:7" x14ac:dyDescent="0.25">
      <c r="A52" s="611"/>
      <c r="B52" s="611"/>
      <c r="C52" s="611"/>
      <c r="D52" s="611"/>
      <c r="E52" s="611"/>
      <c r="F52" s="634"/>
      <c r="G52" s="635"/>
    </row>
    <row r="53" spans="1:7" x14ac:dyDescent="0.25">
      <c r="A53" s="1597" t="s">
        <v>89</v>
      </c>
      <c r="B53" s="1598"/>
      <c r="C53" s="1598"/>
      <c r="D53" s="1598"/>
      <c r="E53" s="1599"/>
      <c r="F53" s="634"/>
      <c r="G53" s="635"/>
    </row>
    <row r="54" spans="1:7" ht="76.5" x14ac:dyDescent="0.25">
      <c r="A54" s="613" t="s">
        <v>14</v>
      </c>
      <c r="B54" s="613" t="s">
        <v>90</v>
      </c>
      <c r="C54" s="614" t="s">
        <v>16</v>
      </c>
      <c r="D54" s="660"/>
      <c r="E54" s="615" t="s">
        <v>18</v>
      </c>
      <c r="F54" s="611"/>
      <c r="G54" s="604"/>
    </row>
    <row r="55" spans="1:7" x14ac:dyDescent="0.25">
      <c r="A55" s="741" t="s">
        <v>91</v>
      </c>
      <c r="B55" s="823" t="s">
        <v>92</v>
      </c>
      <c r="C55" s="665">
        <v>0</v>
      </c>
      <c r="D55" s="637"/>
      <c r="E55" s="638">
        <v>0</v>
      </c>
      <c r="F55" s="611"/>
      <c r="G55" s="604"/>
    </row>
    <row r="56" spans="1:7" x14ac:dyDescent="0.25">
      <c r="A56" s="821" t="s">
        <v>93</v>
      </c>
      <c r="B56" s="792" t="s">
        <v>94</v>
      </c>
      <c r="C56" s="775">
        <v>0</v>
      </c>
      <c r="D56" s="639"/>
      <c r="E56" s="640">
        <v>0</v>
      </c>
      <c r="F56" s="611"/>
      <c r="G56" s="604"/>
    </row>
    <row r="57" spans="1:7" x14ac:dyDescent="0.25">
      <c r="A57" s="784" t="s">
        <v>95</v>
      </c>
      <c r="B57" s="779" t="s">
        <v>96</v>
      </c>
      <c r="C57" s="729">
        <v>0</v>
      </c>
      <c r="D57" s="642"/>
      <c r="E57" s="643">
        <v>0</v>
      </c>
      <c r="F57" s="611"/>
      <c r="G57" s="604"/>
    </row>
    <row r="58" spans="1:7" x14ac:dyDescent="0.25">
      <c r="A58" s="784" t="s">
        <v>97</v>
      </c>
      <c r="B58" s="779" t="s">
        <v>98</v>
      </c>
      <c r="C58" s="729">
        <v>0</v>
      </c>
      <c r="D58" s="642"/>
      <c r="E58" s="643">
        <v>0</v>
      </c>
      <c r="F58" s="611"/>
      <c r="G58" s="604"/>
    </row>
    <row r="59" spans="1:7" x14ac:dyDescent="0.25">
      <c r="A59" s="784" t="s">
        <v>99</v>
      </c>
      <c r="B59" s="779" t="s">
        <v>100</v>
      </c>
      <c r="C59" s="729">
        <v>0</v>
      </c>
      <c r="D59" s="642"/>
      <c r="E59" s="643">
        <v>0</v>
      </c>
      <c r="F59" s="611"/>
      <c r="G59" s="604"/>
    </row>
    <row r="60" spans="1:7" x14ac:dyDescent="0.25">
      <c r="A60" s="816" t="s">
        <v>101</v>
      </c>
      <c r="B60" s="799" t="s">
        <v>102</v>
      </c>
      <c r="C60" s="759">
        <v>0</v>
      </c>
      <c r="D60" s="644"/>
      <c r="E60" s="645">
        <v>0</v>
      </c>
      <c r="F60" s="611"/>
      <c r="G60" s="604"/>
    </row>
    <row r="61" spans="1:7" x14ac:dyDescent="0.25">
      <c r="A61" s="783" t="s">
        <v>103</v>
      </c>
      <c r="B61" s="824" t="s">
        <v>104</v>
      </c>
      <c r="C61" s="761">
        <v>0</v>
      </c>
      <c r="D61" s="646"/>
      <c r="E61" s="647">
        <v>0</v>
      </c>
      <c r="F61" s="611"/>
      <c r="G61" s="604"/>
    </row>
    <row r="62" spans="1:7" x14ac:dyDescent="0.25">
      <c r="A62" s="827"/>
      <c r="B62" s="800" t="s">
        <v>105</v>
      </c>
      <c r="C62" s="732">
        <v>0</v>
      </c>
      <c r="D62" s="648"/>
      <c r="E62" s="649">
        <v>0</v>
      </c>
      <c r="F62" s="611"/>
      <c r="G62" s="604"/>
    </row>
    <row r="63" spans="1:7" x14ac:dyDescent="0.25">
      <c r="A63" s="827"/>
      <c r="B63" s="779" t="s">
        <v>106</v>
      </c>
      <c r="C63" s="729">
        <v>0</v>
      </c>
      <c r="D63" s="642"/>
      <c r="E63" s="643">
        <v>0</v>
      </c>
      <c r="F63" s="611"/>
      <c r="G63" s="604"/>
    </row>
    <row r="64" spans="1:7" x14ac:dyDescent="0.25">
      <c r="A64" s="828"/>
      <c r="B64" s="781" t="s">
        <v>107</v>
      </c>
      <c r="C64" s="744">
        <v>0</v>
      </c>
      <c r="D64" s="650"/>
      <c r="E64" s="651">
        <v>0</v>
      </c>
      <c r="F64" s="611"/>
      <c r="G64" s="604"/>
    </row>
    <row r="65" spans="1:7" x14ac:dyDescent="0.25">
      <c r="A65" s="821" t="s">
        <v>108</v>
      </c>
      <c r="B65" s="820" t="s">
        <v>109</v>
      </c>
      <c r="C65" s="775">
        <v>0</v>
      </c>
      <c r="D65" s="639"/>
      <c r="E65" s="640">
        <v>0</v>
      </c>
      <c r="F65" s="611"/>
      <c r="G65" s="604"/>
    </row>
    <row r="66" spans="1:7" x14ac:dyDescent="0.25">
      <c r="A66" s="784" t="s">
        <v>110</v>
      </c>
      <c r="B66" s="779" t="s">
        <v>111</v>
      </c>
      <c r="C66" s="729">
        <v>0</v>
      </c>
      <c r="D66" s="642"/>
      <c r="E66" s="643">
        <v>0</v>
      </c>
      <c r="F66" s="611"/>
      <c r="G66" s="604"/>
    </row>
    <row r="67" spans="1:7" x14ac:dyDescent="0.25">
      <c r="A67" s="816" t="s">
        <v>112</v>
      </c>
      <c r="B67" s="799" t="s">
        <v>113</v>
      </c>
      <c r="C67" s="759">
        <v>0</v>
      </c>
      <c r="D67" s="644"/>
      <c r="E67" s="645">
        <v>0</v>
      </c>
      <c r="F67" s="611"/>
      <c r="G67" s="604"/>
    </row>
    <row r="68" spans="1:7" x14ac:dyDescent="0.25">
      <c r="A68" s="829" t="s">
        <v>114</v>
      </c>
      <c r="B68" s="819" t="s">
        <v>115</v>
      </c>
      <c r="C68" s="776">
        <v>0</v>
      </c>
      <c r="D68" s="652"/>
      <c r="E68" s="653">
        <v>0</v>
      </c>
      <c r="F68" s="611"/>
      <c r="G68" s="604"/>
    </row>
    <row r="69" spans="1:7" x14ac:dyDescent="0.25">
      <c r="A69" s="784" t="s">
        <v>116</v>
      </c>
      <c r="B69" s="779" t="s">
        <v>117</v>
      </c>
      <c r="C69" s="729">
        <v>0</v>
      </c>
      <c r="D69" s="642"/>
      <c r="E69" s="643">
        <v>0</v>
      </c>
      <c r="F69" s="611"/>
      <c r="G69" s="604"/>
    </row>
    <row r="70" spans="1:7" x14ac:dyDescent="0.25">
      <c r="A70" s="784" t="s">
        <v>118</v>
      </c>
      <c r="B70" s="779" t="s">
        <v>119</v>
      </c>
      <c r="C70" s="729">
        <v>0</v>
      </c>
      <c r="D70" s="642"/>
      <c r="E70" s="643">
        <v>0</v>
      </c>
      <c r="F70" s="611"/>
      <c r="G70" s="604"/>
    </row>
    <row r="71" spans="1:7" x14ac:dyDescent="0.25">
      <c r="A71" s="784" t="s">
        <v>120</v>
      </c>
      <c r="B71" s="779" t="s">
        <v>121</v>
      </c>
      <c r="C71" s="729">
        <v>0</v>
      </c>
      <c r="D71" s="642"/>
      <c r="E71" s="643">
        <v>0</v>
      </c>
      <c r="F71" s="611"/>
      <c r="G71" s="604"/>
    </row>
    <row r="72" spans="1:7" x14ac:dyDescent="0.25">
      <c r="A72" s="784" t="s">
        <v>122</v>
      </c>
      <c r="B72" s="779" t="s">
        <v>123</v>
      </c>
      <c r="C72" s="729">
        <v>0</v>
      </c>
      <c r="D72" s="642"/>
      <c r="E72" s="643">
        <v>0</v>
      </c>
      <c r="F72" s="611"/>
      <c r="G72" s="604"/>
    </row>
    <row r="73" spans="1:7" x14ac:dyDescent="0.25">
      <c r="A73" s="830"/>
      <c r="B73" s="779" t="s">
        <v>124</v>
      </c>
      <c r="C73" s="729">
        <v>0</v>
      </c>
      <c r="D73" s="642"/>
      <c r="E73" s="643">
        <v>0</v>
      </c>
      <c r="F73" s="611"/>
      <c r="G73" s="604"/>
    </row>
    <row r="74" spans="1:7" x14ac:dyDescent="0.25">
      <c r="A74" s="831" t="s">
        <v>125</v>
      </c>
      <c r="B74" s="825" t="s">
        <v>126</v>
      </c>
      <c r="C74" s="766">
        <v>0</v>
      </c>
      <c r="D74" s="738"/>
      <c r="E74" s="739">
        <v>0</v>
      </c>
      <c r="F74" s="611"/>
      <c r="G74" s="604"/>
    </row>
    <row r="75" spans="1:7" x14ac:dyDescent="0.25">
      <c r="A75" s="832" t="s">
        <v>127</v>
      </c>
      <c r="B75" s="826" t="s">
        <v>128</v>
      </c>
      <c r="C75" s="777">
        <v>0</v>
      </c>
      <c r="D75" s="654"/>
      <c r="E75" s="655">
        <v>0</v>
      </c>
      <c r="F75" s="611"/>
      <c r="G75" s="604"/>
    </row>
    <row r="76" spans="1:7" x14ac:dyDescent="0.25">
      <c r="A76" s="786"/>
      <c r="B76" s="782" t="s">
        <v>129</v>
      </c>
      <c r="C76" s="665">
        <v>0</v>
      </c>
      <c r="D76" s="637"/>
      <c r="E76" s="657">
        <v>0</v>
      </c>
      <c r="F76" s="611"/>
      <c r="G76" s="604"/>
    </row>
    <row r="77" spans="1:7" x14ac:dyDescent="0.25">
      <c r="A77" s="611"/>
      <c r="B77" s="611"/>
      <c r="C77" s="611"/>
      <c r="D77" s="611"/>
      <c r="E77" s="611"/>
      <c r="F77" s="634"/>
      <c r="G77" s="635"/>
    </row>
    <row r="78" spans="1:7" x14ac:dyDescent="0.25">
      <c r="A78" s="611"/>
      <c r="B78" s="611"/>
      <c r="C78" s="611"/>
      <c r="D78" s="611"/>
      <c r="E78" s="611"/>
      <c r="F78" s="634"/>
      <c r="G78" s="635"/>
    </row>
    <row r="79" spans="1:7" x14ac:dyDescent="0.25">
      <c r="A79" s="1589" t="s">
        <v>130</v>
      </c>
      <c r="B79" s="1590"/>
      <c r="C79" s="1590"/>
      <c r="D79" s="1590"/>
      <c r="E79" s="1591"/>
      <c r="F79" s="634"/>
      <c r="G79" s="635"/>
    </row>
    <row r="80" spans="1:7" ht="76.5" x14ac:dyDescent="0.25">
      <c r="A80" s="613" t="s">
        <v>14</v>
      </c>
      <c r="B80" s="740" t="s">
        <v>15</v>
      </c>
      <c r="C80" s="658" t="s">
        <v>16</v>
      </c>
      <c r="D80" s="660"/>
      <c r="E80" s="661" t="s">
        <v>18</v>
      </c>
      <c r="F80" s="634"/>
      <c r="G80" s="635"/>
    </row>
    <row r="81" spans="1:6" x14ac:dyDescent="0.25">
      <c r="A81" s="822" t="s">
        <v>131</v>
      </c>
      <c r="B81" s="792" t="s">
        <v>132</v>
      </c>
      <c r="C81" s="732">
        <v>0</v>
      </c>
      <c r="D81" s="639"/>
      <c r="E81" s="662">
        <v>0</v>
      </c>
      <c r="F81" s="611"/>
    </row>
    <row r="82" spans="1:6" x14ac:dyDescent="0.25">
      <c r="A82" s="806">
        <v>2001</v>
      </c>
      <c r="B82" s="779" t="s">
        <v>133</v>
      </c>
      <c r="C82" s="729">
        <v>0</v>
      </c>
      <c r="D82" s="642"/>
      <c r="E82" s="663">
        <v>0</v>
      </c>
      <c r="F82" s="611"/>
    </row>
    <row r="83" spans="1:6" x14ac:dyDescent="0.25">
      <c r="A83" s="816" t="s">
        <v>134</v>
      </c>
      <c r="B83" s="799" t="s">
        <v>135</v>
      </c>
      <c r="C83" s="759">
        <v>0</v>
      </c>
      <c r="D83" s="644"/>
      <c r="E83" s="664">
        <v>0</v>
      </c>
      <c r="F83" s="611"/>
    </row>
    <row r="84" spans="1:6" x14ac:dyDescent="0.25">
      <c r="A84" s="786"/>
      <c r="B84" s="782" t="s">
        <v>136</v>
      </c>
      <c r="C84" s="665">
        <v>0</v>
      </c>
      <c r="D84" s="637"/>
      <c r="E84" s="666">
        <v>0</v>
      </c>
      <c r="F84" s="611"/>
    </row>
    <row r="85" spans="1:6" x14ac:dyDescent="0.25">
      <c r="A85" s="611"/>
      <c r="B85" s="611"/>
      <c r="C85" s="611"/>
      <c r="D85" s="611"/>
      <c r="E85" s="611"/>
      <c r="F85" s="611"/>
    </row>
    <row r="86" spans="1:6" x14ac:dyDescent="0.25">
      <c r="A86" s="611"/>
      <c r="B86" s="611"/>
      <c r="C86" s="611"/>
      <c r="D86" s="611"/>
      <c r="E86" s="611"/>
      <c r="F86" s="608"/>
    </row>
    <row r="87" spans="1:6" x14ac:dyDescent="0.25">
      <c r="A87" s="1607" t="s">
        <v>137</v>
      </c>
      <c r="B87" s="1608"/>
      <c r="C87" s="1608"/>
      <c r="D87" s="1608"/>
      <c r="E87" s="1608"/>
      <c r="F87" s="1609"/>
    </row>
    <row r="88" spans="1:6" x14ac:dyDescent="0.2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51" x14ac:dyDescent="0.25">
      <c r="A89" s="1611"/>
      <c r="B89" s="1611"/>
      <c r="C89" s="740" t="s">
        <v>138</v>
      </c>
      <c r="D89" s="743" t="s">
        <v>139</v>
      </c>
      <c r="E89" s="659" t="s">
        <v>140</v>
      </c>
      <c r="F89" s="615" t="s">
        <v>18</v>
      </c>
    </row>
    <row r="90" spans="1:6" x14ac:dyDescent="0.25">
      <c r="A90" s="783" t="s">
        <v>141</v>
      </c>
      <c r="B90" s="778" t="s">
        <v>142</v>
      </c>
      <c r="C90" s="769">
        <v>0</v>
      </c>
      <c r="D90" s="667">
        <v>0</v>
      </c>
      <c r="E90" s="668">
        <v>0</v>
      </c>
      <c r="F90" s="669">
        <v>0</v>
      </c>
    </row>
    <row r="91" spans="1:6" x14ac:dyDescent="0.25">
      <c r="A91" s="784" t="s">
        <v>143</v>
      </c>
      <c r="B91" s="779" t="s">
        <v>144</v>
      </c>
      <c r="C91" s="770">
        <v>0</v>
      </c>
      <c r="D91" s="670">
        <v>0</v>
      </c>
      <c r="E91" s="671">
        <v>0</v>
      </c>
      <c r="F91" s="672">
        <v>0</v>
      </c>
    </row>
    <row r="92" spans="1:6" x14ac:dyDescent="0.25">
      <c r="A92" s="784" t="s">
        <v>145</v>
      </c>
      <c r="B92" s="779" t="s">
        <v>146</v>
      </c>
      <c r="C92" s="770">
        <v>0</v>
      </c>
      <c r="D92" s="670">
        <v>0</v>
      </c>
      <c r="E92" s="671">
        <v>0</v>
      </c>
      <c r="F92" s="672">
        <v>0</v>
      </c>
    </row>
    <row r="93" spans="1:6" x14ac:dyDescent="0.25">
      <c r="A93" s="784" t="s">
        <v>147</v>
      </c>
      <c r="B93" s="779" t="s">
        <v>148</v>
      </c>
      <c r="C93" s="770">
        <v>0</v>
      </c>
      <c r="D93" s="670">
        <v>0</v>
      </c>
      <c r="E93" s="671">
        <v>0</v>
      </c>
      <c r="F93" s="672">
        <v>0</v>
      </c>
    </row>
    <row r="94" spans="1:6" x14ac:dyDescent="0.25">
      <c r="A94" s="784" t="s">
        <v>149</v>
      </c>
      <c r="B94" s="779" t="s">
        <v>150</v>
      </c>
      <c r="C94" s="770">
        <v>0</v>
      </c>
      <c r="D94" s="670">
        <v>0</v>
      </c>
      <c r="E94" s="671">
        <v>0</v>
      </c>
      <c r="F94" s="672">
        <v>0</v>
      </c>
    </row>
    <row r="95" spans="1:6" x14ac:dyDescent="0.25">
      <c r="A95" s="784" t="s">
        <v>151</v>
      </c>
      <c r="B95" s="779" t="s">
        <v>152</v>
      </c>
      <c r="C95" s="770">
        <v>0</v>
      </c>
      <c r="D95" s="670">
        <v>0</v>
      </c>
      <c r="E95" s="671">
        <v>0</v>
      </c>
      <c r="F95" s="672">
        <v>0</v>
      </c>
    </row>
    <row r="96" spans="1:6" x14ac:dyDescent="0.25">
      <c r="A96" s="784" t="s">
        <v>153</v>
      </c>
      <c r="B96" s="779" t="s">
        <v>154</v>
      </c>
      <c r="C96" s="770">
        <v>0</v>
      </c>
      <c r="D96" s="670">
        <v>0</v>
      </c>
      <c r="E96" s="671">
        <v>0</v>
      </c>
      <c r="F96" s="672">
        <v>0</v>
      </c>
    </row>
    <row r="97" spans="1:6" x14ac:dyDescent="0.25">
      <c r="A97" s="784" t="s">
        <v>155</v>
      </c>
      <c r="B97" s="779" t="s">
        <v>156</v>
      </c>
      <c r="C97" s="770">
        <v>0</v>
      </c>
      <c r="D97" s="670">
        <v>0</v>
      </c>
      <c r="E97" s="671">
        <v>0</v>
      </c>
      <c r="F97" s="672">
        <v>0</v>
      </c>
    </row>
    <row r="98" spans="1:6" x14ac:dyDescent="0.25">
      <c r="A98" s="784" t="s">
        <v>157</v>
      </c>
      <c r="B98" s="779" t="s">
        <v>158</v>
      </c>
      <c r="C98" s="770">
        <v>0</v>
      </c>
      <c r="D98" s="670">
        <v>0</v>
      </c>
      <c r="E98" s="671">
        <v>0</v>
      </c>
      <c r="F98" s="672">
        <v>0</v>
      </c>
    </row>
    <row r="99" spans="1:6" x14ac:dyDescent="0.25">
      <c r="A99" s="784" t="s">
        <v>159</v>
      </c>
      <c r="B99" s="779" t="s">
        <v>160</v>
      </c>
      <c r="C99" s="770">
        <v>0</v>
      </c>
      <c r="D99" s="670">
        <v>0</v>
      </c>
      <c r="E99" s="671">
        <v>0</v>
      </c>
      <c r="F99" s="672">
        <v>0</v>
      </c>
    </row>
    <row r="100" spans="1:6" x14ac:dyDescent="0.25">
      <c r="A100" s="784" t="s">
        <v>161</v>
      </c>
      <c r="B100" s="779" t="s">
        <v>162</v>
      </c>
      <c r="C100" s="770">
        <v>0</v>
      </c>
      <c r="D100" s="670">
        <v>0</v>
      </c>
      <c r="E100" s="671">
        <v>0</v>
      </c>
      <c r="F100" s="672">
        <v>0</v>
      </c>
    </row>
    <row r="101" spans="1:6" x14ac:dyDescent="0.25">
      <c r="A101" s="784" t="s">
        <v>163</v>
      </c>
      <c r="B101" s="779" t="s">
        <v>164</v>
      </c>
      <c r="C101" s="770">
        <v>0</v>
      </c>
      <c r="D101" s="670">
        <v>0</v>
      </c>
      <c r="E101" s="671">
        <v>0</v>
      </c>
      <c r="F101" s="672">
        <v>0</v>
      </c>
    </row>
    <row r="102" spans="1:6" x14ac:dyDescent="0.25">
      <c r="A102" s="816" t="s">
        <v>165</v>
      </c>
      <c r="B102" s="799" t="s">
        <v>166</v>
      </c>
      <c r="C102" s="771">
        <v>0</v>
      </c>
      <c r="D102" s="673">
        <v>0</v>
      </c>
      <c r="E102" s="674">
        <v>0</v>
      </c>
      <c r="F102" s="675">
        <v>0</v>
      </c>
    </row>
    <row r="103" spans="1:6" x14ac:dyDescent="0.25">
      <c r="A103" s="783" t="s">
        <v>167</v>
      </c>
      <c r="B103" s="778" t="s">
        <v>168</v>
      </c>
      <c r="C103" s="769">
        <v>0</v>
      </c>
      <c r="D103" s="667">
        <v>0</v>
      </c>
      <c r="E103" s="668">
        <v>0</v>
      </c>
      <c r="F103" s="669">
        <v>0</v>
      </c>
    </row>
    <row r="104" spans="1:6" x14ac:dyDescent="0.25">
      <c r="A104" s="784"/>
      <c r="B104" s="779" t="s">
        <v>169</v>
      </c>
      <c r="C104" s="770">
        <v>0</v>
      </c>
      <c r="D104" s="670">
        <v>0</v>
      </c>
      <c r="E104" s="671">
        <v>0</v>
      </c>
      <c r="F104" s="672">
        <v>0</v>
      </c>
    </row>
    <row r="105" spans="1:6" x14ac:dyDescent="0.25">
      <c r="A105" s="784"/>
      <c r="B105" s="779" t="s">
        <v>170</v>
      </c>
      <c r="C105" s="770">
        <v>0</v>
      </c>
      <c r="D105" s="670">
        <v>0</v>
      </c>
      <c r="E105" s="671">
        <v>0</v>
      </c>
      <c r="F105" s="672">
        <v>0</v>
      </c>
    </row>
    <row r="106" spans="1:6" x14ac:dyDescent="0.25">
      <c r="A106" s="785"/>
      <c r="B106" s="793" t="s">
        <v>171</v>
      </c>
      <c r="C106" s="772">
        <v>0</v>
      </c>
      <c r="D106" s="677">
        <v>0</v>
      </c>
      <c r="E106" s="678">
        <v>0</v>
      </c>
      <c r="F106" s="679">
        <v>0</v>
      </c>
    </row>
    <row r="107" spans="1:6" x14ac:dyDescent="0.25">
      <c r="A107" s="821" t="s">
        <v>172</v>
      </c>
      <c r="B107" s="820" t="s">
        <v>173</v>
      </c>
      <c r="C107" s="773">
        <v>0</v>
      </c>
      <c r="D107" s="680">
        <v>0</v>
      </c>
      <c r="E107" s="681">
        <v>0</v>
      </c>
      <c r="F107" s="682">
        <v>0</v>
      </c>
    </row>
    <row r="108" spans="1:6" x14ac:dyDescent="0.25">
      <c r="A108" s="817">
        <v>2106</v>
      </c>
      <c r="B108" s="793" t="s">
        <v>174</v>
      </c>
      <c r="C108" s="772">
        <v>0</v>
      </c>
      <c r="D108" s="677">
        <v>0</v>
      </c>
      <c r="E108" s="678">
        <v>0</v>
      </c>
      <c r="F108" s="679">
        <v>0</v>
      </c>
    </row>
    <row r="109" spans="1:6" x14ac:dyDescent="0.25">
      <c r="A109" s="791"/>
      <c r="B109" s="790" t="s">
        <v>175</v>
      </c>
      <c r="C109" s="774">
        <v>0</v>
      </c>
      <c r="D109" s="684">
        <v>0</v>
      </c>
      <c r="E109" s="685">
        <v>0</v>
      </c>
      <c r="F109" s="686">
        <v>0</v>
      </c>
    </row>
    <row r="110" spans="1:6" x14ac:dyDescent="0.25">
      <c r="A110" s="611"/>
      <c r="B110" s="611"/>
      <c r="C110" s="611"/>
      <c r="D110" s="611"/>
      <c r="E110" s="611"/>
      <c r="F110" s="608"/>
    </row>
    <row r="111" spans="1:6" x14ac:dyDescent="0.25">
      <c r="A111" s="611"/>
      <c r="B111" s="611"/>
      <c r="C111" s="611"/>
      <c r="D111" s="611"/>
      <c r="E111" s="611"/>
      <c r="F111" s="608"/>
    </row>
    <row r="112" spans="1:6" x14ac:dyDescent="0.25">
      <c r="A112" s="1589" t="s">
        <v>176</v>
      </c>
      <c r="B112" s="1590"/>
      <c r="C112" s="1590"/>
      <c r="D112" s="1590"/>
      <c r="E112" s="1591"/>
      <c r="F112" s="608"/>
    </row>
    <row r="113" spans="1:6" ht="76.5" x14ac:dyDescent="0.25">
      <c r="A113" s="613" t="s">
        <v>14</v>
      </c>
      <c r="B113" s="613" t="s">
        <v>15</v>
      </c>
      <c r="C113" s="614" t="s">
        <v>16</v>
      </c>
      <c r="D113" s="659" t="s">
        <v>17</v>
      </c>
      <c r="E113" s="615" t="s">
        <v>18</v>
      </c>
      <c r="F113" s="608"/>
    </row>
    <row r="114" spans="1:6" x14ac:dyDescent="0.25">
      <c r="A114" s="783" t="s">
        <v>177</v>
      </c>
      <c r="B114" s="778" t="s">
        <v>178</v>
      </c>
      <c r="C114" s="732">
        <v>0</v>
      </c>
      <c r="D114" s="687">
        <v>121650</v>
      </c>
      <c r="E114" s="688">
        <v>0</v>
      </c>
      <c r="F114" s="611"/>
    </row>
    <row r="115" spans="1:6" x14ac:dyDescent="0.25">
      <c r="A115" s="785" t="s">
        <v>179</v>
      </c>
      <c r="B115" s="814" t="s">
        <v>180</v>
      </c>
      <c r="C115" s="759">
        <v>0</v>
      </c>
      <c r="D115" s="689">
        <v>128010</v>
      </c>
      <c r="E115" s="664">
        <v>0</v>
      </c>
      <c r="F115" s="611"/>
    </row>
    <row r="116" spans="1:6" x14ac:dyDescent="0.25">
      <c r="A116" s="665"/>
      <c r="B116" s="742" t="s">
        <v>181</v>
      </c>
      <c r="C116" s="665">
        <v>0</v>
      </c>
      <c r="D116" s="637"/>
      <c r="E116" s="666">
        <v>0</v>
      </c>
      <c r="F116" s="611"/>
    </row>
    <row r="117" spans="1:6" x14ac:dyDescent="0.25">
      <c r="A117" s="611"/>
      <c r="B117" s="611"/>
      <c r="C117" s="611"/>
      <c r="D117" s="611"/>
      <c r="E117" s="611"/>
      <c r="F117" s="611"/>
    </row>
    <row r="118" spans="1:6" x14ac:dyDescent="0.25">
      <c r="A118" s="611"/>
      <c r="B118" s="611"/>
      <c r="C118" s="611"/>
      <c r="D118" s="611"/>
      <c r="E118" s="611"/>
      <c r="F118" s="608"/>
    </row>
    <row r="119" spans="1:6" x14ac:dyDescent="0.25">
      <c r="A119" s="1606" t="s">
        <v>182</v>
      </c>
      <c r="B119" s="1606"/>
      <c r="C119" s="1606"/>
      <c r="D119" s="611"/>
      <c r="E119" s="611"/>
      <c r="F119" s="608"/>
    </row>
    <row r="120" spans="1:6" ht="76.5" x14ac:dyDescent="0.25">
      <c r="A120" s="613" t="s">
        <v>14</v>
      </c>
      <c r="B120" s="613" t="s">
        <v>16</v>
      </c>
      <c r="C120" s="613" t="s">
        <v>18</v>
      </c>
      <c r="D120" s="611"/>
      <c r="E120" s="611"/>
      <c r="F120" s="611"/>
    </row>
    <row r="121" spans="1:6" x14ac:dyDescent="0.25">
      <c r="A121" s="690" t="s">
        <v>183</v>
      </c>
      <c r="B121" s="691" t="s">
        <v>184</v>
      </c>
      <c r="C121" s="692">
        <v>0</v>
      </c>
      <c r="D121" s="611"/>
      <c r="E121" s="611"/>
      <c r="F121" s="611"/>
    </row>
    <row r="122" spans="1:6" x14ac:dyDescent="0.25">
      <c r="A122" s="611"/>
      <c r="B122" s="611"/>
      <c r="C122" s="611"/>
      <c r="D122" s="611"/>
      <c r="E122" s="608"/>
      <c r="F122" s="611"/>
    </row>
    <row r="123" spans="1:6" x14ac:dyDescent="0.25">
      <c r="A123" s="611"/>
      <c r="B123" s="611"/>
      <c r="C123" s="611"/>
      <c r="D123" s="611"/>
      <c r="E123" s="608"/>
      <c r="F123" s="611"/>
    </row>
    <row r="124" spans="1:6" x14ac:dyDescent="0.25">
      <c r="A124" s="1589" t="s">
        <v>185</v>
      </c>
      <c r="B124" s="1590"/>
      <c r="C124" s="1590"/>
      <c r="D124" s="1590"/>
      <c r="E124" s="1591"/>
      <c r="F124" s="608"/>
    </row>
    <row r="125" spans="1:6" ht="76.5" x14ac:dyDescent="0.25">
      <c r="A125" s="613" t="s">
        <v>14</v>
      </c>
      <c r="B125" s="613" t="s">
        <v>15</v>
      </c>
      <c r="C125" s="614" t="s">
        <v>16</v>
      </c>
      <c r="D125" s="659" t="s">
        <v>17</v>
      </c>
      <c r="E125" s="615" t="s">
        <v>18</v>
      </c>
      <c r="F125" s="608"/>
    </row>
    <row r="126" spans="1:6" x14ac:dyDescent="0.25">
      <c r="A126" s="783" t="s">
        <v>186</v>
      </c>
      <c r="B126" s="800" t="s">
        <v>187</v>
      </c>
      <c r="C126" s="732">
        <v>0</v>
      </c>
      <c r="D126" s="624">
        <v>31160</v>
      </c>
      <c r="E126" s="693">
        <v>0</v>
      </c>
      <c r="F126" s="611"/>
    </row>
    <row r="127" spans="1:6" x14ac:dyDescent="0.25">
      <c r="A127" s="784" t="s">
        <v>188</v>
      </c>
      <c r="B127" s="780" t="s">
        <v>189</v>
      </c>
      <c r="C127" s="729">
        <v>0</v>
      </c>
      <c r="D127" s="619">
        <v>28680</v>
      </c>
      <c r="E127" s="694">
        <v>0</v>
      </c>
      <c r="F127" s="611"/>
    </row>
    <row r="128" spans="1:6" x14ac:dyDescent="0.25">
      <c r="A128" s="784" t="s">
        <v>190</v>
      </c>
      <c r="B128" s="780" t="s">
        <v>191</v>
      </c>
      <c r="C128" s="729">
        <v>0</v>
      </c>
      <c r="D128" s="619">
        <v>23910</v>
      </c>
      <c r="E128" s="694">
        <v>0</v>
      </c>
      <c r="F128" s="611"/>
    </row>
    <row r="129" spans="1:6" x14ac:dyDescent="0.25">
      <c r="A129" s="784" t="s">
        <v>192</v>
      </c>
      <c r="B129" s="780" t="s">
        <v>193</v>
      </c>
      <c r="C129" s="729">
        <v>0</v>
      </c>
      <c r="D129" s="619">
        <v>129530</v>
      </c>
      <c r="E129" s="694">
        <v>0</v>
      </c>
      <c r="F129" s="611"/>
    </row>
    <row r="130" spans="1:6" x14ac:dyDescent="0.25">
      <c r="A130" s="784" t="s">
        <v>194</v>
      </c>
      <c r="B130" s="780" t="s">
        <v>195</v>
      </c>
      <c r="C130" s="729">
        <v>0</v>
      </c>
      <c r="D130" s="619">
        <v>62560</v>
      </c>
      <c r="E130" s="694">
        <v>0</v>
      </c>
      <c r="F130" s="611"/>
    </row>
    <row r="131" spans="1:6" x14ac:dyDescent="0.25">
      <c r="A131" s="784" t="s">
        <v>196</v>
      </c>
      <c r="B131" s="780" t="s">
        <v>197</v>
      </c>
      <c r="C131" s="729">
        <v>0</v>
      </c>
      <c r="D131" s="619">
        <v>56130</v>
      </c>
      <c r="E131" s="694">
        <v>0</v>
      </c>
      <c r="F131" s="611"/>
    </row>
    <row r="132" spans="1:6" x14ac:dyDescent="0.25">
      <c r="A132" s="784" t="s">
        <v>198</v>
      </c>
      <c r="B132" s="780" t="s">
        <v>199</v>
      </c>
      <c r="C132" s="729">
        <v>0</v>
      </c>
      <c r="D132" s="619">
        <v>15930</v>
      </c>
      <c r="E132" s="694">
        <v>0</v>
      </c>
      <c r="F132" s="611"/>
    </row>
    <row r="133" spans="1:6" x14ac:dyDescent="0.25">
      <c r="A133" s="784" t="s">
        <v>200</v>
      </c>
      <c r="B133" s="780" t="s">
        <v>201</v>
      </c>
      <c r="C133" s="729">
        <v>0</v>
      </c>
      <c r="D133" s="619">
        <v>24960</v>
      </c>
      <c r="E133" s="694">
        <v>0</v>
      </c>
      <c r="F133" s="611"/>
    </row>
    <row r="134" spans="1:6" x14ac:dyDescent="0.25">
      <c r="A134" s="784" t="s">
        <v>202</v>
      </c>
      <c r="B134" s="780" t="s">
        <v>203</v>
      </c>
      <c r="C134" s="729">
        <v>0</v>
      </c>
      <c r="D134" s="619">
        <v>25160</v>
      </c>
      <c r="E134" s="694">
        <v>0</v>
      </c>
      <c r="F134" s="611"/>
    </row>
    <row r="135" spans="1:6" x14ac:dyDescent="0.25">
      <c r="A135" s="784" t="s">
        <v>204</v>
      </c>
      <c r="B135" s="780" t="s">
        <v>205</v>
      </c>
      <c r="C135" s="729">
        <v>0</v>
      </c>
      <c r="D135" s="619">
        <v>25980</v>
      </c>
      <c r="E135" s="694">
        <v>0</v>
      </c>
      <c r="F135" s="611"/>
    </row>
    <row r="136" spans="1:6" x14ac:dyDescent="0.25">
      <c r="A136" s="784" t="s">
        <v>206</v>
      </c>
      <c r="B136" s="780" t="s">
        <v>207</v>
      </c>
      <c r="C136" s="729">
        <v>0</v>
      </c>
      <c r="D136" s="619">
        <v>31160</v>
      </c>
      <c r="E136" s="694">
        <v>0</v>
      </c>
      <c r="F136" s="611"/>
    </row>
    <row r="137" spans="1:6" x14ac:dyDescent="0.25">
      <c r="A137" s="784" t="s">
        <v>208</v>
      </c>
      <c r="B137" s="779" t="s">
        <v>209</v>
      </c>
      <c r="C137" s="729">
        <v>0</v>
      </c>
      <c r="D137" s="619">
        <v>6040</v>
      </c>
      <c r="E137" s="694">
        <v>0</v>
      </c>
      <c r="F137" s="611"/>
    </row>
    <row r="138" spans="1:6" x14ac:dyDescent="0.25">
      <c r="A138" s="784" t="s">
        <v>210</v>
      </c>
      <c r="B138" s="779" t="s">
        <v>211</v>
      </c>
      <c r="C138" s="729">
        <v>0</v>
      </c>
      <c r="D138" s="619">
        <v>43660</v>
      </c>
      <c r="E138" s="694">
        <v>0</v>
      </c>
      <c r="F138" s="611"/>
    </row>
    <row r="139" spans="1:6" x14ac:dyDescent="0.25">
      <c r="A139" s="785"/>
      <c r="B139" s="818" t="s">
        <v>212</v>
      </c>
      <c r="C139" s="768">
        <v>0</v>
      </c>
      <c r="D139" s="695"/>
      <c r="E139" s="696">
        <v>0</v>
      </c>
      <c r="F139" s="611"/>
    </row>
    <row r="140" spans="1:6" x14ac:dyDescent="0.25">
      <c r="A140" s="783"/>
      <c r="B140" s="819" t="s">
        <v>213</v>
      </c>
      <c r="C140" s="732"/>
      <c r="D140" s="624"/>
      <c r="E140" s="693"/>
      <c r="F140" s="611"/>
    </row>
    <row r="141" spans="1:6" x14ac:dyDescent="0.25">
      <c r="A141" s="784" t="s">
        <v>214</v>
      </c>
      <c r="B141" s="780" t="s">
        <v>215</v>
      </c>
      <c r="C141" s="729">
        <v>0</v>
      </c>
      <c r="D141" s="619">
        <v>10480</v>
      </c>
      <c r="E141" s="694">
        <v>0</v>
      </c>
      <c r="F141" s="611"/>
    </row>
    <row r="142" spans="1:6" x14ac:dyDescent="0.25">
      <c r="A142" s="784" t="s">
        <v>216</v>
      </c>
      <c r="B142" s="780" t="s">
        <v>217</v>
      </c>
      <c r="C142" s="729">
        <v>0</v>
      </c>
      <c r="D142" s="619">
        <v>10480</v>
      </c>
      <c r="E142" s="694">
        <v>0</v>
      </c>
      <c r="F142" s="611"/>
    </row>
    <row r="143" spans="1:6" x14ac:dyDescent="0.25">
      <c r="A143" s="784" t="s">
        <v>218</v>
      </c>
      <c r="B143" s="780" t="s">
        <v>219</v>
      </c>
      <c r="C143" s="729">
        <v>0</v>
      </c>
      <c r="D143" s="619">
        <v>4620</v>
      </c>
      <c r="E143" s="694">
        <v>0</v>
      </c>
      <c r="F143" s="611"/>
    </row>
    <row r="144" spans="1:6" x14ac:dyDescent="0.25">
      <c r="A144" s="784" t="s">
        <v>220</v>
      </c>
      <c r="B144" s="780" t="s">
        <v>221</v>
      </c>
      <c r="C144" s="729">
        <v>0</v>
      </c>
      <c r="D144" s="619">
        <v>84230</v>
      </c>
      <c r="E144" s="694">
        <v>0</v>
      </c>
      <c r="F144" s="611"/>
    </row>
    <row r="145" spans="1:6" x14ac:dyDescent="0.25">
      <c r="A145" s="784" t="s">
        <v>222</v>
      </c>
      <c r="B145" s="780" t="s">
        <v>223</v>
      </c>
      <c r="C145" s="729">
        <v>0</v>
      </c>
      <c r="D145" s="619">
        <v>9940</v>
      </c>
      <c r="E145" s="694">
        <v>0</v>
      </c>
      <c r="F145" s="611"/>
    </row>
    <row r="146" spans="1:6" x14ac:dyDescent="0.25">
      <c r="A146" s="784" t="s">
        <v>224</v>
      </c>
      <c r="B146" s="780" t="s">
        <v>225</v>
      </c>
      <c r="C146" s="729">
        <v>0</v>
      </c>
      <c r="D146" s="619">
        <v>7660</v>
      </c>
      <c r="E146" s="694">
        <v>0</v>
      </c>
      <c r="F146" s="611"/>
    </row>
    <row r="147" spans="1:6" x14ac:dyDescent="0.25">
      <c r="A147" s="785"/>
      <c r="B147" s="818" t="s">
        <v>226</v>
      </c>
      <c r="C147" s="768">
        <v>0</v>
      </c>
      <c r="D147" s="695"/>
      <c r="E147" s="696">
        <v>0</v>
      </c>
      <c r="F147" s="611"/>
    </row>
    <row r="148" spans="1:6" x14ac:dyDescent="0.25">
      <c r="A148" s="791"/>
      <c r="B148" s="790" t="s">
        <v>227</v>
      </c>
      <c r="C148" s="628">
        <v>0</v>
      </c>
      <c r="D148" s="697"/>
      <c r="E148" s="698">
        <v>0</v>
      </c>
      <c r="F148" s="611"/>
    </row>
    <row r="149" spans="1:6" x14ac:dyDescent="0.25">
      <c r="A149" s="611"/>
      <c r="B149" s="611"/>
      <c r="C149" s="611"/>
      <c r="D149" s="611"/>
      <c r="E149" s="611"/>
      <c r="F149" s="611"/>
    </row>
    <row r="150" spans="1:6" x14ac:dyDescent="0.25">
      <c r="A150" s="611"/>
      <c r="B150" s="611"/>
      <c r="C150" s="611"/>
      <c r="D150" s="611"/>
      <c r="E150" s="611"/>
      <c r="F150" s="608"/>
    </row>
    <row r="151" spans="1:6" x14ac:dyDescent="0.25">
      <c r="A151" s="1607" t="s">
        <v>228</v>
      </c>
      <c r="B151" s="1608"/>
      <c r="C151" s="1608"/>
      <c r="D151" s="1608"/>
      <c r="E151" s="1609"/>
      <c r="F151" s="608"/>
    </row>
    <row r="152" spans="1:6" ht="76.5" x14ac:dyDescent="0.25">
      <c r="A152" s="613" t="s">
        <v>14</v>
      </c>
      <c r="B152" s="613" t="s">
        <v>15</v>
      </c>
      <c r="C152" s="614" t="s">
        <v>16</v>
      </c>
      <c r="D152" s="659" t="s">
        <v>17</v>
      </c>
      <c r="E152" s="615" t="s">
        <v>18</v>
      </c>
      <c r="F152" s="611"/>
    </row>
    <row r="153" spans="1:6" x14ac:dyDescent="0.25">
      <c r="A153" s="783" t="s">
        <v>229</v>
      </c>
      <c r="B153" s="800" t="s">
        <v>230</v>
      </c>
      <c r="C153" s="732">
        <v>0</v>
      </c>
      <c r="D153" s="624">
        <v>720</v>
      </c>
      <c r="E153" s="693">
        <v>0</v>
      </c>
      <c r="F153" s="611"/>
    </row>
    <row r="154" spans="1:6" x14ac:dyDescent="0.25">
      <c r="A154" s="785" t="s">
        <v>231</v>
      </c>
      <c r="B154" s="781" t="s">
        <v>232</v>
      </c>
      <c r="C154" s="744">
        <v>0</v>
      </c>
      <c r="D154" s="626">
        <v>100</v>
      </c>
      <c r="E154" s="699">
        <v>0</v>
      </c>
      <c r="F154" s="611"/>
    </row>
    <row r="155" spans="1:6" x14ac:dyDescent="0.25">
      <c r="A155" s="791"/>
      <c r="B155" s="790" t="s">
        <v>233</v>
      </c>
      <c r="C155" s="628">
        <v>0</v>
      </c>
      <c r="D155" s="697"/>
      <c r="E155" s="698">
        <v>0</v>
      </c>
      <c r="F155" s="611"/>
    </row>
    <row r="156" spans="1:6" x14ac:dyDescent="0.25">
      <c r="A156" s="611"/>
      <c r="B156" s="611"/>
      <c r="C156" s="611"/>
      <c r="D156" s="611"/>
      <c r="E156" s="611"/>
      <c r="F156" s="611"/>
    </row>
    <row r="157" spans="1:6" x14ac:dyDescent="0.25">
      <c r="A157" s="611"/>
      <c r="B157" s="611"/>
      <c r="C157" s="611"/>
      <c r="D157" s="611"/>
      <c r="E157" s="611"/>
      <c r="F157" s="611"/>
    </row>
    <row r="158" spans="1:6" x14ac:dyDescent="0.25">
      <c r="A158" s="1607" t="s">
        <v>234</v>
      </c>
      <c r="B158" s="1608"/>
      <c r="C158" s="1608"/>
      <c r="D158" s="1608"/>
      <c r="E158" s="1609"/>
      <c r="F158" s="608"/>
    </row>
    <row r="159" spans="1:6" ht="76.5" x14ac:dyDescent="0.25">
      <c r="A159" s="613" t="s">
        <v>14</v>
      </c>
      <c r="B159" s="613" t="s">
        <v>15</v>
      </c>
      <c r="C159" s="614" t="s">
        <v>16</v>
      </c>
      <c r="D159" s="659" t="s">
        <v>17</v>
      </c>
      <c r="E159" s="615" t="s">
        <v>18</v>
      </c>
      <c r="F159" s="611"/>
    </row>
    <row r="160" spans="1:6" x14ac:dyDescent="0.25">
      <c r="A160" s="783" t="s">
        <v>235</v>
      </c>
      <c r="B160" s="778" t="s">
        <v>236</v>
      </c>
      <c r="C160" s="763">
        <v>0</v>
      </c>
      <c r="D160" s="624">
        <v>39230</v>
      </c>
      <c r="E160" s="693">
        <v>0</v>
      </c>
      <c r="F160" s="611"/>
    </row>
    <row r="161" spans="1:6" x14ac:dyDescent="0.25">
      <c r="A161" s="784" t="s">
        <v>237</v>
      </c>
      <c r="B161" s="780" t="s">
        <v>238</v>
      </c>
      <c r="C161" s="767">
        <v>0</v>
      </c>
      <c r="D161" s="619">
        <v>24670</v>
      </c>
      <c r="E161" s="694">
        <v>0</v>
      </c>
      <c r="F161" s="611"/>
    </row>
    <row r="162" spans="1:6" x14ac:dyDescent="0.25">
      <c r="A162" s="784" t="s">
        <v>239</v>
      </c>
      <c r="B162" s="779" t="s">
        <v>240</v>
      </c>
      <c r="C162" s="767">
        <v>0</v>
      </c>
      <c r="D162" s="619">
        <v>24670</v>
      </c>
      <c r="E162" s="694">
        <v>0</v>
      </c>
      <c r="F162" s="611"/>
    </row>
    <row r="163" spans="1:6" x14ac:dyDescent="0.25">
      <c r="A163" s="784" t="s">
        <v>241</v>
      </c>
      <c r="B163" s="780" t="s">
        <v>242</v>
      </c>
      <c r="C163" s="767">
        <v>0</v>
      </c>
      <c r="D163" s="619">
        <v>740040</v>
      </c>
      <c r="E163" s="694">
        <v>0</v>
      </c>
      <c r="F163" s="611"/>
    </row>
    <row r="164" spans="1:6" x14ac:dyDescent="0.25">
      <c r="A164" s="784" t="s">
        <v>243</v>
      </c>
      <c r="B164" s="780" t="s">
        <v>244</v>
      </c>
      <c r="C164" s="767">
        <v>0</v>
      </c>
      <c r="D164" s="619">
        <v>346290</v>
      </c>
      <c r="E164" s="694">
        <v>0</v>
      </c>
      <c r="F164" s="611"/>
    </row>
    <row r="165" spans="1:6" x14ac:dyDescent="0.25">
      <c r="A165" s="784" t="s">
        <v>245</v>
      </c>
      <c r="B165" s="780" t="s">
        <v>246</v>
      </c>
      <c r="C165" s="767">
        <v>0</v>
      </c>
      <c r="D165" s="619">
        <v>529500</v>
      </c>
      <c r="E165" s="694">
        <v>0</v>
      </c>
      <c r="F165" s="611"/>
    </row>
    <row r="166" spans="1:6" x14ac:dyDescent="0.25">
      <c r="A166" s="816" t="s">
        <v>247</v>
      </c>
      <c r="B166" s="814" t="s">
        <v>248</v>
      </c>
      <c r="C166" s="767">
        <v>0</v>
      </c>
      <c r="D166" s="619">
        <v>45080</v>
      </c>
      <c r="E166" s="694">
        <v>0</v>
      </c>
      <c r="F166" s="611"/>
    </row>
    <row r="167" spans="1:6" x14ac:dyDescent="0.25">
      <c r="A167" s="817">
        <v>1901029</v>
      </c>
      <c r="B167" s="815" t="s">
        <v>249</v>
      </c>
      <c r="C167" s="764">
        <v>0</v>
      </c>
      <c r="D167" s="626">
        <v>608500</v>
      </c>
      <c r="E167" s="699">
        <v>0</v>
      </c>
      <c r="F167" s="611"/>
    </row>
    <row r="168" spans="1:6" x14ac:dyDescent="0.25">
      <c r="A168" s="683"/>
      <c r="B168" s="700" t="s">
        <v>250</v>
      </c>
      <c r="C168" s="701">
        <v>0</v>
      </c>
      <c r="D168" s="702"/>
      <c r="E168" s="703">
        <v>0</v>
      </c>
      <c r="F168" s="611"/>
    </row>
    <row r="169" spans="1:6" x14ac:dyDescent="0.25">
      <c r="A169" s="611"/>
      <c r="B169" s="611"/>
      <c r="C169" s="611"/>
      <c r="D169" s="611"/>
      <c r="E169" s="611"/>
      <c r="F169" s="611"/>
    </row>
    <row r="170" spans="1:6" x14ac:dyDescent="0.25">
      <c r="A170" s="611"/>
      <c r="B170" s="611"/>
      <c r="C170" s="611"/>
      <c r="D170" s="611"/>
      <c r="E170" s="611"/>
      <c r="F170" s="611"/>
    </row>
    <row r="171" spans="1:6" x14ac:dyDescent="0.25">
      <c r="A171" s="1589" t="s">
        <v>251</v>
      </c>
      <c r="B171" s="1590"/>
      <c r="C171" s="1590"/>
      <c r="D171" s="1590"/>
      <c r="E171" s="1591"/>
      <c r="F171" s="608"/>
    </row>
    <row r="172" spans="1:6" ht="76.5" x14ac:dyDescent="0.25">
      <c r="A172" s="613" t="s">
        <v>14</v>
      </c>
      <c r="B172" s="613" t="s">
        <v>15</v>
      </c>
      <c r="C172" s="614" t="s">
        <v>16</v>
      </c>
      <c r="D172" s="659" t="s">
        <v>17</v>
      </c>
      <c r="E172" s="615" t="s">
        <v>18</v>
      </c>
      <c r="F172" s="611"/>
    </row>
    <row r="173" spans="1:6" ht="77.25" x14ac:dyDescent="0.25">
      <c r="A173" s="812">
        <v>1101004</v>
      </c>
      <c r="B173" s="807" t="s">
        <v>252</v>
      </c>
      <c r="C173" s="732">
        <v>0</v>
      </c>
      <c r="D173" s="624">
        <v>13450</v>
      </c>
      <c r="E173" s="693">
        <v>0</v>
      </c>
      <c r="F173" s="611"/>
    </row>
    <row r="174" spans="1:6" ht="102.75" x14ac:dyDescent="0.25">
      <c r="A174" s="806">
        <v>1101006</v>
      </c>
      <c r="B174" s="808" t="s">
        <v>253</v>
      </c>
      <c r="C174" s="729">
        <v>0</v>
      </c>
      <c r="D174" s="619">
        <v>10760</v>
      </c>
      <c r="E174" s="694">
        <v>0</v>
      </c>
      <c r="F174" s="611"/>
    </row>
    <row r="175" spans="1:6" ht="115.5" x14ac:dyDescent="0.25">
      <c r="A175" s="806" t="s">
        <v>254</v>
      </c>
      <c r="B175" s="809" t="s">
        <v>255</v>
      </c>
      <c r="C175" s="729">
        <v>0</v>
      </c>
      <c r="D175" s="619">
        <v>4610</v>
      </c>
      <c r="E175" s="694">
        <v>0</v>
      </c>
      <c r="F175" s="611"/>
    </row>
    <row r="176" spans="1:6" ht="204.75" x14ac:dyDescent="0.25">
      <c r="A176" s="806" t="s">
        <v>256</v>
      </c>
      <c r="B176" s="809" t="s">
        <v>257</v>
      </c>
      <c r="C176" s="729">
        <v>0</v>
      </c>
      <c r="D176" s="619">
        <v>12990</v>
      </c>
      <c r="E176" s="694">
        <v>0</v>
      </c>
      <c r="F176" s="611"/>
    </row>
    <row r="177" spans="1:6" ht="230.25" x14ac:dyDescent="0.25">
      <c r="A177" s="806" t="s">
        <v>258</v>
      </c>
      <c r="B177" s="809" t="s">
        <v>259</v>
      </c>
      <c r="C177" s="729">
        <v>0</v>
      </c>
      <c r="D177" s="619">
        <v>22030</v>
      </c>
      <c r="E177" s="694">
        <v>0</v>
      </c>
      <c r="F177" s="611"/>
    </row>
    <row r="178" spans="1:6" ht="102.75" x14ac:dyDescent="0.25">
      <c r="A178" s="806" t="s">
        <v>260</v>
      </c>
      <c r="B178" s="809" t="s">
        <v>261</v>
      </c>
      <c r="C178" s="729">
        <v>0</v>
      </c>
      <c r="D178" s="619">
        <v>42060</v>
      </c>
      <c r="E178" s="694">
        <v>0</v>
      </c>
      <c r="F178" s="611"/>
    </row>
    <row r="179" spans="1:6" ht="51.75" x14ac:dyDescent="0.25">
      <c r="A179" s="806" t="s">
        <v>262</v>
      </c>
      <c r="B179" s="809" t="s">
        <v>263</v>
      </c>
      <c r="C179" s="729">
        <v>0</v>
      </c>
      <c r="D179" s="619">
        <v>46880</v>
      </c>
      <c r="E179" s="694">
        <v>0</v>
      </c>
      <c r="F179" s="611"/>
    </row>
    <row r="180" spans="1:6" ht="204.75" x14ac:dyDescent="0.25">
      <c r="A180" s="806" t="s">
        <v>264</v>
      </c>
      <c r="B180" s="809" t="s">
        <v>265</v>
      </c>
      <c r="C180" s="729">
        <v>0</v>
      </c>
      <c r="D180" s="619">
        <v>26300</v>
      </c>
      <c r="E180" s="694">
        <v>0</v>
      </c>
      <c r="F180" s="611"/>
    </row>
    <row r="181" spans="1:6" ht="102.75" x14ac:dyDescent="0.25">
      <c r="A181" s="806" t="s">
        <v>266</v>
      </c>
      <c r="B181" s="810" t="s">
        <v>267</v>
      </c>
      <c r="C181" s="729">
        <v>0</v>
      </c>
      <c r="D181" s="619">
        <v>203450</v>
      </c>
      <c r="E181" s="694">
        <v>0</v>
      </c>
      <c r="F181" s="611"/>
    </row>
    <row r="182" spans="1:6" ht="77.25" x14ac:dyDescent="0.25">
      <c r="A182" s="806" t="s">
        <v>268</v>
      </c>
      <c r="B182" s="809" t="s">
        <v>269</v>
      </c>
      <c r="C182" s="729">
        <v>0</v>
      </c>
      <c r="D182" s="619">
        <v>231290</v>
      </c>
      <c r="E182" s="694">
        <v>0</v>
      </c>
      <c r="F182" s="611"/>
    </row>
    <row r="183" spans="1:6" ht="64.5" x14ac:dyDescent="0.25">
      <c r="A183" s="806" t="s">
        <v>270</v>
      </c>
      <c r="B183" s="809" t="s">
        <v>271</v>
      </c>
      <c r="C183" s="729">
        <v>0</v>
      </c>
      <c r="D183" s="619">
        <v>188610</v>
      </c>
      <c r="E183" s="694">
        <v>0</v>
      </c>
      <c r="F183" s="611"/>
    </row>
    <row r="184" spans="1:6" ht="141" x14ac:dyDescent="0.25">
      <c r="A184" s="806" t="s">
        <v>272</v>
      </c>
      <c r="B184" s="810" t="s">
        <v>273</v>
      </c>
      <c r="C184" s="729">
        <v>0</v>
      </c>
      <c r="D184" s="619">
        <v>242260</v>
      </c>
      <c r="E184" s="694">
        <v>0</v>
      </c>
      <c r="F184" s="611"/>
    </row>
    <row r="185" spans="1:6" ht="128.25" x14ac:dyDescent="0.25">
      <c r="A185" s="806" t="s">
        <v>274</v>
      </c>
      <c r="B185" s="810" t="s">
        <v>275</v>
      </c>
      <c r="C185" s="729">
        <v>0</v>
      </c>
      <c r="D185" s="619">
        <v>247890</v>
      </c>
      <c r="E185" s="694">
        <v>0</v>
      </c>
      <c r="F185" s="611"/>
    </row>
    <row r="186" spans="1:6" ht="128.25" x14ac:dyDescent="0.25">
      <c r="A186" s="806" t="s">
        <v>276</v>
      </c>
      <c r="B186" s="810" t="s">
        <v>277</v>
      </c>
      <c r="C186" s="729">
        <v>0</v>
      </c>
      <c r="D186" s="619">
        <v>209630</v>
      </c>
      <c r="E186" s="694">
        <v>0</v>
      </c>
      <c r="F186" s="611"/>
    </row>
    <row r="187" spans="1:6" ht="77.25" x14ac:dyDescent="0.25">
      <c r="A187" s="806" t="s">
        <v>278</v>
      </c>
      <c r="B187" s="810" t="s">
        <v>279</v>
      </c>
      <c r="C187" s="729">
        <v>0</v>
      </c>
      <c r="D187" s="619">
        <v>223760</v>
      </c>
      <c r="E187" s="694">
        <v>0</v>
      </c>
      <c r="F187" s="611"/>
    </row>
    <row r="188" spans="1:6" ht="102.75" x14ac:dyDescent="0.25">
      <c r="A188" s="806" t="s">
        <v>280</v>
      </c>
      <c r="B188" s="810" t="s">
        <v>281</v>
      </c>
      <c r="C188" s="729">
        <v>0</v>
      </c>
      <c r="D188" s="619">
        <v>267560</v>
      </c>
      <c r="E188" s="694">
        <v>0</v>
      </c>
      <c r="F188" s="611"/>
    </row>
    <row r="189" spans="1:6" ht="166.5" x14ac:dyDescent="0.25">
      <c r="A189" s="806" t="s">
        <v>282</v>
      </c>
      <c r="B189" s="809" t="s">
        <v>283</v>
      </c>
      <c r="C189" s="729">
        <v>0</v>
      </c>
      <c r="D189" s="619">
        <v>237270</v>
      </c>
      <c r="E189" s="694">
        <v>0</v>
      </c>
      <c r="F189" s="611"/>
    </row>
    <row r="190" spans="1:6" ht="153.75" x14ac:dyDescent="0.25">
      <c r="A190" s="806" t="s">
        <v>284</v>
      </c>
      <c r="B190" s="810" t="s">
        <v>285</v>
      </c>
      <c r="C190" s="729">
        <v>0</v>
      </c>
      <c r="D190" s="619">
        <v>1736360</v>
      </c>
      <c r="E190" s="694">
        <v>0</v>
      </c>
      <c r="F190" s="611"/>
    </row>
    <row r="191" spans="1:6" ht="115.5" x14ac:dyDescent="0.25">
      <c r="A191" s="806" t="s">
        <v>286</v>
      </c>
      <c r="B191" s="810" t="s">
        <v>287</v>
      </c>
      <c r="C191" s="729">
        <v>0</v>
      </c>
      <c r="D191" s="619">
        <v>1084530</v>
      </c>
      <c r="E191" s="694">
        <v>0</v>
      </c>
      <c r="F191" s="611"/>
    </row>
    <row r="192" spans="1:6" ht="102.75" x14ac:dyDescent="0.25">
      <c r="A192" s="784" t="s">
        <v>288</v>
      </c>
      <c r="B192" s="810" t="s">
        <v>289</v>
      </c>
      <c r="C192" s="729">
        <v>0</v>
      </c>
      <c r="D192" s="619">
        <v>1049700</v>
      </c>
      <c r="E192" s="694">
        <v>0</v>
      </c>
      <c r="F192" s="611"/>
    </row>
    <row r="193" spans="1:6" ht="141" x14ac:dyDescent="0.25">
      <c r="A193" s="806" t="s">
        <v>290</v>
      </c>
      <c r="B193" s="810" t="s">
        <v>291</v>
      </c>
      <c r="C193" s="729">
        <v>0</v>
      </c>
      <c r="D193" s="619">
        <v>1099690</v>
      </c>
      <c r="E193" s="694">
        <v>0</v>
      </c>
      <c r="F193" s="611"/>
    </row>
    <row r="194" spans="1:6" ht="64.5" x14ac:dyDescent="0.25">
      <c r="A194" s="784" t="s">
        <v>292</v>
      </c>
      <c r="B194" s="810" t="s">
        <v>293</v>
      </c>
      <c r="C194" s="729">
        <v>0</v>
      </c>
      <c r="D194" s="619">
        <v>155620</v>
      </c>
      <c r="E194" s="694">
        <v>0</v>
      </c>
      <c r="F194" s="611"/>
    </row>
    <row r="195" spans="1:6" ht="39" x14ac:dyDescent="0.25">
      <c r="A195" s="784" t="s">
        <v>294</v>
      </c>
      <c r="B195" s="810" t="s">
        <v>295</v>
      </c>
      <c r="C195" s="729">
        <v>0</v>
      </c>
      <c r="D195" s="619">
        <v>355110</v>
      </c>
      <c r="E195" s="694">
        <v>0</v>
      </c>
      <c r="F195" s="611"/>
    </row>
    <row r="196" spans="1:6" ht="77.25" x14ac:dyDescent="0.25">
      <c r="A196" s="806" t="s">
        <v>296</v>
      </c>
      <c r="B196" s="810" t="s">
        <v>297</v>
      </c>
      <c r="C196" s="729">
        <v>0</v>
      </c>
      <c r="D196" s="619">
        <v>131650</v>
      </c>
      <c r="E196" s="694">
        <v>0</v>
      </c>
      <c r="F196" s="611"/>
    </row>
    <row r="197" spans="1:6" ht="90" x14ac:dyDescent="0.25">
      <c r="A197" s="806" t="s">
        <v>298</v>
      </c>
      <c r="B197" s="810" t="s">
        <v>299</v>
      </c>
      <c r="C197" s="729">
        <v>0</v>
      </c>
      <c r="D197" s="619">
        <v>1066660</v>
      </c>
      <c r="E197" s="694">
        <v>0</v>
      </c>
      <c r="F197" s="611"/>
    </row>
    <row r="198" spans="1:6" ht="90" x14ac:dyDescent="0.25">
      <c r="A198" s="806" t="s">
        <v>300</v>
      </c>
      <c r="B198" s="810" t="s">
        <v>301</v>
      </c>
      <c r="C198" s="729">
        <v>0</v>
      </c>
      <c r="D198" s="619">
        <v>1066660</v>
      </c>
      <c r="E198" s="694">
        <v>0</v>
      </c>
      <c r="F198" s="611"/>
    </row>
    <row r="199" spans="1:6" ht="64.5" x14ac:dyDescent="0.25">
      <c r="A199" s="806">
        <v>1801001</v>
      </c>
      <c r="B199" s="808" t="s">
        <v>302</v>
      </c>
      <c r="C199" s="729">
        <v>0</v>
      </c>
      <c r="D199" s="619">
        <v>31820</v>
      </c>
      <c r="E199" s="694">
        <v>0</v>
      </c>
      <c r="F199" s="611"/>
    </row>
    <row r="200" spans="1:6" ht="90" x14ac:dyDescent="0.25">
      <c r="A200" s="806">
        <v>1801003</v>
      </c>
      <c r="B200" s="810" t="s">
        <v>303</v>
      </c>
      <c r="C200" s="729">
        <v>0</v>
      </c>
      <c r="D200" s="619">
        <v>38380</v>
      </c>
      <c r="E200" s="694">
        <v>0</v>
      </c>
      <c r="F200" s="611"/>
    </row>
    <row r="201" spans="1:6" ht="64.5" x14ac:dyDescent="0.25">
      <c r="A201" s="806">
        <v>1801006</v>
      </c>
      <c r="B201" s="808" t="s">
        <v>304</v>
      </c>
      <c r="C201" s="729">
        <v>0</v>
      </c>
      <c r="D201" s="619">
        <v>40870</v>
      </c>
      <c r="E201" s="694">
        <v>0</v>
      </c>
      <c r="F201" s="611"/>
    </row>
    <row r="202" spans="1:6" ht="166.5" x14ac:dyDescent="0.25">
      <c r="A202" s="806" t="s">
        <v>305</v>
      </c>
      <c r="B202" s="808" t="s">
        <v>306</v>
      </c>
      <c r="C202" s="729">
        <v>0</v>
      </c>
      <c r="D202" s="619">
        <v>8600</v>
      </c>
      <c r="E202" s="694">
        <v>0</v>
      </c>
      <c r="F202" s="611"/>
    </row>
    <row r="203" spans="1:6" ht="153.75" x14ac:dyDescent="0.25">
      <c r="A203" s="813" t="s">
        <v>307</v>
      </c>
      <c r="B203" s="811" t="s">
        <v>308</v>
      </c>
      <c r="C203" s="766">
        <v>0</v>
      </c>
      <c r="D203" s="704">
        <v>365090</v>
      </c>
      <c r="E203" s="705">
        <v>0</v>
      </c>
      <c r="F203" s="611"/>
    </row>
    <row r="204" spans="1:6" x14ac:dyDescent="0.25">
      <c r="A204" s="791"/>
      <c r="B204" s="790" t="s">
        <v>309</v>
      </c>
      <c r="C204" s="628">
        <v>0</v>
      </c>
      <c r="D204" s="697"/>
      <c r="E204" s="698">
        <v>0</v>
      </c>
      <c r="F204" s="611"/>
    </row>
    <row r="205" spans="1:6" x14ac:dyDescent="0.25">
      <c r="A205" s="611"/>
      <c r="B205" s="611"/>
      <c r="C205" s="611"/>
      <c r="D205" s="611"/>
      <c r="E205" s="611"/>
      <c r="F205" s="611"/>
    </row>
    <row r="206" spans="1:6" x14ac:dyDescent="0.25">
      <c r="A206" s="611"/>
      <c r="B206" s="611"/>
      <c r="C206" s="611"/>
      <c r="D206" s="611"/>
      <c r="E206" s="611"/>
      <c r="F206" s="611"/>
    </row>
    <row r="207" spans="1:6" x14ac:dyDescent="0.25">
      <c r="A207" s="1589" t="s">
        <v>310</v>
      </c>
      <c r="B207" s="1590"/>
      <c r="C207" s="1590"/>
      <c r="D207" s="1590"/>
      <c r="E207" s="1591"/>
      <c r="F207" s="608"/>
    </row>
    <row r="208" spans="1:6" ht="76.5" x14ac:dyDescent="0.25">
      <c r="A208" s="613" t="s">
        <v>14</v>
      </c>
      <c r="B208" s="613" t="s">
        <v>15</v>
      </c>
      <c r="C208" s="614" t="s">
        <v>16</v>
      </c>
      <c r="D208" s="659" t="s">
        <v>17</v>
      </c>
      <c r="E208" s="615" t="s">
        <v>18</v>
      </c>
      <c r="F208" s="608"/>
    </row>
    <row r="209" spans="1:6" x14ac:dyDescent="0.25">
      <c r="A209" s="783" t="s">
        <v>311</v>
      </c>
      <c r="B209" s="800" t="s">
        <v>312</v>
      </c>
      <c r="C209" s="732">
        <v>0</v>
      </c>
      <c r="D209" s="624">
        <v>13310</v>
      </c>
      <c r="E209" s="693">
        <v>0</v>
      </c>
      <c r="F209" s="611"/>
    </row>
    <row r="210" spans="1:6" x14ac:dyDescent="0.25">
      <c r="A210" s="784" t="s">
        <v>313</v>
      </c>
      <c r="B210" s="780" t="s">
        <v>314</v>
      </c>
      <c r="C210" s="729">
        <v>0</v>
      </c>
      <c r="D210" s="619">
        <v>13310</v>
      </c>
      <c r="E210" s="694">
        <v>0</v>
      </c>
      <c r="F210" s="611"/>
    </row>
    <row r="211" spans="1:6" x14ac:dyDescent="0.25">
      <c r="A211" s="784" t="s">
        <v>315</v>
      </c>
      <c r="B211" s="779" t="s">
        <v>316</v>
      </c>
      <c r="C211" s="729">
        <v>0</v>
      </c>
      <c r="D211" s="619">
        <v>1270</v>
      </c>
      <c r="E211" s="694">
        <v>0</v>
      </c>
      <c r="F211" s="611"/>
    </row>
    <row r="212" spans="1:6" x14ac:dyDescent="0.25">
      <c r="A212" s="784" t="s">
        <v>317</v>
      </c>
      <c r="B212" s="779" t="s">
        <v>318</v>
      </c>
      <c r="C212" s="729">
        <v>0</v>
      </c>
      <c r="D212" s="619">
        <v>620</v>
      </c>
      <c r="E212" s="694">
        <v>0</v>
      </c>
      <c r="F212" s="611"/>
    </row>
    <row r="213" spans="1:6" x14ac:dyDescent="0.25">
      <c r="A213" s="784" t="s">
        <v>319</v>
      </c>
      <c r="B213" s="780" t="s">
        <v>320</v>
      </c>
      <c r="C213" s="729">
        <v>0</v>
      </c>
      <c r="D213" s="619">
        <v>1890</v>
      </c>
      <c r="E213" s="694">
        <v>0</v>
      </c>
      <c r="F213" s="611"/>
    </row>
    <row r="214" spans="1:6" x14ac:dyDescent="0.25">
      <c r="A214" s="784" t="s">
        <v>321</v>
      </c>
      <c r="B214" s="780" t="s">
        <v>322</v>
      </c>
      <c r="C214" s="729">
        <v>0</v>
      </c>
      <c r="D214" s="619">
        <v>14180</v>
      </c>
      <c r="E214" s="694">
        <v>0</v>
      </c>
      <c r="F214" s="611"/>
    </row>
    <row r="215" spans="1:6" x14ac:dyDescent="0.25">
      <c r="A215" s="784" t="s">
        <v>323</v>
      </c>
      <c r="B215" s="779" t="s">
        <v>324</v>
      </c>
      <c r="C215" s="729">
        <v>0</v>
      </c>
      <c r="D215" s="619">
        <v>32560</v>
      </c>
      <c r="E215" s="694">
        <v>0</v>
      </c>
      <c r="F215" s="611"/>
    </row>
    <row r="216" spans="1:6" x14ac:dyDescent="0.25">
      <c r="A216" s="806" t="s">
        <v>325</v>
      </c>
      <c r="B216" s="779" t="s">
        <v>326</v>
      </c>
      <c r="C216" s="729">
        <v>0</v>
      </c>
      <c r="D216" s="706"/>
      <c r="E216" s="694">
        <v>0</v>
      </c>
      <c r="F216" s="611"/>
    </row>
    <row r="217" spans="1:6" x14ac:dyDescent="0.25">
      <c r="A217" s="785" t="s">
        <v>327</v>
      </c>
      <c r="B217" s="781" t="s">
        <v>328</v>
      </c>
      <c r="C217" s="744">
        <v>0</v>
      </c>
      <c r="D217" s="626">
        <v>26390</v>
      </c>
      <c r="E217" s="699">
        <v>0</v>
      </c>
      <c r="F217" s="611"/>
    </row>
    <row r="218" spans="1:6" x14ac:dyDescent="0.25">
      <c r="A218" s="791"/>
      <c r="B218" s="790" t="s">
        <v>329</v>
      </c>
      <c r="C218" s="628">
        <v>0</v>
      </c>
      <c r="D218" s="697"/>
      <c r="E218" s="705">
        <v>0</v>
      </c>
      <c r="F218" s="611"/>
    </row>
    <row r="219" spans="1:6" x14ac:dyDescent="0.25">
      <c r="A219" s="611"/>
      <c r="B219" s="611"/>
      <c r="C219" s="611"/>
      <c r="D219" s="611"/>
      <c r="E219" s="611"/>
      <c r="F219" s="611"/>
    </row>
    <row r="220" spans="1:6" x14ac:dyDescent="0.25">
      <c r="A220" s="611"/>
      <c r="B220" s="611"/>
      <c r="C220" s="611"/>
      <c r="D220" s="611"/>
      <c r="E220" s="611"/>
      <c r="F220" s="611"/>
    </row>
    <row r="221" spans="1:6" x14ac:dyDescent="0.25">
      <c r="A221" s="1603" t="s">
        <v>330</v>
      </c>
      <c r="B221" s="1604"/>
      <c r="C221" s="1605"/>
      <c r="D221" s="611"/>
      <c r="E221" s="611"/>
      <c r="F221" s="608"/>
    </row>
    <row r="222" spans="1:6" ht="76.5" x14ac:dyDescent="0.25">
      <c r="A222" s="613" t="s">
        <v>14</v>
      </c>
      <c r="B222" s="613" t="s">
        <v>16</v>
      </c>
      <c r="C222" s="613" t="s">
        <v>18</v>
      </c>
      <c r="D222" s="608"/>
      <c r="E222" s="611"/>
      <c r="F222" s="611"/>
    </row>
    <row r="223" spans="1:6" x14ac:dyDescent="0.25">
      <c r="A223" s="783" t="s">
        <v>331</v>
      </c>
      <c r="B223" s="801" t="s">
        <v>332</v>
      </c>
      <c r="C223" s="707"/>
      <c r="D223" s="708"/>
      <c r="E223" s="611"/>
      <c r="F223" s="611"/>
    </row>
    <row r="224" spans="1:6" x14ac:dyDescent="0.25">
      <c r="A224" s="804" t="s">
        <v>333</v>
      </c>
      <c r="B224" s="802" t="s">
        <v>334</v>
      </c>
      <c r="C224" s="709"/>
      <c r="D224" s="708"/>
      <c r="E224" s="611"/>
      <c r="F224" s="611"/>
    </row>
    <row r="225" spans="1:7" x14ac:dyDescent="0.25">
      <c r="A225" s="805"/>
      <c r="B225" s="803" t="s">
        <v>335</v>
      </c>
      <c r="C225" s="765">
        <v>0</v>
      </c>
      <c r="D225" s="708"/>
      <c r="E225" s="611"/>
      <c r="F225" s="611"/>
      <c r="G225" s="604"/>
    </row>
    <row r="226" spans="1:7" x14ac:dyDescent="0.25">
      <c r="A226" s="611"/>
      <c r="B226" s="611"/>
      <c r="C226" s="611"/>
      <c r="D226" s="708"/>
      <c r="E226" s="708"/>
      <c r="F226" s="708"/>
      <c r="G226" s="604"/>
    </row>
    <row r="227" spans="1:7" x14ac:dyDescent="0.25">
      <c r="A227" s="611"/>
      <c r="B227" s="611"/>
      <c r="C227" s="611"/>
      <c r="D227" s="611"/>
      <c r="E227" s="611"/>
      <c r="F227" s="708"/>
      <c r="G227" s="710"/>
    </row>
    <row r="228" spans="1:7" x14ac:dyDescent="0.25">
      <c r="A228" s="1589" t="s">
        <v>336</v>
      </c>
      <c r="B228" s="1590"/>
      <c r="C228" s="1590"/>
      <c r="D228" s="1590"/>
      <c r="E228" s="1591"/>
      <c r="F228" s="708"/>
      <c r="G228" s="710"/>
    </row>
    <row r="229" spans="1:7" ht="76.5" x14ac:dyDescent="0.25">
      <c r="A229" s="613" t="s">
        <v>14</v>
      </c>
      <c r="B229" s="613" t="s">
        <v>15</v>
      </c>
      <c r="C229" s="614" t="s">
        <v>16</v>
      </c>
      <c r="D229" s="659" t="s">
        <v>17</v>
      </c>
      <c r="E229" s="615" t="s">
        <v>18</v>
      </c>
      <c r="F229" s="708"/>
      <c r="G229" s="710"/>
    </row>
    <row r="230" spans="1:7" x14ac:dyDescent="0.25">
      <c r="A230" s="783" t="s">
        <v>337</v>
      </c>
      <c r="B230" s="800" t="s">
        <v>338</v>
      </c>
      <c r="C230" s="763">
        <v>0</v>
      </c>
      <c r="D230" s="624">
        <v>18220</v>
      </c>
      <c r="E230" s="693">
        <v>0</v>
      </c>
      <c r="F230" s="611"/>
      <c r="G230" s="604"/>
    </row>
    <row r="231" spans="1:7" x14ac:dyDescent="0.25">
      <c r="A231" s="785" t="s">
        <v>339</v>
      </c>
      <c r="B231" s="781" t="s">
        <v>340</v>
      </c>
      <c r="C231" s="764">
        <v>0</v>
      </c>
      <c r="D231" s="626">
        <v>228390</v>
      </c>
      <c r="E231" s="699">
        <v>0</v>
      </c>
      <c r="F231" s="611"/>
      <c r="G231" s="604"/>
    </row>
    <row r="232" spans="1:7" x14ac:dyDescent="0.25">
      <c r="A232" s="791"/>
      <c r="B232" s="790" t="s">
        <v>341</v>
      </c>
      <c r="C232" s="628">
        <v>0</v>
      </c>
      <c r="D232" s="697"/>
      <c r="E232" s="698">
        <v>0</v>
      </c>
      <c r="F232" s="611"/>
      <c r="G232" s="604"/>
    </row>
    <row r="233" spans="1:7" x14ac:dyDescent="0.25">
      <c r="A233" s="711"/>
      <c r="B233" s="712"/>
      <c r="C233" s="713"/>
      <c r="D233" s="711"/>
      <c r="E233" s="711"/>
      <c r="F233" s="611"/>
      <c r="G233" s="604"/>
    </row>
    <row r="234" spans="1:7" x14ac:dyDescent="0.25">
      <c r="A234" s="711"/>
      <c r="B234" s="712"/>
      <c r="C234" s="713"/>
      <c r="D234" s="711"/>
      <c r="E234" s="711"/>
      <c r="F234" s="611"/>
      <c r="G234" s="604"/>
    </row>
    <row r="235" spans="1:7" x14ac:dyDescent="0.25">
      <c r="A235" s="1597" t="s">
        <v>342</v>
      </c>
      <c r="B235" s="1590"/>
      <c r="C235" s="1590"/>
      <c r="D235" s="1590"/>
      <c r="E235" s="1591"/>
      <c r="F235" s="611"/>
      <c r="G235" s="604"/>
    </row>
    <row r="236" spans="1:7" ht="76.5" x14ac:dyDescent="0.25">
      <c r="A236" s="613" t="s">
        <v>14</v>
      </c>
      <c r="B236" s="613" t="s">
        <v>15</v>
      </c>
      <c r="C236" s="614" t="s">
        <v>16</v>
      </c>
      <c r="D236" s="659" t="s">
        <v>17</v>
      </c>
      <c r="E236" s="615" t="s">
        <v>18</v>
      </c>
      <c r="F236" s="611"/>
      <c r="G236" s="604"/>
    </row>
    <row r="237" spans="1:7" x14ac:dyDescent="0.25">
      <c r="A237" s="690" t="s">
        <v>343</v>
      </c>
      <c r="B237" s="636" t="s">
        <v>344</v>
      </c>
      <c r="C237" s="714">
        <v>0</v>
      </c>
      <c r="D237" s="715"/>
      <c r="E237" s="716">
        <v>0</v>
      </c>
      <c r="F237" s="611"/>
      <c r="G237" s="604"/>
    </row>
    <row r="238" spans="1:7" x14ac:dyDescent="0.25">
      <c r="A238" s="711"/>
      <c r="B238" s="712"/>
      <c r="C238" s="713"/>
      <c r="D238" s="711"/>
      <c r="E238" s="711"/>
      <c r="F238" s="611"/>
      <c r="G238" s="604"/>
    </row>
    <row r="239" spans="1:7" x14ac:dyDescent="0.25">
      <c r="A239" s="1597" t="s">
        <v>345</v>
      </c>
      <c r="B239" s="1598"/>
      <c r="C239" s="1598"/>
      <c r="D239" s="1598"/>
      <c r="E239" s="1599"/>
      <c r="F239" s="611"/>
      <c r="G239" s="604"/>
    </row>
    <row r="240" spans="1:7" ht="63.75" x14ac:dyDescent="0.25">
      <c r="A240" s="613" t="s">
        <v>14</v>
      </c>
      <c r="B240" s="614" t="s">
        <v>346</v>
      </c>
      <c r="C240" s="658" t="s">
        <v>347</v>
      </c>
      <c r="D240" s="659" t="s">
        <v>17</v>
      </c>
      <c r="E240" s="615" t="s">
        <v>18</v>
      </c>
      <c r="F240" s="611"/>
      <c r="G240" s="604"/>
    </row>
    <row r="241" spans="1:6" x14ac:dyDescent="0.25">
      <c r="A241" s="623" t="s">
        <v>348</v>
      </c>
      <c r="B241" s="746" t="s">
        <v>349</v>
      </c>
      <c r="C241" s="732">
        <v>0</v>
      </c>
      <c r="D241" s="624">
        <v>233270</v>
      </c>
      <c r="E241" s="693">
        <v>0</v>
      </c>
      <c r="F241" s="611"/>
    </row>
    <row r="242" spans="1:6" x14ac:dyDescent="0.25">
      <c r="A242" s="618" t="s">
        <v>350</v>
      </c>
      <c r="B242" s="747" t="s">
        <v>351</v>
      </c>
      <c r="C242" s="729">
        <v>0</v>
      </c>
      <c r="D242" s="619">
        <v>33150</v>
      </c>
      <c r="E242" s="694">
        <v>0</v>
      </c>
      <c r="F242" s="611"/>
    </row>
    <row r="243" spans="1:6" x14ac:dyDescent="0.25">
      <c r="A243" s="618" t="s">
        <v>352</v>
      </c>
      <c r="B243" s="747" t="s">
        <v>353</v>
      </c>
      <c r="C243" s="729">
        <v>0</v>
      </c>
      <c r="D243" s="619">
        <v>125030</v>
      </c>
      <c r="E243" s="694">
        <v>0</v>
      </c>
      <c r="F243" s="611"/>
    </row>
    <row r="244" spans="1:6" x14ac:dyDescent="0.25">
      <c r="A244" s="618" t="s">
        <v>354</v>
      </c>
      <c r="B244" s="747" t="s">
        <v>355</v>
      </c>
      <c r="C244" s="729">
        <v>0</v>
      </c>
      <c r="D244" s="619">
        <v>125030</v>
      </c>
      <c r="E244" s="694">
        <v>0</v>
      </c>
      <c r="F244" s="611"/>
    </row>
    <row r="245" spans="1:6" x14ac:dyDescent="0.25">
      <c r="A245" s="618" t="s">
        <v>356</v>
      </c>
      <c r="B245" s="747" t="s">
        <v>357</v>
      </c>
      <c r="C245" s="729">
        <v>0</v>
      </c>
      <c r="D245" s="619">
        <v>227630</v>
      </c>
      <c r="E245" s="694">
        <v>0</v>
      </c>
      <c r="F245" s="611"/>
    </row>
    <row r="246" spans="1:6" x14ac:dyDescent="0.25">
      <c r="A246" s="618" t="s">
        <v>358</v>
      </c>
      <c r="B246" s="747" t="s">
        <v>359</v>
      </c>
      <c r="C246" s="729">
        <v>0</v>
      </c>
      <c r="D246" s="619">
        <v>349330</v>
      </c>
      <c r="E246" s="694">
        <v>0</v>
      </c>
      <c r="F246" s="611"/>
    </row>
    <row r="247" spans="1:6" x14ac:dyDescent="0.25">
      <c r="A247" s="618" t="s">
        <v>360</v>
      </c>
      <c r="B247" s="747" t="s">
        <v>361</v>
      </c>
      <c r="C247" s="729">
        <v>0</v>
      </c>
      <c r="D247" s="619">
        <v>595930</v>
      </c>
      <c r="E247" s="694">
        <v>0</v>
      </c>
      <c r="F247" s="611"/>
    </row>
    <row r="248" spans="1:6" x14ac:dyDescent="0.25">
      <c r="A248" s="641" t="s">
        <v>362</v>
      </c>
      <c r="B248" s="747" t="s">
        <v>363</v>
      </c>
      <c r="C248" s="729">
        <v>0</v>
      </c>
      <c r="D248" s="619">
        <v>124120</v>
      </c>
      <c r="E248" s="694">
        <v>0</v>
      </c>
      <c r="F248" s="611"/>
    </row>
    <row r="249" spans="1:6" x14ac:dyDescent="0.25">
      <c r="A249" s="641" t="s">
        <v>364</v>
      </c>
      <c r="B249" s="747" t="s">
        <v>365</v>
      </c>
      <c r="C249" s="729">
        <v>0</v>
      </c>
      <c r="D249" s="619">
        <v>334530</v>
      </c>
      <c r="E249" s="694">
        <v>0</v>
      </c>
      <c r="F249" s="611"/>
    </row>
    <row r="250" spans="1:6" x14ac:dyDescent="0.25">
      <c r="A250" s="641" t="s">
        <v>366</v>
      </c>
      <c r="B250" s="747" t="s">
        <v>367</v>
      </c>
      <c r="C250" s="759">
        <v>0</v>
      </c>
      <c r="D250" s="621">
        <v>140860</v>
      </c>
      <c r="E250" s="717">
        <v>0</v>
      </c>
      <c r="F250" s="611"/>
    </row>
    <row r="251" spans="1:6" x14ac:dyDescent="0.25">
      <c r="A251" s="641" t="s">
        <v>368</v>
      </c>
      <c r="B251" s="747" t="s">
        <v>369</v>
      </c>
      <c r="C251" s="759">
        <v>0</v>
      </c>
      <c r="D251" s="621">
        <v>122400</v>
      </c>
      <c r="E251" s="717">
        <v>0</v>
      </c>
      <c r="F251" s="611"/>
    </row>
    <row r="252" spans="1:6" x14ac:dyDescent="0.25">
      <c r="A252" s="641" t="s">
        <v>370</v>
      </c>
      <c r="B252" s="747" t="s">
        <v>371</v>
      </c>
      <c r="C252" s="759">
        <v>0</v>
      </c>
      <c r="D252" s="621">
        <v>186090</v>
      </c>
      <c r="E252" s="717">
        <v>0</v>
      </c>
      <c r="F252" s="611"/>
    </row>
    <row r="253" spans="1:6" x14ac:dyDescent="0.25">
      <c r="A253" s="641" t="s">
        <v>372</v>
      </c>
      <c r="B253" s="747" t="s">
        <v>373</v>
      </c>
      <c r="C253" s="759">
        <v>0</v>
      </c>
      <c r="D253" s="621">
        <v>48970</v>
      </c>
      <c r="E253" s="717">
        <v>0</v>
      </c>
      <c r="F253" s="611"/>
    </row>
    <row r="254" spans="1:6" x14ac:dyDescent="0.25">
      <c r="A254" s="676" t="s">
        <v>374</v>
      </c>
      <c r="B254" s="758" t="s">
        <v>375</v>
      </c>
      <c r="C254" s="744">
        <v>0</v>
      </c>
      <c r="D254" s="626">
        <v>36600</v>
      </c>
      <c r="E254" s="699">
        <v>0</v>
      </c>
      <c r="F254" s="611"/>
    </row>
    <row r="255" spans="1:6" x14ac:dyDescent="0.25">
      <c r="A255" s="1592" t="s">
        <v>376</v>
      </c>
      <c r="B255" s="1593"/>
      <c r="C255" s="1593"/>
      <c r="D255" s="1593"/>
      <c r="E255" s="1594"/>
      <c r="F255" s="611"/>
    </row>
    <row r="256" spans="1:6" x14ac:dyDescent="0.25">
      <c r="A256" s="783" t="s">
        <v>377</v>
      </c>
      <c r="B256" s="797" t="s">
        <v>349</v>
      </c>
      <c r="C256" s="732">
        <v>0</v>
      </c>
      <c r="D256" s="624">
        <v>200680</v>
      </c>
      <c r="E256" s="693">
        <v>0</v>
      </c>
      <c r="F256" s="611"/>
    </row>
    <row r="257" spans="1:6" x14ac:dyDescent="0.25">
      <c r="A257" s="784" t="s">
        <v>378</v>
      </c>
      <c r="B257" s="798" t="s">
        <v>379</v>
      </c>
      <c r="C257" s="729">
        <v>0</v>
      </c>
      <c r="D257" s="619">
        <v>1193820</v>
      </c>
      <c r="E257" s="694">
        <v>0</v>
      </c>
      <c r="F257" s="611"/>
    </row>
    <row r="258" spans="1:6" x14ac:dyDescent="0.25">
      <c r="A258" s="784" t="s">
        <v>380</v>
      </c>
      <c r="B258" s="798" t="s">
        <v>381</v>
      </c>
      <c r="C258" s="729">
        <v>0</v>
      </c>
      <c r="D258" s="619">
        <v>180120</v>
      </c>
      <c r="E258" s="694">
        <v>0</v>
      </c>
      <c r="F258" s="611"/>
    </row>
    <row r="259" spans="1:6" x14ac:dyDescent="0.25">
      <c r="A259" s="784" t="s">
        <v>382</v>
      </c>
      <c r="B259" s="798" t="s">
        <v>383</v>
      </c>
      <c r="C259" s="729">
        <v>0</v>
      </c>
      <c r="D259" s="619">
        <v>159280</v>
      </c>
      <c r="E259" s="694">
        <v>0</v>
      </c>
      <c r="F259" s="611"/>
    </row>
    <row r="260" spans="1:6" x14ac:dyDescent="0.25">
      <c r="A260" s="784" t="s">
        <v>384</v>
      </c>
      <c r="B260" s="798" t="s">
        <v>385</v>
      </c>
      <c r="C260" s="729">
        <v>0</v>
      </c>
      <c r="D260" s="619">
        <v>323340</v>
      </c>
      <c r="E260" s="694">
        <v>0</v>
      </c>
      <c r="F260" s="611"/>
    </row>
    <row r="261" spans="1:6" x14ac:dyDescent="0.25">
      <c r="A261" s="784" t="s">
        <v>386</v>
      </c>
      <c r="B261" s="798" t="s">
        <v>387</v>
      </c>
      <c r="C261" s="729">
        <v>0</v>
      </c>
      <c r="D261" s="619">
        <v>1075220</v>
      </c>
      <c r="E261" s="694">
        <v>0</v>
      </c>
      <c r="F261" s="611"/>
    </row>
    <row r="262" spans="1:6" x14ac:dyDescent="0.25">
      <c r="A262" s="784" t="s">
        <v>388</v>
      </c>
      <c r="B262" s="798" t="s">
        <v>389</v>
      </c>
      <c r="C262" s="729">
        <v>0</v>
      </c>
      <c r="D262" s="619">
        <v>1104970</v>
      </c>
      <c r="E262" s="694">
        <v>0</v>
      </c>
      <c r="F262" s="611"/>
    </row>
    <row r="263" spans="1:6" x14ac:dyDescent="0.25">
      <c r="A263" s="784" t="s">
        <v>390</v>
      </c>
      <c r="B263" s="798" t="s">
        <v>391</v>
      </c>
      <c r="C263" s="729">
        <v>0</v>
      </c>
      <c r="D263" s="619">
        <v>874890</v>
      </c>
      <c r="E263" s="694">
        <v>0</v>
      </c>
      <c r="F263" s="611"/>
    </row>
    <row r="264" spans="1:6" x14ac:dyDescent="0.25">
      <c r="A264" s="784" t="s">
        <v>392</v>
      </c>
      <c r="B264" s="798" t="s">
        <v>393</v>
      </c>
      <c r="C264" s="729">
        <v>0</v>
      </c>
      <c r="D264" s="619">
        <v>922050</v>
      </c>
      <c r="E264" s="694">
        <v>0</v>
      </c>
      <c r="F264" s="611"/>
    </row>
    <row r="265" spans="1:6" x14ac:dyDescent="0.25">
      <c r="A265" s="784" t="s">
        <v>394</v>
      </c>
      <c r="B265" s="798" t="s">
        <v>395</v>
      </c>
      <c r="C265" s="729">
        <v>0</v>
      </c>
      <c r="D265" s="619">
        <v>363740</v>
      </c>
      <c r="E265" s="694">
        <v>0</v>
      </c>
      <c r="F265" s="611"/>
    </row>
    <row r="266" spans="1:6" x14ac:dyDescent="0.25">
      <c r="A266" s="784" t="s">
        <v>396</v>
      </c>
      <c r="B266" s="798" t="s">
        <v>397</v>
      </c>
      <c r="C266" s="729">
        <v>0</v>
      </c>
      <c r="D266" s="619">
        <v>87110</v>
      </c>
      <c r="E266" s="694">
        <v>0</v>
      </c>
      <c r="F266" s="611"/>
    </row>
    <row r="267" spans="1:6" x14ac:dyDescent="0.25">
      <c r="A267" s="784" t="s">
        <v>398</v>
      </c>
      <c r="B267" s="798" t="s">
        <v>399</v>
      </c>
      <c r="C267" s="729">
        <v>0</v>
      </c>
      <c r="D267" s="619">
        <v>259890</v>
      </c>
      <c r="E267" s="694">
        <v>0</v>
      </c>
      <c r="F267" s="611"/>
    </row>
    <row r="268" spans="1:6" x14ac:dyDescent="0.25">
      <c r="A268" s="784" t="s">
        <v>400</v>
      </c>
      <c r="B268" s="780" t="s">
        <v>401</v>
      </c>
      <c r="C268" s="729">
        <v>0</v>
      </c>
      <c r="D268" s="619">
        <v>73480</v>
      </c>
      <c r="E268" s="694">
        <v>0</v>
      </c>
      <c r="F268" s="611"/>
    </row>
    <row r="269" spans="1:6" x14ac:dyDescent="0.25">
      <c r="A269" s="784" t="s">
        <v>402</v>
      </c>
      <c r="B269" s="780" t="s">
        <v>403</v>
      </c>
      <c r="C269" s="729">
        <v>0</v>
      </c>
      <c r="D269" s="619">
        <v>1262650</v>
      </c>
      <c r="E269" s="694">
        <v>0</v>
      </c>
      <c r="F269" s="611"/>
    </row>
    <row r="270" spans="1:6" x14ac:dyDescent="0.25">
      <c r="A270" s="784" t="s">
        <v>404</v>
      </c>
      <c r="B270" s="780" t="s">
        <v>405</v>
      </c>
      <c r="C270" s="729">
        <v>0</v>
      </c>
      <c r="D270" s="619">
        <v>295240</v>
      </c>
      <c r="E270" s="694">
        <v>0</v>
      </c>
      <c r="F270" s="611"/>
    </row>
    <row r="271" spans="1:6" x14ac:dyDescent="0.25">
      <c r="A271" s="784" t="s">
        <v>406</v>
      </c>
      <c r="B271" s="780" t="s">
        <v>407</v>
      </c>
      <c r="C271" s="729">
        <v>0</v>
      </c>
      <c r="D271" s="619">
        <v>989060</v>
      </c>
      <c r="E271" s="694">
        <v>0</v>
      </c>
      <c r="F271" s="611"/>
    </row>
    <row r="272" spans="1:6" x14ac:dyDescent="0.25">
      <c r="A272" s="784" t="s">
        <v>408</v>
      </c>
      <c r="B272" s="799" t="s">
        <v>409</v>
      </c>
      <c r="C272" s="729">
        <v>0</v>
      </c>
      <c r="D272" s="619">
        <v>605500</v>
      </c>
      <c r="E272" s="694">
        <v>0</v>
      </c>
      <c r="F272" s="611"/>
    </row>
    <row r="273" spans="1:10" x14ac:dyDescent="0.25">
      <c r="A273" s="785" t="s">
        <v>410</v>
      </c>
      <c r="B273" s="799" t="s">
        <v>411</v>
      </c>
      <c r="C273" s="744">
        <v>0</v>
      </c>
      <c r="D273" s="621">
        <v>494130</v>
      </c>
      <c r="E273" s="717">
        <v>0</v>
      </c>
      <c r="F273" s="611"/>
      <c r="G273" s="604"/>
      <c r="H273" s="604"/>
      <c r="I273" s="604"/>
      <c r="J273" s="604"/>
    </row>
    <row r="274" spans="1:10" x14ac:dyDescent="0.25">
      <c r="A274" s="1592" t="s">
        <v>412</v>
      </c>
      <c r="B274" s="1593"/>
      <c r="C274" s="1593"/>
      <c r="D274" s="1593"/>
      <c r="E274" s="1594"/>
      <c r="F274" s="611"/>
      <c r="G274" s="604"/>
      <c r="H274" s="604"/>
      <c r="I274" s="604"/>
      <c r="J274" s="604"/>
    </row>
    <row r="275" spans="1:10" x14ac:dyDescent="0.25">
      <c r="A275" s="783" t="s">
        <v>413</v>
      </c>
      <c r="B275" s="792" t="s">
        <v>414</v>
      </c>
      <c r="C275" s="761">
        <v>0</v>
      </c>
      <c r="D275" s="616">
        <v>266370</v>
      </c>
      <c r="E275" s="718">
        <v>0</v>
      </c>
      <c r="F275" s="611"/>
      <c r="G275" s="604"/>
      <c r="H275" s="604"/>
      <c r="I275" s="604"/>
      <c r="J275" s="604"/>
    </row>
    <row r="276" spans="1:10" x14ac:dyDescent="0.25">
      <c r="A276" s="784" t="s">
        <v>415</v>
      </c>
      <c r="B276" s="780" t="s">
        <v>416</v>
      </c>
      <c r="C276" s="729">
        <v>0</v>
      </c>
      <c r="D276" s="619">
        <v>155300</v>
      </c>
      <c r="E276" s="694">
        <v>0</v>
      </c>
      <c r="F276" s="611"/>
      <c r="G276" s="604"/>
      <c r="H276" s="604"/>
      <c r="I276" s="604"/>
      <c r="J276" s="604"/>
    </row>
    <row r="277" spans="1:10" x14ac:dyDescent="0.25">
      <c r="A277" s="784" t="s">
        <v>417</v>
      </c>
      <c r="B277" s="780" t="s">
        <v>418</v>
      </c>
      <c r="C277" s="729">
        <v>0</v>
      </c>
      <c r="D277" s="619">
        <v>375240</v>
      </c>
      <c r="E277" s="694">
        <v>0</v>
      </c>
      <c r="F277" s="611"/>
      <c r="G277" s="604"/>
      <c r="H277" s="604"/>
      <c r="I277" s="604"/>
      <c r="J277" s="604"/>
    </row>
    <row r="278" spans="1:10" x14ac:dyDescent="0.25">
      <c r="A278" s="784" t="s">
        <v>419</v>
      </c>
      <c r="B278" s="780" t="s">
        <v>420</v>
      </c>
      <c r="C278" s="729">
        <v>0</v>
      </c>
      <c r="D278" s="619">
        <v>388860</v>
      </c>
      <c r="E278" s="694">
        <v>0</v>
      </c>
      <c r="F278" s="611"/>
      <c r="G278" s="604"/>
      <c r="H278" s="604"/>
      <c r="I278" s="604"/>
      <c r="J278" s="604"/>
    </row>
    <row r="279" spans="1:10" x14ac:dyDescent="0.25">
      <c r="A279" s="785" t="s">
        <v>421</v>
      </c>
      <c r="B279" s="793" t="s">
        <v>422</v>
      </c>
      <c r="C279" s="744">
        <v>0</v>
      </c>
      <c r="D279" s="626">
        <v>242980</v>
      </c>
      <c r="E279" s="699">
        <v>0</v>
      </c>
      <c r="F279" s="719"/>
      <c r="G279" s="604"/>
      <c r="H279" s="604"/>
      <c r="I279" s="604"/>
      <c r="J279" s="604"/>
    </row>
    <row r="280" spans="1:10" x14ac:dyDescent="0.25">
      <c r="A280" s="796" t="s">
        <v>423</v>
      </c>
      <c r="B280" s="794" t="s">
        <v>424</v>
      </c>
      <c r="C280" s="762">
        <v>0</v>
      </c>
      <c r="D280" s="720">
        <v>33040</v>
      </c>
      <c r="E280" s="716">
        <v>0</v>
      </c>
      <c r="F280" s="719"/>
      <c r="G280" s="604"/>
      <c r="H280" s="604"/>
      <c r="I280" s="604"/>
      <c r="J280" s="604"/>
    </row>
    <row r="281" spans="1:10" x14ac:dyDescent="0.25">
      <c r="A281" s="791"/>
      <c r="B281" s="795" t="s">
        <v>425</v>
      </c>
      <c r="C281" s="628">
        <v>0</v>
      </c>
      <c r="D281" s="697"/>
      <c r="E281" s="698">
        <v>0</v>
      </c>
      <c r="F281" s="719"/>
      <c r="G281" s="604"/>
      <c r="H281" s="604"/>
      <c r="I281" s="604"/>
      <c r="J281" s="604"/>
    </row>
    <row r="282" spans="1:10" x14ac:dyDescent="0.25">
      <c r="A282" s="711"/>
      <c r="B282" s="611"/>
      <c r="C282" s="611"/>
      <c r="D282" s="711"/>
      <c r="E282" s="711"/>
      <c r="F282" s="611"/>
      <c r="G282" s="604"/>
      <c r="H282" s="604"/>
      <c r="I282" s="604"/>
      <c r="J282" s="604"/>
    </row>
    <row r="283" spans="1:10" x14ac:dyDescent="0.25">
      <c r="A283" s="711"/>
      <c r="B283" s="713"/>
      <c r="C283" s="713"/>
      <c r="D283" s="711"/>
      <c r="E283" s="711"/>
      <c r="F283" s="721"/>
      <c r="G283" s="722"/>
      <c r="H283" s="604"/>
      <c r="I283" s="604"/>
      <c r="J283" s="723"/>
    </row>
    <row r="284" spans="1:10" x14ac:dyDescent="0.25">
      <c r="A284" s="1597" t="s">
        <v>426</v>
      </c>
      <c r="B284" s="1598"/>
      <c r="C284" s="1598"/>
      <c r="D284" s="1598"/>
      <c r="E284" s="1599"/>
      <c r="F284" s="611"/>
      <c r="G284" s="604"/>
      <c r="H284" s="604"/>
      <c r="I284" s="604"/>
      <c r="J284" s="604"/>
    </row>
    <row r="285" spans="1:10" ht="76.5" x14ac:dyDescent="0.25">
      <c r="A285" s="613" t="s">
        <v>14</v>
      </c>
      <c r="B285" s="613" t="s">
        <v>426</v>
      </c>
      <c r="C285" s="614" t="s">
        <v>347</v>
      </c>
      <c r="D285" s="659" t="s">
        <v>17</v>
      </c>
      <c r="E285" s="615" t="s">
        <v>18</v>
      </c>
      <c r="F285" s="719"/>
      <c r="G285" s="604"/>
      <c r="H285" s="604"/>
      <c r="I285" s="604"/>
      <c r="J285" s="604"/>
    </row>
    <row r="286" spans="1:10" x14ac:dyDescent="0.25">
      <c r="A286" s="783" t="s">
        <v>427</v>
      </c>
      <c r="B286" s="787" t="s">
        <v>428</v>
      </c>
      <c r="C286" s="732">
        <v>0</v>
      </c>
      <c r="D286" s="624">
        <v>6500</v>
      </c>
      <c r="E286" s="693">
        <v>0</v>
      </c>
      <c r="F286" s="611"/>
      <c r="G286" s="604"/>
      <c r="H286" s="604"/>
      <c r="I286" s="604"/>
      <c r="J286" s="604"/>
    </row>
    <row r="287" spans="1:10" x14ac:dyDescent="0.25">
      <c r="A287" s="784" t="s">
        <v>429</v>
      </c>
      <c r="B287" s="788" t="s">
        <v>430</v>
      </c>
      <c r="C287" s="729">
        <v>0</v>
      </c>
      <c r="D287" s="619">
        <v>3460</v>
      </c>
      <c r="E287" s="694">
        <v>0</v>
      </c>
      <c r="F287" s="611"/>
      <c r="G287" s="604"/>
      <c r="H287" s="604"/>
      <c r="I287" s="604"/>
      <c r="J287" s="604"/>
    </row>
    <row r="288" spans="1:10" x14ac:dyDescent="0.25">
      <c r="A288" s="784" t="s">
        <v>431</v>
      </c>
      <c r="B288" s="788" t="s">
        <v>432</v>
      </c>
      <c r="C288" s="729">
        <v>0</v>
      </c>
      <c r="D288" s="619">
        <v>13050</v>
      </c>
      <c r="E288" s="694">
        <v>0</v>
      </c>
      <c r="F288" s="611"/>
      <c r="G288" s="604"/>
      <c r="H288" s="604"/>
      <c r="I288" s="604"/>
      <c r="J288" s="604"/>
    </row>
    <row r="289" spans="1:7" x14ac:dyDescent="0.25">
      <c r="A289" s="784" t="s">
        <v>433</v>
      </c>
      <c r="B289" s="788" t="s">
        <v>434</v>
      </c>
      <c r="C289" s="729">
        <v>0</v>
      </c>
      <c r="D289" s="619">
        <v>133780</v>
      </c>
      <c r="E289" s="694">
        <v>0</v>
      </c>
      <c r="F289" s="611"/>
      <c r="G289" s="604"/>
    </row>
    <row r="290" spans="1:7" x14ac:dyDescent="0.25">
      <c r="A290" s="785" t="s">
        <v>435</v>
      </c>
      <c r="B290" s="789" t="s">
        <v>436</v>
      </c>
      <c r="C290" s="744">
        <v>0</v>
      </c>
      <c r="D290" s="626">
        <v>734780</v>
      </c>
      <c r="E290" s="699">
        <v>0</v>
      </c>
      <c r="F290" s="611"/>
      <c r="G290" s="604"/>
    </row>
    <row r="291" spans="1:7" x14ac:dyDescent="0.25">
      <c r="A291" s="791"/>
      <c r="B291" s="790" t="s">
        <v>437</v>
      </c>
      <c r="C291" s="665">
        <v>0</v>
      </c>
      <c r="D291" s="637"/>
      <c r="E291" s="666">
        <v>0</v>
      </c>
      <c r="F291" s="611"/>
      <c r="G291" s="604"/>
    </row>
    <row r="292" spans="1:7" x14ac:dyDescent="0.25">
      <c r="A292" s="711"/>
      <c r="B292" s="713"/>
      <c r="C292" s="711"/>
      <c r="D292" s="711"/>
      <c r="E292" s="711"/>
      <c r="F292" s="611"/>
      <c r="G292" s="604"/>
    </row>
    <row r="293" spans="1:7" x14ac:dyDescent="0.25">
      <c r="A293" s="711"/>
      <c r="B293" s="713"/>
      <c r="C293" s="711"/>
      <c r="D293" s="711"/>
      <c r="E293" s="711"/>
      <c r="F293" s="724"/>
      <c r="G293" s="612"/>
    </row>
    <row r="294" spans="1:7" x14ac:dyDescent="0.25">
      <c r="A294" s="1592" t="s">
        <v>438</v>
      </c>
      <c r="B294" s="1593"/>
      <c r="C294" s="1593"/>
      <c r="D294" s="1593"/>
      <c r="E294" s="1594"/>
      <c r="F294" s="725"/>
      <c r="G294" s="612"/>
    </row>
    <row r="295" spans="1:7" ht="76.5" x14ac:dyDescent="0.25">
      <c r="A295" s="613" t="s">
        <v>14</v>
      </c>
      <c r="B295" s="756" t="s">
        <v>438</v>
      </c>
      <c r="C295" s="757" t="s">
        <v>439</v>
      </c>
      <c r="D295" s="659" t="s">
        <v>17</v>
      </c>
      <c r="E295" s="615" t="s">
        <v>18</v>
      </c>
      <c r="F295" s="725"/>
      <c r="G295" s="612"/>
    </row>
    <row r="296" spans="1:7" x14ac:dyDescent="0.25">
      <c r="A296" s="783" t="s">
        <v>440</v>
      </c>
      <c r="B296" s="778" t="s">
        <v>441</v>
      </c>
      <c r="C296" s="732">
        <v>0</v>
      </c>
      <c r="D296" s="624">
        <v>17390</v>
      </c>
      <c r="E296" s="693">
        <v>0</v>
      </c>
      <c r="F296" s="611"/>
      <c r="G296" s="604"/>
    </row>
    <row r="297" spans="1:7" x14ac:dyDescent="0.25">
      <c r="A297" s="784" t="s">
        <v>442</v>
      </c>
      <c r="B297" s="779" t="s">
        <v>443</v>
      </c>
      <c r="C297" s="729">
        <v>0</v>
      </c>
      <c r="D297" s="619">
        <v>54690</v>
      </c>
      <c r="E297" s="694">
        <v>0</v>
      </c>
      <c r="F297" s="611"/>
      <c r="G297" s="604"/>
    </row>
    <row r="298" spans="1:7" x14ac:dyDescent="0.25">
      <c r="A298" s="784" t="s">
        <v>444</v>
      </c>
      <c r="B298" s="779" t="s">
        <v>445</v>
      </c>
      <c r="C298" s="729">
        <v>0</v>
      </c>
      <c r="D298" s="619">
        <v>67800</v>
      </c>
      <c r="E298" s="694">
        <v>0</v>
      </c>
      <c r="F298" s="611"/>
      <c r="G298" s="604"/>
    </row>
    <row r="299" spans="1:7" x14ac:dyDescent="0.25">
      <c r="A299" s="784" t="s">
        <v>446</v>
      </c>
      <c r="B299" s="779" t="s">
        <v>447</v>
      </c>
      <c r="C299" s="729">
        <v>0</v>
      </c>
      <c r="D299" s="619">
        <v>2380</v>
      </c>
      <c r="E299" s="694">
        <v>0</v>
      </c>
      <c r="F299" s="611"/>
      <c r="G299" s="604"/>
    </row>
    <row r="300" spans="1:7" x14ac:dyDescent="0.25">
      <c r="A300" s="784" t="s">
        <v>448</v>
      </c>
      <c r="B300" s="779" t="s">
        <v>449</v>
      </c>
      <c r="C300" s="729">
        <v>0</v>
      </c>
      <c r="D300" s="619">
        <v>70</v>
      </c>
      <c r="E300" s="694">
        <v>0</v>
      </c>
      <c r="F300" s="611"/>
      <c r="G300" s="604"/>
    </row>
    <row r="301" spans="1:7" x14ac:dyDescent="0.25">
      <c r="A301" s="784" t="s">
        <v>450</v>
      </c>
      <c r="B301" s="780" t="s">
        <v>451</v>
      </c>
      <c r="C301" s="729">
        <v>0</v>
      </c>
      <c r="D301" s="619">
        <v>143950</v>
      </c>
      <c r="E301" s="694">
        <v>0</v>
      </c>
      <c r="F301" s="611"/>
      <c r="G301" s="604"/>
    </row>
    <row r="302" spans="1:7" x14ac:dyDescent="0.25">
      <c r="A302" s="785" t="s">
        <v>452</v>
      </c>
      <c r="B302" s="781" t="s">
        <v>453</v>
      </c>
      <c r="C302" s="744">
        <v>0</v>
      </c>
      <c r="D302" s="626">
        <v>9790</v>
      </c>
      <c r="E302" s="699">
        <v>0</v>
      </c>
      <c r="F302" s="611"/>
      <c r="G302" s="604"/>
    </row>
    <row r="303" spans="1:7" x14ac:dyDescent="0.25">
      <c r="A303" s="786"/>
      <c r="B303" s="1615" t="s">
        <v>454</v>
      </c>
      <c r="C303" s="1616"/>
      <c r="D303" s="715"/>
      <c r="E303" s="726">
        <v>0</v>
      </c>
      <c r="F303" s="611"/>
      <c r="G303" s="604"/>
    </row>
    <row r="304" spans="1:7" x14ac:dyDescent="0.25">
      <c r="A304" s="611"/>
      <c r="B304" s="611"/>
      <c r="C304" s="611"/>
      <c r="D304" s="611"/>
      <c r="E304" s="611"/>
      <c r="F304" s="708"/>
      <c r="G304" s="710"/>
    </row>
    <row r="305" spans="1:7" x14ac:dyDescent="0.25">
      <c r="A305" s="611"/>
      <c r="B305" s="611"/>
      <c r="C305" s="611"/>
      <c r="D305" s="611"/>
      <c r="E305" s="611"/>
      <c r="F305" s="708"/>
      <c r="G305" s="710"/>
    </row>
    <row r="306" spans="1:7" x14ac:dyDescent="0.25">
      <c r="A306" s="1607" t="s">
        <v>455</v>
      </c>
      <c r="B306" s="1608"/>
      <c r="C306" s="1608"/>
      <c r="D306" s="1608"/>
      <c r="E306" s="1609"/>
      <c r="F306" s="708"/>
      <c r="G306" s="710"/>
    </row>
    <row r="307" spans="1:7" x14ac:dyDescent="0.25">
      <c r="A307" s="656"/>
      <c r="B307" s="1612" t="s">
        <v>456</v>
      </c>
      <c r="C307" s="1613"/>
      <c r="D307" s="1614"/>
      <c r="E307" s="727">
        <v>0</v>
      </c>
      <c r="F307" s="611"/>
      <c r="G307" s="604"/>
    </row>
    <row r="308" spans="1:7" x14ac:dyDescent="0.25">
      <c r="A308" s="611"/>
      <c r="B308" s="611"/>
      <c r="C308" s="611"/>
      <c r="D308" s="611"/>
      <c r="E308" s="611"/>
      <c r="F308" s="708"/>
      <c r="G308" s="710"/>
    </row>
    <row r="309" spans="1:7" x14ac:dyDescent="0.25">
      <c r="A309" s="611"/>
      <c r="B309" s="611"/>
      <c r="C309" s="611"/>
      <c r="D309" s="611"/>
      <c r="E309" s="611"/>
      <c r="F309" s="708"/>
      <c r="G309" s="710"/>
    </row>
    <row r="310" spans="1:7" x14ac:dyDescent="0.25">
      <c r="A310" s="1607" t="s">
        <v>457</v>
      </c>
      <c r="B310" s="1608"/>
      <c r="C310" s="1608"/>
      <c r="D310" s="1608"/>
      <c r="E310" s="1609"/>
      <c r="F310" s="708"/>
      <c r="G310" s="710"/>
    </row>
    <row r="311" spans="1:7" ht="51" x14ac:dyDescent="0.25">
      <c r="A311" s="1592" t="s">
        <v>458</v>
      </c>
      <c r="B311" s="1593"/>
      <c r="C311" s="1593"/>
      <c r="D311" s="1594"/>
      <c r="E311" s="613" t="s">
        <v>18</v>
      </c>
      <c r="F311" s="708"/>
      <c r="G311" s="710"/>
    </row>
    <row r="312" spans="1:7" x14ac:dyDescent="0.25">
      <c r="A312" s="656"/>
      <c r="B312" s="1612" t="s">
        <v>459</v>
      </c>
      <c r="C312" s="1613"/>
      <c r="D312" s="1614"/>
      <c r="E312" s="727">
        <v>0</v>
      </c>
      <c r="F312" s="708"/>
      <c r="G312" s="710"/>
    </row>
    <row r="313" spans="1:7" x14ac:dyDescent="0.25">
      <c r="A313" s="611"/>
      <c r="B313" s="611"/>
      <c r="C313" s="611"/>
      <c r="D313" s="611"/>
      <c r="E313" s="611"/>
      <c r="F313" s="608"/>
      <c r="G313" s="604"/>
    </row>
    <row r="314" spans="1:7" x14ac:dyDescent="0.25">
      <c r="A314" s="611"/>
      <c r="B314" s="611"/>
      <c r="C314" s="611"/>
      <c r="D314" s="611"/>
      <c r="E314" s="611"/>
      <c r="F314" s="608"/>
      <c r="G314" s="604"/>
    </row>
    <row r="315" spans="1:7" x14ac:dyDescent="0.25">
      <c r="A315" s="1607" t="s">
        <v>460</v>
      </c>
      <c r="B315" s="1608"/>
      <c r="C315" s="1609"/>
      <c r="D315" s="611"/>
      <c r="E315" s="611"/>
      <c r="F315" s="608"/>
      <c r="G315" s="604"/>
    </row>
    <row r="316" spans="1:7" x14ac:dyDescent="0.25">
      <c r="A316" s="1592" t="s">
        <v>461</v>
      </c>
      <c r="B316" s="1593"/>
      <c r="C316" s="1594"/>
      <c r="D316" s="611"/>
      <c r="E316" s="611"/>
      <c r="F316" s="608"/>
      <c r="G316" s="604"/>
    </row>
    <row r="317" spans="1:7" ht="38.25" x14ac:dyDescent="0.25">
      <c r="A317" s="1607" t="s">
        <v>462</v>
      </c>
      <c r="B317" s="1608"/>
      <c r="C317" s="613" t="s">
        <v>463</v>
      </c>
      <c r="D317" s="611"/>
      <c r="E317" s="611"/>
      <c r="F317" s="611"/>
      <c r="G317" s="604"/>
    </row>
    <row r="318" spans="1:7" x14ac:dyDescent="0.25">
      <c r="A318" s="728" t="s">
        <v>464</v>
      </c>
      <c r="B318" s="746"/>
      <c r="C318" s="752"/>
      <c r="D318" s="611"/>
      <c r="E318" s="611"/>
      <c r="F318" s="611"/>
      <c r="G318" s="604"/>
    </row>
    <row r="319" spans="1:7" x14ac:dyDescent="0.25">
      <c r="A319" s="729" t="s">
        <v>465</v>
      </c>
      <c r="B319" s="747"/>
      <c r="C319" s="753"/>
      <c r="D319" s="611"/>
      <c r="E319" s="611"/>
      <c r="F319" s="611"/>
      <c r="G319" s="604"/>
    </row>
    <row r="320" spans="1:7" x14ac:dyDescent="0.25">
      <c r="A320" s="729" t="s">
        <v>466</v>
      </c>
      <c r="B320" s="747"/>
      <c r="C320" s="753"/>
      <c r="D320" s="611"/>
      <c r="E320" s="611"/>
      <c r="F320" s="611"/>
      <c r="G320" s="604"/>
    </row>
    <row r="321" spans="1:6" x14ac:dyDescent="0.25">
      <c r="A321" s="730" t="s">
        <v>467</v>
      </c>
      <c r="B321" s="747"/>
      <c r="C321" s="753"/>
      <c r="D321" s="611"/>
      <c r="E321" s="611"/>
      <c r="F321" s="611"/>
    </row>
    <row r="322" spans="1:6" x14ac:dyDescent="0.25">
      <c r="A322" s="731" t="s">
        <v>468</v>
      </c>
      <c r="B322" s="748"/>
      <c r="C322" s="754">
        <v>0</v>
      </c>
      <c r="D322" s="611"/>
      <c r="E322" s="611"/>
      <c r="F322" s="611"/>
    </row>
    <row r="323" spans="1:6" x14ac:dyDescent="0.25">
      <c r="A323" s="732" t="s">
        <v>469</v>
      </c>
      <c r="B323" s="749"/>
      <c r="C323" s="752"/>
      <c r="D323" s="611"/>
      <c r="E323" s="611"/>
      <c r="F323" s="611"/>
    </row>
    <row r="324" spans="1:6" x14ac:dyDescent="0.25">
      <c r="A324" s="733" t="s">
        <v>470</v>
      </c>
      <c r="B324" s="750"/>
      <c r="C324" s="753"/>
      <c r="D324" s="611"/>
      <c r="E324" s="611"/>
      <c r="F324" s="611"/>
    </row>
    <row r="325" spans="1:6" x14ac:dyDescent="0.25">
      <c r="A325" s="729" t="s">
        <v>471</v>
      </c>
      <c r="B325" s="750"/>
      <c r="C325" s="753"/>
      <c r="D325" s="611"/>
      <c r="E325" s="611"/>
      <c r="F325" s="611"/>
    </row>
    <row r="326" spans="1:6" x14ac:dyDescent="0.25">
      <c r="A326" s="729" t="s">
        <v>472</v>
      </c>
      <c r="B326" s="750"/>
      <c r="C326" s="753"/>
      <c r="D326" s="611"/>
      <c r="E326" s="611"/>
      <c r="F326" s="611"/>
    </row>
    <row r="327" spans="1:6" x14ac:dyDescent="0.25">
      <c r="A327" s="733" t="s">
        <v>473</v>
      </c>
      <c r="B327" s="750"/>
      <c r="C327" s="753"/>
      <c r="D327" s="611"/>
      <c r="E327" s="611"/>
      <c r="F327" s="611"/>
    </row>
    <row r="328" spans="1:6" x14ac:dyDescent="0.25">
      <c r="A328" s="733" t="s">
        <v>474</v>
      </c>
      <c r="B328" s="750"/>
      <c r="C328" s="753"/>
      <c r="D328" s="611"/>
      <c r="E328" s="611"/>
      <c r="F328" s="611"/>
    </row>
    <row r="329" spans="1:6" x14ac:dyDescent="0.25">
      <c r="A329" s="734" t="s">
        <v>475</v>
      </c>
      <c r="B329" s="751"/>
      <c r="C329" s="755"/>
      <c r="D329" s="611"/>
      <c r="E329" s="611"/>
      <c r="F329" s="611"/>
    </row>
    <row r="330" spans="1:6" x14ac:dyDescent="0.25">
      <c r="A330" s="628"/>
      <c r="B330" s="745" t="s">
        <v>476</v>
      </c>
      <c r="C330" s="703">
        <v>0</v>
      </c>
      <c r="D330" s="611"/>
      <c r="E330" s="611"/>
      <c r="F330" s="611"/>
    </row>
    <row r="331" spans="1:6" x14ac:dyDescent="0.25">
      <c r="A331" s="611"/>
      <c r="B331" s="611"/>
      <c r="C331" s="611"/>
      <c r="D331" s="611"/>
      <c r="E331" s="611"/>
      <c r="F331" s="608"/>
    </row>
    <row r="332" spans="1:6" x14ac:dyDescent="0.25">
      <c r="A332" s="611"/>
      <c r="B332" s="611"/>
      <c r="C332" s="611"/>
      <c r="D332" s="611"/>
      <c r="E332" s="611"/>
      <c r="F332" s="608"/>
    </row>
    <row r="333" spans="1:6" x14ac:dyDescent="0.25">
      <c r="A333" s="611"/>
      <c r="B333" s="611"/>
      <c r="C333" s="611"/>
      <c r="D333" s="611"/>
      <c r="E333" s="611"/>
      <c r="F333" s="608"/>
    </row>
    <row r="334" spans="1:6" x14ac:dyDescent="0.25">
      <c r="A334" s="711"/>
      <c r="B334" s="711"/>
      <c r="C334" s="711"/>
      <c r="D334" s="711"/>
      <c r="E334" s="711"/>
      <c r="F334" s="724"/>
    </row>
    <row r="335" spans="1:6" x14ac:dyDescent="0.25">
      <c r="A335" s="711"/>
      <c r="B335" s="711"/>
      <c r="C335" s="711"/>
      <c r="D335" s="711"/>
      <c r="E335" s="1654">
        <v>0</v>
      </c>
      <c r="F335" s="1654"/>
    </row>
    <row r="336" spans="1:6" x14ac:dyDescent="0.25">
      <c r="A336" s="711"/>
      <c r="B336" s="711"/>
      <c r="C336" s="711"/>
      <c r="D336" s="713"/>
      <c r="E336" s="1617" t="s">
        <v>478</v>
      </c>
      <c r="F336" s="1617"/>
    </row>
    <row r="337" spans="1:6" x14ac:dyDescent="0.25">
      <c r="A337" s="711"/>
      <c r="B337" s="711"/>
      <c r="C337" s="711"/>
      <c r="D337" s="711"/>
      <c r="E337" s="735"/>
      <c r="F337" s="736"/>
    </row>
    <row r="338" spans="1:6" x14ac:dyDescent="0.25">
      <c r="A338" s="711"/>
      <c r="B338" s="711"/>
      <c r="C338" s="711"/>
      <c r="D338" s="711"/>
      <c r="E338" s="736"/>
      <c r="F338" s="736"/>
    </row>
    <row r="339" spans="1:6" x14ac:dyDescent="0.25">
      <c r="A339" s="711"/>
      <c r="B339" s="711"/>
      <c r="C339" s="711"/>
      <c r="D339" s="711"/>
      <c r="E339" s="736"/>
      <c r="F339" s="736"/>
    </row>
    <row r="340" spans="1:6" x14ac:dyDescent="0.25">
      <c r="A340" s="711"/>
      <c r="B340" s="711"/>
      <c r="C340" s="711"/>
      <c r="D340" s="711"/>
      <c r="E340" s="736"/>
      <c r="F340" s="736"/>
    </row>
    <row r="341" spans="1:6" x14ac:dyDescent="0.25">
      <c r="A341" s="711"/>
      <c r="B341" s="711"/>
      <c r="C341" s="711"/>
      <c r="D341" s="711"/>
      <c r="E341" s="736"/>
      <c r="F341" s="736"/>
    </row>
    <row r="342" spans="1:6" x14ac:dyDescent="0.25">
      <c r="A342" s="711"/>
      <c r="B342" s="711"/>
      <c r="C342" s="711"/>
      <c r="D342" s="711"/>
      <c r="E342" s="736"/>
      <c r="F342" s="736"/>
    </row>
    <row r="343" spans="1:6" x14ac:dyDescent="0.25">
      <c r="A343" s="711"/>
      <c r="B343" s="711"/>
      <c r="C343" s="711"/>
      <c r="D343" s="711"/>
      <c r="E343" s="736"/>
      <c r="F343" s="736"/>
    </row>
    <row r="344" spans="1:6" x14ac:dyDescent="0.25">
      <c r="A344" s="711"/>
      <c r="B344" s="711"/>
      <c r="C344" s="711"/>
      <c r="D344" s="711"/>
      <c r="E344" s="1654">
        <v>0</v>
      </c>
      <c r="F344" s="1654"/>
    </row>
    <row r="345" spans="1:6" x14ac:dyDescent="0.25">
      <c r="A345" s="711"/>
      <c r="B345" s="711"/>
      <c r="C345" s="711"/>
      <c r="D345" s="724"/>
      <c r="E345" s="1617" t="s">
        <v>480</v>
      </c>
      <c r="F345" s="1617"/>
    </row>
    <row r="346" spans="1:6" x14ac:dyDescent="0.25">
      <c r="A346" s="711"/>
      <c r="B346" s="711"/>
      <c r="C346" s="711"/>
      <c r="D346" s="737"/>
      <c r="E346" s="711"/>
      <c r="F346" s="724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H18" sqref="H18"/>
    </sheetView>
  </sheetViews>
  <sheetFormatPr baseColWidth="10" defaultRowHeight="15" x14ac:dyDescent="0.25"/>
  <sheetData>
    <row r="1" spans="1:7" x14ac:dyDescent="0.25">
      <c r="A1" s="837" t="s">
        <v>0</v>
      </c>
      <c r="B1" s="838"/>
      <c r="C1" s="1583" t="s">
        <v>1</v>
      </c>
      <c r="D1" s="1584"/>
      <c r="E1" s="1585"/>
      <c r="F1" s="839"/>
      <c r="G1" s="836"/>
    </row>
    <row r="2" spans="1:7" x14ac:dyDescent="0.25">
      <c r="A2" s="837" t="s">
        <v>481</v>
      </c>
      <c r="B2" s="838"/>
      <c r="C2" s="1586"/>
      <c r="D2" s="1587"/>
      <c r="E2" s="1588"/>
      <c r="F2" s="840"/>
      <c r="G2" s="841"/>
    </row>
    <row r="3" spans="1:7" x14ac:dyDescent="0.25">
      <c r="A3" s="837" t="s">
        <v>482</v>
      </c>
      <c r="B3" s="838"/>
      <c r="C3" s="1583" t="s">
        <v>4</v>
      </c>
      <c r="D3" s="1584"/>
      <c r="E3" s="1585"/>
      <c r="F3" s="840"/>
      <c r="G3" s="842"/>
    </row>
    <row r="4" spans="1:7" x14ac:dyDescent="0.25">
      <c r="A4" s="837" t="s">
        <v>483</v>
      </c>
      <c r="B4" s="838"/>
      <c r="C4" s="1586" t="s">
        <v>484</v>
      </c>
      <c r="D4" s="1587"/>
      <c r="E4" s="1588"/>
      <c r="F4" s="840"/>
      <c r="G4" s="842"/>
    </row>
    <row r="5" spans="1:7" x14ac:dyDescent="0.25">
      <c r="A5" s="837" t="s">
        <v>7</v>
      </c>
      <c r="B5" s="838"/>
      <c r="C5" s="1583" t="s">
        <v>8</v>
      </c>
      <c r="D5" s="1584"/>
      <c r="E5" s="1585"/>
      <c r="F5" s="840"/>
      <c r="G5" s="842"/>
    </row>
    <row r="6" spans="1:7" x14ac:dyDescent="0.25">
      <c r="A6" s="843"/>
      <c r="B6" s="843"/>
      <c r="C6" s="1586">
        <v>2013</v>
      </c>
      <c r="D6" s="1587"/>
      <c r="E6" s="1588"/>
      <c r="F6" s="840"/>
      <c r="G6" s="842"/>
    </row>
    <row r="7" spans="1:7" ht="15.75" x14ac:dyDescent="0.25">
      <c r="A7" s="1595" t="s">
        <v>9</v>
      </c>
      <c r="B7" s="1596"/>
      <c r="C7" s="1600" t="s">
        <v>10</v>
      </c>
      <c r="D7" s="1601"/>
      <c r="E7" s="1602"/>
      <c r="F7" s="840"/>
      <c r="G7" s="842"/>
    </row>
    <row r="8" spans="1:7" ht="15.75" x14ac:dyDescent="0.25">
      <c r="A8" s="843"/>
      <c r="B8" s="1067" t="s">
        <v>11</v>
      </c>
      <c r="C8" s="1586" t="s">
        <v>484</v>
      </c>
      <c r="D8" s="1587"/>
      <c r="E8" s="1588"/>
      <c r="F8" s="840"/>
      <c r="G8" s="842"/>
    </row>
    <row r="9" spans="1:7" x14ac:dyDescent="0.25">
      <c r="A9" s="843"/>
      <c r="B9" s="843"/>
      <c r="C9" s="843"/>
      <c r="D9" s="843"/>
      <c r="E9" s="843"/>
      <c r="F9" s="840"/>
      <c r="G9" s="842"/>
    </row>
    <row r="10" spans="1:7" x14ac:dyDescent="0.25">
      <c r="A10" s="843"/>
      <c r="B10" s="843"/>
      <c r="C10" s="843"/>
      <c r="D10" s="843"/>
      <c r="E10" s="843"/>
      <c r="F10" s="840"/>
      <c r="G10" s="844"/>
    </row>
    <row r="11" spans="1:7" x14ac:dyDescent="0.25">
      <c r="A11" s="1589" t="s">
        <v>13</v>
      </c>
      <c r="B11" s="1590"/>
      <c r="C11" s="1590"/>
      <c r="D11" s="1590"/>
      <c r="E11" s="1591"/>
      <c r="F11" s="840"/>
      <c r="G11" s="836"/>
    </row>
    <row r="12" spans="1:7" ht="76.5" x14ac:dyDescent="0.25">
      <c r="A12" s="845" t="s">
        <v>14</v>
      </c>
      <c r="B12" s="845" t="s">
        <v>15</v>
      </c>
      <c r="C12" s="846" t="s">
        <v>16</v>
      </c>
      <c r="D12" s="891" t="s">
        <v>17</v>
      </c>
      <c r="E12" s="847" t="s">
        <v>18</v>
      </c>
      <c r="F12" s="843"/>
      <c r="G12" s="836"/>
    </row>
    <row r="13" spans="1:7" x14ac:dyDescent="0.25">
      <c r="A13" s="1592" t="s">
        <v>19</v>
      </c>
      <c r="B13" s="1593"/>
      <c r="C13" s="1593"/>
      <c r="D13" s="1593"/>
      <c r="E13" s="1594"/>
      <c r="F13" s="843"/>
      <c r="G13" s="836"/>
    </row>
    <row r="14" spans="1:7" x14ac:dyDescent="0.25">
      <c r="A14" s="1015" t="s">
        <v>20</v>
      </c>
      <c r="B14" s="1024" t="s">
        <v>21</v>
      </c>
      <c r="C14" s="961">
        <v>0</v>
      </c>
      <c r="D14" s="848">
        <v>3940</v>
      </c>
      <c r="E14" s="849">
        <v>0</v>
      </c>
      <c r="F14" s="843"/>
      <c r="G14" s="836"/>
    </row>
    <row r="15" spans="1:7" x14ac:dyDescent="0.25">
      <c r="A15" s="1016" t="s">
        <v>22</v>
      </c>
      <c r="B15" s="1012" t="s">
        <v>23</v>
      </c>
      <c r="C15" s="961">
        <v>0</v>
      </c>
      <c r="D15" s="851">
        <v>4950</v>
      </c>
      <c r="E15" s="852">
        <v>0</v>
      </c>
      <c r="F15" s="843"/>
      <c r="G15" s="836"/>
    </row>
    <row r="16" spans="1:7" x14ac:dyDescent="0.25">
      <c r="A16" s="1016" t="s">
        <v>24</v>
      </c>
      <c r="B16" s="1012" t="s">
        <v>25</v>
      </c>
      <c r="C16" s="961">
        <v>0</v>
      </c>
      <c r="D16" s="851">
        <v>10610</v>
      </c>
      <c r="E16" s="852">
        <v>0</v>
      </c>
      <c r="F16" s="843"/>
      <c r="G16" s="836"/>
    </row>
    <row r="17" spans="1:6" x14ac:dyDescent="0.25">
      <c r="A17" s="1016" t="s">
        <v>26</v>
      </c>
      <c r="B17" s="1012" t="s">
        <v>27</v>
      </c>
      <c r="C17" s="961">
        <v>0</v>
      </c>
      <c r="D17" s="851">
        <v>6340</v>
      </c>
      <c r="E17" s="852">
        <v>0</v>
      </c>
      <c r="F17" s="843"/>
    </row>
    <row r="18" spans="1:6" x14ac:dyDescent="0.25">
      <c r="A18" s="1016" t="s">
        <v>28</v>
      </c>
      <c r="B18" s="1012" t="s">
        <v>29</v>
      </c>
      <c r="C18" s="961">
        <v>0</v>
      </c>
      <c r="D18" s="851">
        <v>6960</v>
      </c>
      <c r="E18" s="852">
        <v>0</v>
      </c>
      <c r="F18" s="843"/>
    </row>
    <row r="19" spans="1:6" ht="178.5" x14ac:dyDescent="0.25">
      <c r="A19" s="1016" t="s">
        <v>30</v>
      </c>
      <c r="B19" s="1066" t="s">
        <v>31</v>
      </c>
      <c r="C19" s="961">
        <v>0</v>
      </c>
      <c r="D19" s="851">
        <v>5360</v>
      </c>
      <c r="E19" s="852">
        <v>0</v>
      </c>
      <c r="F19" s="843"/>
    </row>
    <row r="20" spans="1:6" ht="216.75" x14ac:dyDescent="0.25">
      <c r="A20" s="1016" t="s">
        <v>32</v>
      </c>
      <c r="B20" s="1066" t="s">
        <v>33</v>
      </c>
      <c r="C20" s="961">
        <v>0</v>
      </c>
      <c r="D20" s="851">
        <v>6430</v>
      </c>
      <c r="E20" s="852">
        <v>0</v>
      </c>
      <c r="F20" s="843"/>
    </row>
    <row r="21" spans="1:6" ht="165.75" x14ac:dyDescent="0.25">
      <c r="A21" s="1016" t="s">
        <v>34</v>
      </c>
      <c r="B21" s="1066" t="s">
        <v>35</v>
      </c>
      <c r="C21" s="961">
        <v>0</v>
      </c>
      <c r="D21" s="851">
        <v>7980</v>
      </c>
      <c r="E21" s="852">
        <v>0</v>
      </c>
      <c r="F21" s="843"/>
    </row>
    <row r="22" spans="1:6" ht="191.25" x14ac:dyDescent="0.25">
      <c r="A22" s="1016" t="s">
        <v>36</v>
      </c>
      <c r="B22" s="1066" t="s">
        <v>37</v>
      </c>
      <c r="C22" s="961">
        <v>0</v>
      </c>
      <c r="D22" s="851">
        <v>5360</v>
      </c>
      <c r="E22" s="852">
        <v>0</v>
      </c>
      <c r="F22" s="843"/>
    </row>
    <row r="23" spans="1:6" ht="242.25" x14ac:dyDescent="0.25">
      <c r="A23" s="1016" t="s">
        <v>38</v>
      </c>
      <c r="B23" s="1066" t="s">
        <v>39</v>
      </c>
      <c r="C23" s="961">
        <v>0</v>
      </c>
      <c r="D23" s="851">
        <v>6430</v>
      </c>
      <c r="E23" s="852">
        <v>0</v>
      </c>
      <c r="F23" s="843"/>
    </row>
    <row r="24" spans="1:6" ht="178.5" x14ac:dyDescent="0.25">
      <c r="A24" s="1016" t="s">
        <v>40</v>
      </c>
      <c r="B24" s="1066" t="s">
        <v>41</v>
      </c>
      <c r="C24" s="961">
        <v>0</v>
      </c>
      <c r="D24" s="851">
        <v>7980</v>
      </c>
      <c r="E24" s="852">
        <v>0</v>
      </c>
      <c r="F24" s="843"/>
    </row>
    <row r="25" spans="1:6" x14ac:dyDescent="0.25">
      <c r="A25" s="1016" t="s">
        <v>42</v>
      </c>
      <c r="B25" s="1011" t="s">
        <v>43</v>
      </c>
      <c r="C25" s="961">
        <v>0</v>
      </c>
      <c r="D25" s="851">
        <v>6510</v>
      </c>
      <c r="E25" s="852">
        <v>0</v>
      </c>
      <c r="F25" s="843"/>
    </row>
    <row r="26" spans="1:6" x14ac:dyDescent="0.25">
      <c r="A26" s="1017" t="s">
        <v>44</v>
      </c>
      <c r="B26" s="1031" t="s">
        <v>45</v>
      </c>
      <c r="C26" s="976">
        <v>0</v>
      </c>
      <c r="D26" s="853">
        <v>26970</v>
      </c>
      <c r="E26" s="854">
        <v>0</v>
      </c>
      <c r="F26" s="843"/>
    </row>
    <row r="27" spans="1:6" x14ac:dyDescent="0.25">
      <c r="A27" s="1592" t="s">
        <v>46</v>
      </c>
      <c r="B27" s="1593"/>
      <c r="C27" s="1593"/>
      <c r="D27" s="1593"/>
      <c r="E27" s="1594"/>
      <c r="F27" s="843"/>
    </row>
    <row r="28" spans="1:6" x14ac:dyDescent="0.25">
      <c r="A28" s="1015" t="s">
        <v>47</v>
      </c>
      <c r="B28" s="1024" t="s">
        <v>48</v>
      </c>
      <c r="C28" s="964">
        <v>0</v>
      </c>
      <c r="D28" s="848">
        <v>1050</v>
      </c>
      <c r="E28" s="849">
        <v>0</v>
      </c>
      <c r="F28" s="843"/>
    </row>
    <row r="29" spans="1:6" x14ac:dyDescent="0.25">
      <c r="A29" s="1016" t="s">
        <v>49</v>
      </c>
      <c r="B29" s="1030" t="s">
        <v>50</v>
      </c>
      <c r="C29" s="961">
        <v>0</v>
      </c>
      <c r="D29" s="851">
        <v>1790</v>
      </c>
      <c r="E29" s="852">
        <v>0</v>
      </c>
      <c r="F29" s="843"/>
    </row>
    <row r="30" spans="1:6" x14ac:dyDescent="0.25">
      <c r="A30" s="1016" t="s">
        <v>51</v>
      </c>
      <c r="B30" s="1012" t="s">
        <v>52</v>
      </c>
      <c r="C30" s="961">
        <v>0</v>
      </c>
      <c r="D30" s="851">
        <v>570</v>
      </c>
      <c r="E30" s="852">
        <v>0</v>
      </c>
      <c r="F30" s="843"/>
    </row>
    <row r="31" spans="1:6" x14ac:dyDescent="0.25">
      <c r="A31" s="1016" t="s">
        <v>53</v>
      </c>
      <c r="B31" s="1012" t="s">
        <v>54</v>
      </c>
      <c r="C31" s="961">
        <v>0</v>
      </c>
      <c r="D31" s="851">
        <v>1420</v>
      </c>
      <c r="E31" s="852">
        <v>0</v>
      </c>
      <c r="F31" s="843"/>
    </row>
    <row r="32" spans="1:6" x14ac:dyDescent="0.25">
      <c r="A32" s="1016" t="s">
        <v>55</v>
      </c>
      <c r="B32" s="1012" t="s">
        <v>56</v>
      </c>
      <c r="C32" s="961">
        <v>0</v>
      </c>
      <c r="D32" s="851">
        <v>1140</v>
      </c>
      <c r="E32" s="852">
        <v>0</v>
      </c>
      <c r="F32" s="843"/>
    </row>
    <row r="33" spans="1:6" x14ac:dyDescent="0.25">
      <c r="A33" s="1016" t="s">
        <v>57</v>
      </c>
      <c r="B33" s="1030" t="s">
        <v>58</v>
      </c>
      <c r="C33" s="961">
        <v>0</v>
      </c>
      <c r="D33" s="851">
        <v>1050</v>
      </c>
      <c r="E33" s="852">
        <v>0</v>
      </c>
      <c r="F33" s="843"/>
    </row>
    <row r="34" spans="1:6" x14ac:dyDescent="0.25">
      <c r="A34" s="1016" t="s">
        <v>59</v>
      </c>
      <c r="B34" s="1012" t="s">
        <v>60</v>
      </c>
      <c r="C34" s="961">
        <v>0</v>
      </c>
      <c r="D34" s="851">
        <v>2550</v>
      </c>
      <c r="E34" s="852">
        <v>0</v>
      </c>
      <c r="F34" s="843"/>
    </row>
    <row r="35" spans="1:6" x14ac:dyDescent="0.25">
      <c r="A35" s="1016" t="s">
        <v>61</v>
      </c>
      <c r="B35" s="1030" t="s">
        <v>62</v>
      </c>
      <c r="C35" s="961">
        <v>0</v>
      </c>
      <c r="D35" s="851">
        <v>2550</v>
      </c>
      <c r="E35" s="852">
        <v>0</v>
      </c>
      <c r="F35" s="843"/>
    </row>
    <row r="36" spans="1:6" x14ac:dyDescent="0.25">
      <c r="A36" s="1016" t="s">
        <v>63</v>
      </c>
      <c r="B36" s="1030" t="s">
        <v>64</v>
      </c>
      <c r="C36" s="961">
        <v>0</v>
      </c>
      <c r="D36" s="851">
        <v>10160</v>
      </c>
      <c r="E36" s="852">
        <v>0</v>
      </c>
      <c r="F36" s="843"/>
    </row>
    <row r="37" spans="1:6" x14ac:dyDescent="0.25">
      <c r="A37" s="1017" t="s">
        <v>65</v>
      </c>
      <c r="B37" s="1065" t="s">
        <v>66</v>
      </c>
      <c r="C37" s="976">
        <v>0</v>
      </c>
      <c r="D37" s="853">
        <v>11890</v>
      </c>
      <c r="E37" s="854">
        <v>0</v>
      </c>
      <c r="F37" s="843"/>
    </row>
    <row r="38" spans="1:6" x14ac:dyDescent="0.25">
      <c r="A38" s="1597" t="s">
        <v>67</v>
      </c>
      <c r="B38" s="1598"/>
      <c r="C38" s="1598"/>
      <c r="D38" s="1598"/>
      <c r="E38" s="1599"/>
      <c r="F38" s="843"/>
    </row>
    <row r="39" spans="1:6" x14ac:dyDescent="0.25">
      <c r="A39" s="1015" t="s">
        <v>68</v>
      </c>
      <c r="B39" s="1010" t="s">
        <v>69</v>
      </c>
      <c r="C39" s="964">
        <v>0</v>
      </c>
      <c r="D39" s="856">
        <v>2962.6959999999999</v>
      </c>
      <c r="E39" s="857">
        <v>0</v>
      </c>
      <c r="F39" s="843"/>
    </row>
    <row r="40" spans="1:6" x14ac:dyDescent="0.25">
      <c r="A40" s="1017" t="s">
        <v>70</v>
      </c>
      <c r="B40" s="1025" t="s">
        <v>71</v>
      </c>
      <c r="C40" s="976">
        <v>0</v>
      </c>
      <c r="D40" s="858">
        <v>6955.4480000000003</v>
      </c>
      <c r="E40" s="859">
        <v>0</v>
      </c>
      <c r="F40" s="843"/>
    </row>
    <row r="41" spans="1:6" x14ac:dyDescent="0.25">
      <c r="A41" s="1597" t="s">
        <v>72</v>
      </c>
      <c r="B41" s="1598"/>
      <c r="C41" s="1598"/>
      <c r="D41" s="1598"/>
      <c r="E41" s="1599"/>
      <c r="F41" s="843"/>
    </row>
    <row r="42" spans="1:6" x14ac:dyDescent="0.25">
      <c r="A42" s="1015" t="s">
        <v>73</v>
      </c>
      <c r="B42" s="1032" t="s">
        <v>74</v>
      </c>
      <c r="C42" s="964">
        <v>0</v>
      </c>
      <c r="D42" s="856">
        <v>3430</v>
      </c>
      <c r="E42" s="857">
        <v>0</v>
      </c>
      <c r="F42" s="843"/>
    </row>
    <row r="43" spans="1:6" x14ac:dyDescent="0.25">
      <c r="A43" s="1016" t="s">
        <v>75</v>
      </c>
      <c r="B43" s="1012" t="s">
        <v>76</v>
      </c>
      <c r="C43" s="961">
        <v>0</v>
      </c>
      <c r="D43" s="851">
        <v>1890</v>
      </c>
      <c r="E43" s="852">
        <v>0</v>
      </c>
      <c r="F43" s="843"/>
    </row>
    <row r="44" spans="1:6" x14ac:dyDescent="0.25">
      <c r="A44" s="1016" t="s">
        <v>77</v>
      </c>
      <c r="B44" s="1012" t="s">
        <v>78</v>
      </c>
      <c r="C44" s="961">
        <v>0</v>
      </c>
      <c r="D44" s="851">
        <v>1890</v>
      </c>
      <c r="E44" s="852">
        <v>0</v>
      </c>
      <c r="F44" s="843"/>
    </row>
    <row r="45" spans="1:6" x14ac:dyDescent="0.25">
      <c r="A45" s="1017" t="s">
        <v>79</v>
      </c>
      <c r="B45" s="1013" t="s">
        <v>80</v>
      </c>
      <c r="C45" s="976">
        <v>0</v>
      </c>
      <c r="D45" s="858">
        <v>570</v>
      </c>
      <c r="E45" s="859">
        <v>0</v>
      </c>
      <c r="F45" s="843"/>
    </row>
    <row r="46" spans="1:6" x14ac:dyDescent="0.25">
      <c r="A46" s="1597" t="s">
        <v>81</v>
      </c>
      <c r="B46" s="1598"/>
      <c r="C46" s="1598"/>
      <c r="D46" s="1598"/>
      <c r="E46" s="1599"/>
      <c r="F46" s="843"/>
    </row>
    <row r="47" spans="1:6" x14ac:dyDescent="0.25">
      <c r="A47" s="1015" t="s">
        <v>82</v>
      </c>
      <c r="B47" s="1032" t="s">
        <v>83</v>
      </c>
      <c r="C47" s="964">
        <v>0</v>
      </c>
      <c r="D47" s="856">
        <v>1630</v>
      </c>
      <c r="E47" s="857">
        <v>0</v>
      </c>
      <c r="F47" s="843"/>
    </row>
    <row r="48" spans="1:6" x14ac:dyDescent="0.25">
      <c r="A48" s="1016" t="s">
        <v>84</v>
      </c>
      <c r="B48" s="1012" t="s">
        <v>85</v>
      </c>
      <c r="C48" s="961">
        <v>0</v>
      </c>
      <c r="D48" s="851">
        <v>1630</v>
      </c>
      <c r="E48" s="852">
        <v>0</v>
      </c>
      <c r="F48" s="843"/>
    </row>
    <row r="49" spans="1:7" x14ac:dyDescent="0.25">
      <c r="A49" s="1017" t="s">
        <v>86</v>
      </c>
      <c r="B49" s="1013" t="s">
        <v>87</v>
      </c>
      <c r="C49" s="976">
        <v>0</v>
      </c>
      <c r="D49" s="858">
        <v>940</v>
      </c>
      <c r="E49" s="859">
        <v>0</v>
      </c>
      <c r="F49" s="843"/>
      <c r="G49" s="836"/>
    </row>
    <row r="50" spans="1:7" x14ac:dyDescent="0.25">
      <c r="A50" s="860"/>
      <c r="B50" s="992" t="s">
        <v>88</v>
      </c>
      <c r="C50" s="860">
        <v>0</v>
      </c>
      <c r="D50" s="861"/>
      <c r="E50" s="862">
        <v>0</v>
      </c>
      <c r="F50" s="843"/>
      <c r="G50" s="836"/>
    </row>
    <row r="51" spans="1:7" x14ac:dyDescent="0.25">
      <c r="A51" s="863"/>
      <c r="B51" s="863"/>
      <c r="C51" s="863"/>
      <c r="D51" s="864"/>
      <c r="E51" s="865"/>
      <c r="F51" s="843"/>
      <c r="G51" s="836"/>
    </row>
    <row r="52" spans="1:7" x14ac:dyDescent="0.25">
      <c r="A52" s="843"/>
      <c r="B52" s="843"/>
      <c r="C52" s="843"/>
      <c r="D52" s="843"/>
      <c r="E52" s="843"/>
      <c r="F52" s="866"/>
      <c r="G52" s="867"/>
    </row>
    <row r="53" spans="1:7" x14ac:dyDescent="0.25">
      <c r="A53" s="1597" t="s">
        <v>89</v>
      </c>
      <c r="B53" s="1598"/>
      <c r="C53" s="1598"/>
      <c r="D53" s="1598"/>
      <c r="E53" s="1599"/>
      <c r="F53" s="866"/>
      <c r="G53" s="867"/>
    </row>
    <row r="54" spans="1:7" ht="76.5" x14ac:dyDescent="0.25">
      <c r="A54" s="845" t="s">
        <v>14</v>
      </c>
      <c r="B54" s="845" t="s">
        <v>90</v>
      </c>
      <c r="C54" s="846" t="s">
        <v>16</v>
      </c>
      <c r="D54" s="892"/>
      <c r="E54" s="847" t="s">
        <v>18</v>
      </c>
      <c r="F54" s="843"/>
      <c r="G54" s="836"/>
    </row>
    <row r="55" spans="1:7" x14ac:dyDescent="0.25">
      <c r="A55" s="973" t="s">
        <v>91</v>
      </c>
      <c r="B55" s="1055" t="s">
        <v>92</v>
      </c>
      <c r="C55" s="897">
        <v>0</v>
      </c>
      <c r="D55" s="869"/>
      <c r="E55" s="870">
        <v>0</v>
      </c>
      <c r="F55" s="843"/>
      <c r="G55" s="836"/>
    </row>
    <row r="56" spans="1:7" x14ac:dyDescent="0.25">
      <c r="A56" s="1053" t="s">
        <v>93</v>
      </c>
      <c r="B56" s="1024" t="s">
        <v>94</v>
      </c>
      <c r="C56" s="1007">
        <v>0</v>
      </c>
      <c r="D56" s="871"/>
      <c r="E56" s="872">
        <v>0</v>
      </c>
      <c r="F56" s="843"/>
      <c r="G56" s="836"/>
    </row>
    <row r="57" spans="1:7" x14ac:dyDescent="0.25">
      <c r="A57" s="1016" t="s">
        <v>95</v>
      </c>
      <c r="B57" s="1011" t="s">
        <v>96</v>
      </c>
      <c r="C57" s="961">
        <v>0</v>
      </c>
      <c r="D57" s="874"/>
      <c r="E57" s="875">
        <v>0</v>
      </c>
      <c r="F57" s="843"/>
      <c r="G57" s="836"/>
    </row>
    <row r="58" spans="1:7" x14ac:dyDescent="0.25">
      <c r="A58" s="1016" t="s">
        <v>97</v>
      </c>
      <c r="B58" s="1011" t="s">
        <v>98</v>
      </c>
      <c r="C58" s="961">
        <v>0</v>
      </c>
      <c r="D58" s="874"/>
      <c r="E58" s="875">
        <v>0</v>
      </c>
      <c r="F58" s="843"/>
      <c r="G58" s="836"/>
    </row>
    <row r="59" spans="1:7" x14ac:dyDescent="0.25">
      <c r="A59" s="1016" t="s">
        <v>99</v>
      </c>
      <c r="B59" s="1011" t="s">
        <v>100</v>
      </c>
      <c r="C59" s="961">
        <v>0</v>
      </c>
      <c r="D59" s="874"/>
      <c r="E59" s="875">
        <v>0</v>
      </c>
      <c r="F59" s="843"/>
      <c r="G59" s="836"/>
    </row>
    <row r="60" spans="1:7" x14ac:dyDescent="0.25">
      <c r="A60" s="1048" t="s">
        <v>101</v>
      </c>
      <c r="B60" s="1031" t="s">
        <v>102</v>
      </c>
      <c r="C60" s="991">
        <v>0</v>
      </c>
      <c r="D60" s="876"/>
      <c r="E60" s="877">
        <v>0</v>
      </c>
      <c r="F60" s="843"/>
      <c r="G60" s="836"/>
    </row>
    <row r="61" spans="1:7" x14ac:dyDescent="0.25">
      <c r="A61" s="1015" t="s">
        <v>103</v>
      </c>
      <c r="B61" s="1056" t="s">
        <v>104</v>
      </c>
      <c r="C61" s="993">
        <v>0</v>
      </c>
      <c r="D61" s="878"/>
      <c r="E61" s="879">
        <v>0</v>
      </c>
      <c r="F61" s="843"/>
      <c r="G61" s="836"/>
    </row>
    <row r="62" spans="1:7" x14ac:dyDescent="0.25">
      <c r="A62" s="1059"/>
      <c r="B62" s="1032" t="s">
        <v>105</v>
      </c>
      <c r="C62" s="964">
        <v>0</v>
      </c>
      <c r="D62" s="880"/>
      <c r="E62" s="881">
        <v>0</v>
      </c>
      <c r="F62" s="843"/>
      <c r="G62" s="836"/>
    </row>
    <row r="63" spans="1:7" x14ac:dyDescent="0.25">
      <c r="A63" s="1059"/>
      <c r="B63" s="1011" t="s">
        <v>106</v>
      </c>
      <c r="C63" s="961">
        <v>0</v>
      </c>
      <c r="D63" s="874"/>
      <c r="E63" s="875">
        <v>0</v>
      </c>
      <c r="F63" s="843"/>
      <c r="G63" s="836"/>
    </row>
    <row r="64" spans="1:7" x14ac:dyDescent="0.25">
      <c r="A64" s="1060"/>
      <c r="B64" s="1013" t="s">
        <v>107</v>
      </c>
      <c r="C64" s="976">
        <v>0</v>
      </c>
      <c r="D64" s="882"/>
      <c r="E64" s="883">
        <v>0</v>
      </c>
      <c r="F64" s="843"/>
      <c r="G64" s="836"/>
    </row>
    <row r="65" spans="1:7" x14ac:dyDescent="0.25">
      <c r="A65" s="1053" t="s">
        <v>108</v>
      </c>
      <c r="B65" s="1052" t="s">
        <v>109</v>
      </c>
      <c r="C65" s="1007">
        <v>0</v>
      </c>
      <c r="D65" s="871"/>
      <c r="E65" s="872">
        <v>0</v>
      </c>
      <c r="F65" s="843"/>
      <c r="G65" s="836"/>
    </row>
    <row r="66" spans="1:7" x14ac:dyDescent="0.25">
      <c r="A66" s="1016" t="s">
        <v>110</v>
      </c>
      <c r="B66" s="1011" t="s">
        <v>111</v>
      </c>
      <c r="C66" s="961">
        <v>0</v>
      </c>
      <c r="D66" s="874"/>
      <c r="E66" s="875">
        <v>0</v>
      </c>
      <c r="F66" s="843"/>
      <c r="G66" s="836"/>
    </row>
    <row r="67" spans="1:7" x14ac:dyDescent="0.25">
      <c r="A67" s="1048" t="s">
        <v>112</v>
      </c>
      <c r="B67" s="1031" t="s">
        <v>113</v>
      </c>
      <c r="C67" s="991">
        <v>0</v>
      </c>
      <c r="D67" s="876"/>
      <c r="E67" s="877">
        <v>0</v>
      </c>
      <c r="F67" s="843"/>
      <c r="G67" s="836"/>
    </row>
    <row r="68" spans="1:7" x14ac:dyDescent="0.25">
      <c r="A68" s="1061" t="s">
        <v>114</v>
      </c>
      <c r="B68" s="1051" t="s">
        <v>115</v>
      </c>
      <c r="C68" s="1008">
        <v>0</v>
      </c>
      <c r="D68" s="884"/>
      <c r="E68" s="885">
        <v>0</v>
      </c>
      <c r="F68" s="843"/>
      <c r="G68" s="836"/>
    </row>
    <row r="69" spans="1:7" x14ac:dyDescent="0.25">
      <c r="A69" s="1016" t="s">
        <v>116</v>
      </c>
      <c r="B69" s="1011" t="s">
        <v>117</v>
      </c>
      <c r="C69" s="961">
        <v>0</v>
      </c>
      <c r="D69" s="874"/>
      <c r="E69" s="875">
        <v>0</v>
      </c>
      <c r="F69" s="843"/>
      <c r="G69" s="836"/>
    </row>
    <row r="70" spans="1:7" x14ac:dyDescent="0.25">
      <c r="A70" s="1016" t="s">
        <v>118</v>
      </c>
      <c r="B70" s="1011" t="s">
        <v>119</v>
      </c>
      <c r="C70" s="961">
        <v>0</v>
      </c>
      <c r="D70" s="874"/>
      <c r="E70" s="875">
        <v>0</v>
      </c>
      <c r="F70" s="843"/>
      <c r="G70" s="836"/>
    </row>
    <row r="71" spans="1:7" x14ac:dyDescent="0.25">
      <c r="A71" s="1016" t="s">
        <v>120</v>
      </c>
      <c r="B71" s="1011" t="s">
        <v>121</v>
      </c>
      <c r="C71" s="961">
        <v>0</v>
      </c>
      <c r="D71" s="874"/>
      <c r="E71" s="875">
        <v>0</v>
      </c>
      <c r="F71" s="843"/>
      <c r="G71" s="836"/>
    </row>
    <row r="72" spans="1:7" x14ac:dyDescent="0.25">
      <c r="A72" s="1016" t="s">
        <v>122</v>
      </c>
      <c r="B72" s="1011" t="s">
        <v>123</v>
      </c>
      <c r="C72" s="961">
        <v>0</v>
      </c>
      <c r="D72" s="874"/>
      <c r="E72" s="875">
        <v>0</v>
      </c>
      <c r="F72" s="843"/>
      <c r="G72" s="836"/>
    </row>
    <row r="73" spans="1:7" x14ac:dyDescent="0.25">
      <c r="A73" s="1062"/>
      <c r="B73" s="1011" t="s">
        <v>124</v>
      </c>
      <c r="C73" s="961">
        <v>0</v>
      </c>
      <c r="D73" s="874"/>
      <c r="E73" s="875">
        <v>0</v>
      </c>
      <c r="F73" s="843"/>
      <c r="G73" s="836"/>
    </row>
    <row r="74" spans="1:7" x14ac:dyDescent="0.25">
      <c r="A74" s="1063" t="s">
        <v>125</v>
      </c>
      <c r="B74" s="1057" t="s">
        <v>126</v>
      </c>
      <c r="C74" s="998">
        <v>0</v>
      </c>
      <c r="D74" s="970"/>
      <c r="E74" s="971">
        <v>0</v>
      </c>
      <c r="F74" s="843"/>
      <c r="G74" s="836"/>
    </row>
    <row r="75" spans="1:7" x14ac:dyDescent="0.25">
      <c r="A75" s="1064" t="s">
        <v>127</v>
      </c>
      <c r="B75" s="1058" t="s">
        <v>128</v>
      </c>
      <c r="C75" s="1009">
        <v>0</v>
      </c>
      <c r="D75" s="886"/>
      <c r="E75" s="887">
        <v>0</v>
      </c>
      <c r="F75" s="843"/>
      <c r="G75" s="836"/>
    </row>
    <row r="76" spans="1:7" x14ac:dyDescent="0.25">
      <c r="A76" s="1018"/>
      <c r="B76" s="1014" t="s">
        <v>129</v>
      </c>
      <c r="C76" s="897">
        <v>0</v>
      </c>
      <c r="D76" s="869"/>
      <c r="E76" s="889">
        <v>0</v>
      </c>
      <c r="F76" s="843"/>
      <c r="G76" s="836"/>
    </row>
    <row r="77" spans="1:7" x14ac:dyDescent="0.25">
      <c r="A77" s="843"/>
      <c r="B77" s="843"/>
      <c r="C77" s="843"/>
      <c r="D77" s="843"/>
      <c r="E77" s="843"/>
      <c r="F77" s="866"/>
      <c r="G77" s="867"/>
    </row>
    <row r="78" spans="1:7" x14ac:dyDescent="0.25">
      <c r="A78" s="843"/>
      <c r="B78" s="843"/>
      <c r="C78" s="843"/>
      <c r="D78" s="843"/>
      <c r="E78" s="843"/>
      <c r="F78" s="866"/>
      <c r="G78" s="867"/>
    </row>
    <row r="79" spans="1:7" x14ac:dyDescent="0.25">
      <c r="A79" s="1589" t="s">
        <v>130</v>
      </c>
      <c r="B79" s="1590"/>
      <c r="C79" s="1590"/>
      <c r="D79" s="1590"/>
      <c r="E79" s="1591"/>
      <c r="F79" s="866"/>
      <c r="G79" s="867"/>
    </row>
    <row r="80" spans="1:7" ht="76.5" x14ac:dyDescent="0.25">
      <c r="A80" s="845" t="s">
        <v>14</v>
      </c>
      <c r="B80" s="972" t="s">
        <v>15</v>
      </c>
      <c r="C80" s="890" t="s">
        <v>16</v>
      </c>
      <c r="D80" s="892"/>
      <c r="E80" s="893" t="s">
        <v>18</v>
      </c>
      <c r="F80" s="866"/>
      <c r="G80" s="867"/>
    </row>
    <row r="81" spans="1:6" x14ac:dyDescent="0.25">
      <c r="A81" s="1054" t="s">
        <v>131</v>
      </c>
      <c r="B81" s="1024" t="s">
        <v>132</v>
      </c>
      <c r="C81" s="964">
        <v>0</v>
      </c>
      <c r="D81" s="871"/>
      <c r="E81" s="894">
        <v>0</v>
      </c>
      <c r="F81" s="843"/>
    </row>
    <row r="82" spans="1:6" x14ac:dyDescent="0.25">
      <c r="A82" s="1038">
        <v>2001</v>
      </c>
      <c r="B82" s="1011" t="s">
        <v>133</v>
      </c>
      <c r="C82" s="961">
        <v>0</v>
      </c>
      <c r="D82" s="874"/>
      <c r="E82" s="895">
        <v>0</v>
      </c>
      <c r="F82" s="843"/>
    </row>
    <row r="83" spans="1:6" x14ac:dyDescent="0.25">
      <c r="A83" s="1048" t="s">
        <v>134</v>
      </c>
      <c r="B83" s="1031" t="s">
        <v>135</v>
      </c>
      <c r="C83" s="991">
        <v>0</v>
      </c>
      <c r="D83" s="876"/>
      <c r="E83" s="896">
        <v>0</v>
      </c>
      <c r="F83" s="843"/>
    </row>
    <row r="84" spans="1:6" x14ac:dyDescent="0.25">
      <c r="A84" s="1018"/>
      <c r="B84" s="1014" t="s">
        <v>136</v>
      </c>
      <c r="C84" s="897">
        <v>0</v>
      </c>
      <c r="D84" s="869"/>
      <c r="E84" s="898">
        <v>0</v>
      </c>
      <c r="F84" s="843"/>
    </row>
    <row r="85" spans="1:6" x14ac:dyDescent="0.25">
      <c r="A85" s="843"/>
      <c r="B85" s="843"/>
      <c r="C85" s="843"/>
      <c r="D85" s="843"/>
      <c r="E85" s="843"/>
      <c r="F85" s="843"/>
    </row>
    <row r="86" spans="1:6" x14ac:dyDescent="0.25">
      <c r="A86" s="843"/>
      <c r="B86" s="843"/>
      <c r="C86" s="843"/>
      <c r="D86" s="843"/>
      <c r="E86" s="843"/>
      <c r="F86" s="840"/>
    </row>
    <row r="87" spans="1:6" x14ac:dyDescent="0.25">
      <c r="A87" s="1607" t="s">
        <v>137</v>
      </c>
      <c r="B87" s="1608"/>
      <c r="C87" s="1608"/>
      <c r="D87" s="1608"/>
      <c r="E87" s="1608"/>
      <c r="F87" s="1609"/>
    </row>
    <row r="88" spans="1:6" x14ac:dyDescent="0.2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51" x14ac:dyDescent="0.25">
      <c r="A89" s="1611"/>
      <c r="B89" s="1611"/>
      <c r="C89" s="972" t="s">
        <v>138</v>
      </c>
      <c r="D89" s="975" t="s">
        <v>139</v>
      </c>
      <c r="E89" s="891" t="s">
        <v>140</v>
      </c>
      <c r="F89" s="847" t="s">
        <v>18</v>
      </c>
    </row>
    <row r="90" spans="1:6" x14ac:dyDescent="0.25">
      <c r="A90" s="1015" t="s">
        <v>141</v>
      </c>
      <c r="B90" s="1010" t="s">
        <v>142</v>
      </c>
      <c r="C90" s="1001">
        <v>0</v>
      </c>
      <c r="D90" s="899">
        <v>0</v>
      </c>
      <c r="E90" s="900">
        <v>0</v>
      </c>
      <c r="F90" s="901">
        <v>0</v>
      </c>
    </row>
    <row r="91" spans="1:6" x14ac:dyDescent="0.25">
      <c r="A91" s="1016" t="s">
        <v>143</v>
      </c>
      <c r="B91" s="1011" t="s">
        <v>144</v>
      </c>
      <c r="C91" s="1002">
        <v>0</v>
      </c>
      <c r="D91" s="902">
        <v>0</v>
      </c>
      <c r="E91" s="903">
        <v>0</v>
      </c>
      <c r="F91" s="904">
        <v>0</v>
      </c>
    </row>
    <row r="92" spans="1:6" x14ac:dyDescent="0.25">
      <c r="A92" s="1016" t="s">
        <v>145</v>
      </c>
      <c r="B92" s="1011" t="s">
        <v>146</v>
      </c>
      <c r="C92" s="1002">
        <v>0</v>
      </c>
      <c r="D92" s="902">
        <v>0</v>
      </c>
      <c r="E92" s="903">
        <v>0</v>
      </c>
      <c r="F92" s="904">
        <v>0</v>
      </c>
    </row>
    <row r="93" spans="1:6" x14ac:dyDescent="0.25">
      <c r="A93" s="1016" t="s">
        <v>147</v>
      </c>
      <c r="B93" s="1011" t="s">
        <v>148</v>
      </c>
      <c r="C93" s="1002">
        <v>0</v>
      </c>
      <c r="D93" s="902">
        <v>0</v>
      </c>
      <c r="E93" s="903">
        <v>0</v>
      </c>
      <c r="F93" s="904">
        <v>0</v>
      </c>
    </row>
    <row r="94" spans="1:6" x14ac:dyDescent="0.25">
      <c r="A94" s="1016" t="s">
        <v>149</v>
      </c>
      <c r="B94" s="1011" t="s">
        <v>150</v>
      </c>
      <c r="C94" s="1002">
        <v>0</v>
      </c>
      <c r="D94" s="902">
        <v>0</v>
      </c>
      <c r="E94" s="903">
        <v>0</v>
      </c>
      <c r="F94" s="904">
        <v>0</v>
      </c>
    </row>
    <row r="95" spans="1:6" x14ac:dyDescent="0.25">
      <c r="A95" s="1016" t="s">
        <v>151</v>
      </c>
      <c r="B95" s="1011" t="s">
        <v>152</v>
      </c>
      <c r="C95" s="1002">
        <v>0</v>
      </c>
      <c r="D95" s="902">
        <v>0</v>
      </c>
      <c r="E95" s="903">
        <v>0</v>
      </c>
      <c r="F95" s="904">
        <v>0</v>
      </c>
    </row>
    <row r="96" spans="1:6" x14ac:dyDescent="0.25">
      <c r="A96" s="1016" t="s">
        <v>153</v>
      </c>
      <c r="B96" s="1011" t="s">
        <v>154</v>
      </c>
      <c r="C96" s="1002">
        <v>0</v>
      </c>
      <c r="D96" s="902">
        <v>0</v>
      </c>
      <c r="E96" s="903">
        <v>0</v>
      </c>
      <c r="F96" s="904">
        <v>0</v>
      </c>
    </row>
    <row r="97" spans="1:6" x14ac:dyDescent="0.25">
      <c r="A97" s="1016" t="s">
        <v>155</v>
      </c>
      <c r="B97" s="1011" t="s">
        <v>156</v>
      </c>
      <c r="C97" s="1002">
        <v>0</v>
      </c>
      <c r="D97" s="902">
        <v>0</v>
      </c>
      <c r="E97" s="903">
        <v>0</v>
      </c>
      <c r="F97" s="904">
        <v>0</v>
      </c>
    </row>
    <row r="98" spans="1:6" x14ac:dyDescent="0.25">
      <c r="A98" s="1016" t="s">
        <v>157</v>
      </c>
      <c r="B98" s="1011" t="s">
        <v>158</v>
      </c>
      <c r="C98" s="1002">
        <v>0</v>
      </c>
      <c r="D98" s="902">
        <v>0</v>
      </c>
      <c r="E98" s="903">
        <v>0</v>
      </c>
      <c r="F98" s="904">
        <v>0</v>
      </c>
    </row>
    <row r="99" spans="1:6" x14ac:dyDescent="0.25">
      <c r="A99" s="1016" t="s">
        <v>159</v>
      </c>
      <c r="B99" s="1011" t="s">
        <v>160</v>
      </c>
      <c r="C99" s="1002">
        <v>0</v>
      </c>
      <c r="D99" s="902">
        <v>0</v>
      </c>
      <c r="E99" s="903">
        <v>0</v>
      </c>
      <c r="F99" s="904">
        <v>0</v>
      </c>
    </row>
    <row r="100" spans="1:6" x14ac:dyDescent="0.25">
      <c r="A100" s="1016" t="s">
        <v>161</v>
      </c>
      <c r="B100" s="1011" t="s">
        <v>162</v>
      </c>
      <c r="C100" s="1002">
        <v>0</v>
      </c>
      <c r="D100" s="902">
        <v>0</v>
      </c>
      <c r="E100" s="903">
        <v>0</v>
      </c>
      <c r="F100" s="904">
        <v>0</v>
      </c>
    </row>
    <row r="101" spans="1:6" x14ac:dyDescent="0.25">
      <c r="A101" s="1016" t="s">
        <v>163</v>
      </c>
      <c r="B101" s="1011" t="s">
        <v>164</v>
      </c>
      <c r="C101" s="1002">
        <v>0</v>
      </c>
      <c r="D101" s="902">
        <v>0</v>
      </c>
      <c r="E101" s="903">
        <v>0</v>
      </c>
      <c r="F101" s="904">
        <v>0</v>
      </c>
    </row>
    <row r="102" spans="1:6" x14ac:dyDescent="0.25">
      <c r="A102" s="1048" t="s">
        <v>165</v>
      </c>
      <c r="B102" s="1031" t="s">
        <v>166</v>
      </c>
      <c r="C102" s="1003">
        <v>0</v>
      </c>
      <c r="D102" s="905">
        <v>0</v>
      </c>
      <c r="E102" s="906">
        <v>0</v>
      </c>
      <c r="F102" s="907">
        <v>0</v>
      </c>
    </row>
    <row r="103" spans="1:6" x14ac:dyDescent="0.25">
      <c r="A103" s="1015" t="s">
        <v>167</v>
      </c>
      <c r="B103" s="1010" t="s">
        <v>168</v>
      </c>
      <c r="C103" s="1001">
        <v>0</v>
      </c>
      <c r="D103" s="899">
        <v>0</v>
      </c>
      <c r="E103" s="900">
        <v>0</v>
      </c>
      <c r="F103" s="901">
        <v>0</v>
      </c>
    </row>
    <row r="104" spans="1:6" x14ac:dyDescent="0.25">
      <c r="A104" s="1016"/>
      <c r="B104" s="1011" t="s">
        <v>169</v>
      </c>
      <c r="C104" s="1002">
        <v>0</v>
      </c>
      <c r="D104" s="902">
        <v>0</v>
      </c>
      <c r="E104" s="903">
        <v>0</v>
      </c>
      <c r="F104" s="904">
        <v>0</v>
      </c>
    </row>
    <row r="105" spans="1:6" x14ac:dyDescent="0.25">
      <c r="A105" s="1016"/>
      <c r="B105" s="1011" t="s">
        <v>170</v>
      </c>
      <c r="C105" s="1002">
        <v>0</v>
      </c>
      <c r="D105" s="902">
        <v>0</v>
      </c>
      <c r="E105" s="903">
        <v>0</v>
      </c>
      <c r="F105" s="904">
        <v>0</v>
      </c>
    </row>
    <row r="106" spans="1:6" x14ac:dyDescent="0.25">
      <c r="A106" s="1017"/>
      <c r="B106" s="1025" t="s">
        <v>171</v>
      </c>
      <c r="C106" s="1004">
        <v>0</v>
      </c>
      <c r="D106" s="909">
        <v>0</v>
      </c>
      <c r="E106" s="910">
        <v>0</v>
      </c>
      <c r="F106" s="911">
        <v>0</v>
      </c>
    </row>
    <row r="107" spans="1:6" x14ac:dyDescent="0.25">
      <c r="A107" s="1053" t="s">
        <v>172</v>
      </c>
      <c r="B107" s="1052" t="s">
        <v>173</v>
      </c>
      <c r="C107" s="1005">
        <v>0</v>
      </c>
      <c r="D107" s="912">
        <v>0</v>
      </c>
      <c r="E107" s="913">
        <v>0</v>
      </c>
      <c r="F107" s="914">
        <v>0</v>
      </c>
    </row>
    <row r="108" spans="1:6" x14ac:dyDescent="0.25">
      <c r="A108" s="1049">
        <v>2106</v>
      </c>
      <c r="B108" s="1025" t="s">
        <v>174</v>
      </c>
      <c r="C108" s="1004">
        <v>0</v>
      </c>
      <c r="D108" s="909">
        <v>0</v>
      </c>
      <c r="E108" s="910">
        <v>0</v>
      </c>
      <c r="F108" s="911">
        <v>0</v>
      </c>
    </row>
    <row r="109" spans="1:6" x14ac:dyDescent="0.25">
      <c r="A109" s="1023"/>
      <c r="B109" s="1022" t="s">
        <v>175</v>
      </c>
      <c r="C109" s="1006">
        <v>0</v>
      </c>
      <c r="D109" s="916">
        <v>0</v>
      </c>
      <c r="E109" s="917">
        <v>0</v>
      </c>
      <c r="F109" s="918">
        <v>0</v>
      </c>
    </row>
    <row r="110" spans="1:6" x14ac:dyDescent="0.25">
      <c r="A110" s="843"/>
      <c r="B110" s="843"/>
      <c r="C110" s="843"/>
      <c r="D110" s="843"/>
      <c r="E110" s="843"/>
      <c r="F110" s="840"/>
    </row>
    <row r="111" spans="1:6" x14ac:dyDescent="0.25">
      <c r="A111" s="843"/>
      <c r="B111" s="843"/>
      <c r="C111" s="843"/>
      <c r="D111" s="843"/>
      <c r="E111" s="843"/>
      <c r="F111" s="840"/>
    </row>
    <row r="112" spans="1:6" x14ac:dyDescent="0.25">
      <c r="A112" s="1589" t="s">
        <v>176</v>
      </c>
      <c r="B112" s="1590"/>
      <c r="C112" s="1590"/>
      <c r="D112" s="1590"/>
      <c r="E112" s="1591"/>
      <c r="F112" s="840"/>
    </row>
    <row r="113" spans="1:6" ht="76.5" x14ac:dyDescent="0.25">
      <c r="A113" s="845" t="s">
        <v>14</v>
      </c>
      <c r="B113" s="845" t="s">
        <v>15</v>
      </c>
      <c r="C113" s="846" t="s">
        <v>16</v>
      </c>
      <c r="D113" s="891" t="s">
        <v>17</v>
      </c>
      <c r="E113" s="847" t="s">
        <v>18</v>
      </c>
      <c r="F113" s="840"/>
    </row>
    <row r="114" spans="1:6" x14ac:dyDescent="0.25">
      <c r="A114" s="1015" t="s">
        <v>177</v>
      </c>
      <c r="B114" s="1010" t="s">
        <v>178</v>
      </c>
      <c r="C114" s="964">
        <v>0</v>
      </c>
      <c r="D114" s="919">
        <v>121650</v>
      </c>
      <c r="E114" s="920">
        <v>0</v>
      </c>
      <c r="F114" s="843"/>
    </row>
    <row r="115" spans="1:6" x14ac:dyDescent="0.25">
      <c r="A115" s="1017" t="s">
        <v>179</v>
      </c>
      <c r="B115" s="1046" t="s">
        <v>180</v>
      </c>
      <c r="C115" s="991">
        <v>0</v>
      </c>
      <c r="D115" s="921">
        <v>128010</v>
      </c>
      <c r="E115" s="896">
        <v>0</v>
      </c>
      <c r="F115" s="843"/>
    </row>
    <row r="116" spans="1:6" x14ac:dyDescent="0.25">
      <c r="A116" s="897"/>
      <c r="B116" s="974" t="s">
        <v>181</v>
      </c>
      <c r="C116" s="897">
        <v>0</v>
      </c>
      <c r="D116" s="869"/>
      <c r="E116" s="898">
        <v>0</v>
      </c>
      <c r="F116" s="843"/>
    </row>
    <row r="117" spans="1:6" x14ac:dyDescent="0.25">
      <c r="A117" s="843"/>
      <c r="B117" s="843"/>
      <c r="C117" s="843"/>
      <c r="D117" s="843"/>
      <c r="E117" s="843"/>
      <c r="F117" s="843"/>
    </row>
    <row r="118" spans="1:6" x14ac:dyDescent="0.25">
      <c r="A118" s="843"/>
      <c r="B118" s="843"/>
      <c r="C118" s="843"/>
      <c r="D118" s="843"/>
      <c r="E118" s="843"/>
      <c r="F118" s="840"/>
    </row>
    <row r="119" spans="1:6" x14ac:dyDescent="0.25">
      <c r="A119" s="1606" t="s">
        <v>182</v>
      </c>
      <c r="B119" s="1606"/>
      <c r="C119" s="1606"/>
      <c r="D119" s="843"/>
      <c r="E119" s="843"/>
      <c r="F119" s="840"/>
    </row>
    <row r="120" spans="1:6" ht="76.5" x14ac:dyDescent="0.25">
      <c r="A120" s="845" t="s">
        <v>14</v>
      </c>
      <c r="B120" s="845" t="s">
        <v>16</v>
      </c>
      <c r="C120" s="845" t="s">
        <v>18</v>
      </c>
      <c r="D120" s="843"/>
      <c r="E120" s="843"/>
      <c r="F120" s="843"/>
    </row>
    <row r="121" spans="1:6" x14ac:dyDescent="0.25">
      <c r="A121" s="922" t="s">
        <v>183</v>
      </c>
      <c r="B121" s="923" t="s">
        <v>184</v>
      </c>
      <c r="C121" s="924">
        <v>0</v>
      </c>
      <c r="D121" s="843"/>
      <c r="E121" s="843"/>
      <c r="F121" s="843"/>
    </row>
    <row r="122" spans="1:6" x14ac:dyDescent="0.25">
      <c r="A122" s="843"/>
      <c r="B122" s="843"/>
      <c r="C122" s="843"/>
      <c r="D122" s="843"/>
      <c r="E122" s="840"/>
      <c r="F122" s="843"/>
    </row>
    <row r="123" spans="1:6" x14ac:dyDescent="0.25">
      <c r="A123" s="843"/>
      <c r="B123" s="843"/>
      <c r="C123" s="843"/>
      <c r="D123" s="843"/>
      <c r="E123" s="840"/>
      <c r="F123" s="843"/>
    </row>
    <row r="124" spans="1:6" x14ac:dyDescent="0.25">
      <c r="A124" s="1589" t="s">
        <v>185</v>
      </c>
      <c r="B124" s="1590"/>
      <c r="C124" s="1590"/>
      <c r="D124" s="1590"/>
      <c r="E124" s="1591"/>
      <c r="F124" s="840"/>
    </row>
    <row r="125" spans="1:6" ht="76.5" x14ac:dyDescent="0.25">
      <c r="A125" s="845" t="s">
        <v>14</v>
      </c>
      <c r="B125" s="845" t="s">
        <v>15</v>
      </c>
      <c r="C125" s="846" t="s">
        <v>16</v>
      </c>
      <c r="D125" s="891" t="s">
        <v>17</v>
      </c>
      <c r="E125" s="847" t="s">
        <v>18</v>
      </c>
      <c r="F125" s="840"/>
    </row>
    <row r="126" spans="1:6" x14ac:dyDescent="0.25">
      <c r="A126" s="1015" t="s">
        <v>186</v>
      </c>
      <c r="B126" s="1032" t="s">
        <v>187</v>
      </c>
      <c r="C126" s="964">
        <v>0</v>
      </c>
      <c r="D126" s="856">
        <v>31160</v>
      </c>
      <c r="E126" s="925">
        <v>0</v>
      </c>
      <c r="F126" s="843"/>
    </row>
    <row r="127" spans="1:6" x14ac:dyDescent="0.25">
      <c r="A127" s="1016" t="s">
        <v>188</v>
      </c>
      <c r="B127" s="1012" t="s">
        <v>189</v>
      </c>
      <c r="C127" s="961">
        <v>0</v>
      </c>
      <c r="D127" s="851">
        <v>28680</v>
      </c>
      <c r="E127" s="926">
        <v>0</v>
      </c>
      <c r="F127" s="843"/>
    </row>
    <row r="128" spans="1:6" x14ac:dyDescent="0.25">
      <c r="A128" s="1016" t="s">
        <v>190</v>
      </c>
      <c r="B128" s="1012" t="s">
        <v>191</v>
      </c>
      <c r="C128" s="961">
        <v>0</v>
      </c>
      <c r="D128" s="851">
        <v>23910</v>
      </c>
      <c r="E128" s="926">
        <v>0</v>
      </c>
      <c r="F128" s="843"/>
    </row>
    <row r="129" spans="1:6" x14ac:dyDescent="0.25">
      <c r="A129" s="1016" t="s">
        <v>192</v>
      </c>
      <c r="B129" s="1012" t="s">
        <v>193</v>
      </c>
      <c r="C129" s="961">
        <v>0</v>
      </c>
      <c r="D129" s="851">
        <v>129530</v>
      </c>
      <c r="E129" s="926">
        <v>0</v>
      </c>
      <c r="F129" s="843"/>
    </row>
    <row r="130" spans="1:6" x14ac:dyDescent="0.25">
      <c r="A130" s="1016" t="s">
        <v>194</v>
      </c>
      <c r="B130" s="1012" t="s">
        <v>195</v>
      </c>
      <c r="C130" s="961">
        <v>0</v>
      </c>
      <c r="D130" s="851">
        <v>62560</v>
      </c>
      <c r="E130" s="926">
        <v>0</v>
      </c>
      <c r="F130" s="843"/>
    </row>
    <row r="131" spans="1:6" x14ac:dyDescent="0.25">
      <c r="A131" s="1016" t="s">
        <v>196</v>
      </c>
      <c r="B131" s="1012" t="s">
        <v>197</v>
      </c>
      <c r="C131" s="961">
        <v>0</v>
      </c>
      <c r="D131" s="851">
        <v>56130</v>
      </c>
      <c r="E131" s="926">
        <v>0</v>
      </c>
      <c r="F131" s="843"/>
    </row>
    <row r="132" spans="1:6" x14ac:dyDescent="0.25">
      <c r="A132" s="1016" t="s">
        <v>198</v>
      </c>
      <c r="B132" s="1012" t="s">
        <v>199</v>
      </c>
      <c r="C132" s="961">
        <v>0</v>
      </c>
      <c r="D132" s="851">
        <v>15930</v>
      </c>
      <c r="E132" s="926">
        <v>0</v>
      </c>
      <c r="F132" s="843"/>
    </row>
    <row r="133" spans="1:6" x14ac:dyDescent="0.25">
      <c r="A133" s="1016" t="s">
        <v>200</v>
      </c>
      <c r="B133" s="1012" t="s">
        <v>201</v>
      </c>
      <c r="C133" s="961">
        <v>0</v>
      </c>
      <c r="D133" s="851">
        <v>24960</v>
      </c>
      <c r="E133" s="926">
        <v>0</v>
      </c>
      <c r="F133" s="843"/>
    </row>
    <row r="134" spans="1:6" x14ac:dyDescent="0.25">
      <c r="A134" s="1016" t="s">
        <v>202</v>
      </c>
      <c r="B134" s="1012" t="s">
        <v>203</v>
      </c>
      <c r="C134" s="961">
        <v>0</v>
      </c>
      <c r="D134" s="851">
        <v>25160</v>
      </c>
      <c r="E134" s="926">
        <v>0</v>
      </c>
      <c r="F134" s="843"/>
    </row>
    <row r="135" spans="1:6" x14ac:dyDescent="0.25">
      <c r="A135" s="1016" t="s">
        <v>204</v>
      </c>
      <c r="B135" s="1012" t="s">
        <v>205</v>
      </c>
      <c r="C135" s="961">
        <v>0</v>
      </c>
      <c r="D135" s="851">
        <v>25980</v>
      </c>
      <c r="E135" s="926">
        <v>0</v>
      </c>
      <c r="F135" s="843"/>
    </row>
    <row r="136" spans="1:6" x14ac:dyDescent="0.25">
      <c r="A136" s="1016" t="s">
        <v>206</v>
      </c>
      <c r="B136" s="1012" t="s">
        <v>207</v>
      </c>
      <c r="C136" s="961">
        <v>0</v>
      </c>
      <c r="D136" s="851">
        <v>31160</v>
      </c>
      <c r="E136" s="926">
        <v>0</v>
      </c>
      <c r="F136" s="843"/>
    </row>
    <row r="137" spans="1:6" x14ac:dyDescent="0.25">
      <c r="A137" s="1016" t="s">
        <v>208</v>
      </c>
      <c r="B137" s="1011" t="s">
        <v>209</v>
      </c>
      <c r="C137" s="961">
        <v>0</v>
      </c>
      <c r="D137" s="851">
        <v>6040</v>
      </c>
      <c r="E137" s="926">
        <v>0</v>
      </c>
      <c r="F137" s="843"/>
    </row>
    <row r="138" spans="1:6" x14ac:dyDescent="0.25">
      <c r="A138" s="1016" t="s">
        <v>210</v>
      </c>
      <c r="B138" s="1011" t="s">
        <v>211</v>
      </c>
      <c r="C138" s="961">
        <v>0</v>
      </c>
      <c r="D138" s="851">
        <v>43660</v>
      </c>
      <c r="E138" s="926">
        <v>0</v>
      </c>
      <c r="F138" s="843"/>
    </row>
    <row r="139" spans="1:6" x14ac:dyDescent="0.25">
      <c r="A139" s="1017"/>
      <c r="B139" s="1050" t="s">
        <v>212</v>
      </c>
      <c r="C139" s="1000">
        <v>0</v>
      </c>
      <c r="D139" s="927"/>
      <c r="E139" s="928">
        <v>0</v>
      </c>
      <c r="F139" s="843"/>
    </row>
    <row r="140" spans="1:6" x14ac:dyDescent="0.25">
      <c r="A140" s="1015"/>
      <c r="B140" s="1051" t="s">
        <v>213</v>
      </c>
      <c r="C140" s="964"/>
      <c r="D140" s="856"/>
      <c r="E140" s="925"/>
      <c r="F140" s="843"/>
    </row>
    <row r="141" spans="1:6" x14ac:dyDescent="0.25">
      <c r="A141" s="1016" t="s">
        <v>214</v>
      </c>
      <c r="B141" s="1012" t="s">
        <v>215</v>
      </c>
      <c r="C141" s="961">
        <v>0</v>
      </c>
      <c r="D141" s="851">
        <v>10480</v>
      </c>
      <c r="E141" s="926">
        <v>0</v>
      </c>
      <c r="F141" s="843"/>
    </row>
    <row r="142" spans="1:6" x14ac:dyDescent="0.25">
      <c r="A142" s="1016" t="s">
        <v>216</v>
      </c>
      <c r="B142" s="1012" t="s">
        <v>217</v>
      </c>
      <c r="C142" s="961">
        <v>0</v>
      </c>
      <c r="D142" s="851">
        <v>10480</v>
      </c>
      <c r="E142" s="926">
        <v>0</v>
      </c>
      <c r="F142" s="843"/>
    </row>
    <row r="143" spans="1:6" x14ac:dyDescent="0.25">
      <c r="A143" s="1016" t="s">
        <v>218</v>
      </c>
      <c r="B143" s="1012" t="s">
        <v>219</v>
      </c>
      <c r="C143" s="961">
        <v>0</v>
      </c>
      <c r="D143" s="851">
        <v>4620</v>
      </c>
      <c r="E143" s="926">
        <v>0</v>
      </c>
      <c r="F143" s="843"/>
    </row>
    <row r="144" spans="1:6" x14ac:dyDescent="0.25">
      <c r="A144" s="1016" t="s">
        <v>220</v>
      </c>
      <c r="B144" s="1012" t="s">
        <v>221</v>
      </c>
      <c r="C144" s="961">
        <v>0</v>
      </c>
      <c r="D144" s="851">
        <v>84230</v>
      </c>
      <c r="E144" s="926">
        <v>0</v>
      </c>
      <c r="F144" s="843"/>
    </row>
    <row r="145" spans="1:6" x14ac:dyDescent="0.25">
      <c r="A145" s="1016" t="s">
        <v>222</v>
      </c>
      <c r="B145" s="1012" t="s">
        <v>223</v>
      </c>
      <c r="C145" s="961">
        <v>0</v>
      </c>
      <c r="D145" s="851">
        <v>9940</v>
      </c>
      <c r="E145" s="926">
        <v>0</v>
      </c>
      <c r="F145" s="843"/>
    </row>
    <row r="146" spans="1:6" x14ac:dyDescent="0.25">
      <c r="A146" s="1016" t="s">
        <v>224</v>
      </c>
      <c r="B146" s="1012" t="s">
        <v>225</v>
      </c>
      <c r="C146" s="961">
        <v>0</v>
      </c>
      <c r="D146" s="851">
        <v>7660</v>
      </c>
      <c r="E146" s="926">
        <v>0</v>
      </c>
      <c r="F146" s="843"/>
    </row>
    <row r="147" spans="1:6" x14ac:dyDescent="0.25">
      <c r="A147" s="1017"/>
      <c r="B147" s="1050" t="s">
        <v>226</v>
      </c>
      <c r="C147" s="1000">
        <v>0</v>
      </c>
      <c r="D147" s="927"/>
      <c r="E147" s="928">
        <v>0</v>
      </c>
      <c r="F147" s="843"/>
    </row>
    <row r="148" spans="1:6" x14ac:dyDescent="0.25">
      <c r="A148" s="1023"/>
      <c r="B148" s="1022" t="s">
        <v>227</v>
      </c>
      <c r="C148" s="860">
        <v>0</v>
      </c>
      <c r="D148" s="929"/>
      <c r="E148" s="930">
        <v>0</v>
      </c>
      <c r="F148" s="843"/>
    </row>
    <row r="149" spans="1:6" x14ac:dyDescent="0.25">
      <c r="A149" s="843"/>
      <c r="B149" s="843"/>
      <c r="C149" s="843"/>
      <c r="D149" s="843"/>
      <c r="E149" s="843"/>
      <c r="F149" s="843"/>
    </row>
    <row r="150" spans="1:6" x14ac:dyDescent="0.25">
      <c r="A150" s="843"/>
      <c r="B150" s="843"/>
      <c r="C150" s="843"/>
      <c r="D150" s="843"/>
      <c r="E150" s="843"/>
      <c r="F150" s="840"/>
    </row>
    <row r="151" spans="1:6" x14ac:dyDescent="0.25">
      <c r="A151" s="1607" t="s">
        <v>228</v>
      </c>
      <c r="B151" s="1608"/>
      <c r="C151" s="1608"/>
      <c r="D151" s="1608"/>
      <c r="E151" s="1609"/>
      <c r="F151" s="840"/>
    </row>
    <row r="152" spans="1:6" ht="76.5" x14ac:dyDescent="0.25">
      <c r="A152" s="845" t="s">
        <v>14</v>
      </c>
      <c r="B152" s="845" t="s">
        <v>15</v>
      </c>
      <c r="C152" s="846" t="s">
        <v>16</v>
      </c>
      <c r="D152" s="891" t="s">
        <v>17</v>
      </c>
      <c r="E152" s="847" t="s">
        <v>18</v>
      </c>
      <c r="F152" s="843"/>
    </row>
    <row r="153" spans="1:6" x14ac:dyDescent="0.25">
      <c r="A153" s="1015" t="s">
        <v>229</v>
      </c>
      <c r="B153" s="1032" t="s">
        <v>230</v>
      </c>
      <c r="C153" s="964">
        <v>0</v>
      </c>
      <c r="D153" s="856">
        <v>720</v>
      </c>
      <c r="E153" s="925">
        <v>0</v>
      </c>
      <c r="F153" s="843"/>
    </row>
    <row r="154" spans="1:6" x14ac:dyDescent="0.25">
      <c r="A154" s="1017" t="s">
        <v>231</v>
      </c>
      <c r="B154" s="1013" t="s">
        <v>232</v>
      </c>
      <c r="C154" s="976">
        <v>0</v>
      </c>
      <c r="D154" s="858">
        <v>100</v>
      </c>
      <c r="E154" s="931">
        <v>0</v>
      </c>
      <c r="F154" s="843"/>
    </row>
    <row r="155" spans="1:6" x14ac:dyDescent="0.25">
      <c r="A155" s="1023"/>
      <c r="B155" s="1022" t="s">
        <v>233</v>
      </c>
      <c r="C155" s="860">
        <v>0</v>
      </c>
      <c r="D155" s="929"/>
      <c r="E155" s="930">
        <v>0</v>
      </c>
      <c r="F155" s="843"/>
    </row>
    <row r="156" spans="1:6" x14ac:dyDescent="0.25">
      <c r="A156" s="843"/>
      <c r="B156" s="843"/>
      <c r="C156" s="843"/>
      <c r="D156" s="843"/>
      <c r="E156" s="843"/>
      <c r="F156" s="843"/>
    </row>
    <row r="157" spans="1:6" x14ac:dyDescent="0.25">
      <c r="A157" s="843"/>
      <c r="B157" s="843"/>
      <c r="C157" s="843"/>
      <c r="D157" s="843"/>
      <c r="E157" s="843"/>
      <c r="F157" s="843"/>
    </row>
    <row r="158" spans="1:6" x14ac:dyDescent="0.25">
      <c r="A158" s="1607" t="s">
        <v>234</v>
      </c>
      <c r="B158" s="1608"/>
      <c r="C158" s="1608"/>
      <c r="D158" s="1608"/>
      <c r="E158" s="1609"/>
      <c r="F158" s="840"/>
    </row>
    <row r="159" spans="1:6" ht="76.5" x14ac:dyDescent="0.25">
      <c r="A159" s="845" t="s">
        <v>14</v>
      </c>
      <c r="B159" s="845" t="s">
        <v>15</v>
      </c>
      <c r="C159" s="846" t="s">
        <v>16</v>
      </c>
      <c r="D159" s="891" t="s">
        <v>17</v>
      </c>
      <c r="E159" s="847" t="s">
        <v>18</v>
      </c>
      <c r="F159" s="843"/>
    </row>
    <row r="160" spans="1:6" x14ac:dyDescent="0.25">
      <c r="A160" s="1015" t="s">
        <v>235</v>
      </c>
      <c r="B160" s="1010" t="s">
        <v>236</v>
      </c>
      <c r="C160" s="995">
        <v>0</v>
      </c>
      <c r="D160" s="856">
        <v>39230</v>
      </c>
      <c r="E160" s="925">
        <v>0</v>
      </c>
      <c r="F160" s="843"/>
    </row>
    <row r="161" spans="1:6" x14ac:dyDescent="0.25">
      <c r="A161" s="1016" t="s">
        <v>237</v>
      </c>
      <c r="B161" s="1012" t="s">
        <v>238</v>
      </c>
      <c r="C161" s="999">
        <v>0</v>
      </c>
      <c r="D161" s="851">
        <v>24670</v>
      </c>
      <c r="E161" s="926">
        <v>0</v>
      </c>
      <c r="F161" s="843"/>
    </row>
    <row r="162" spans="1:6" x14ac:dyDescent="0.25">
      <c r="A162" s="1016" t="s">
        <v>239</v>
      </c>
      <c r="B162" s="1011" t="s">
        <v>240</v>
      </c>
      <c r="C162" s="999">
        <v>0</v>
      </c>
      <c r="D162" s="851">
        <v>24670</v>
      </c>
      <c r="E162" s="926">
        <v>0</v>
      </c>
      <c r="F162" s="843"/>
    </row>
    <row r="163" spans="1:6" x14ac:dyDescent="0.25">
      <c r="A163" s="1016" t="s">
        <v>241</v>
      </c>
      <c r="B163" s="1012" t="s">
        <v>242</v>
      </c>
      <c r="C163" s="999">
        <v>0</v>
      </c>
      <c r="D163" s="851">
        <v>740040</v>
      </c>
      <c r="E163" s="926">
        <v>0</v>
      </c>
      <c r="F163" s="843"/>
    </row>
    <row r="164" spans="1:6" x14ac:dyDescent="0.25">
      <c r="A164" s="1016" t="s">
        <v>243</v>
      </c>
      <c r="B164" s="1012" t="s">
        <v>244</v>
      </c>
      <c r="C164" s="999">
        <v>0</v>
      </c>
      <c r="D164" s="851">
        <v>346290</v>
      </c>
      <c r="E164" s="926">
        <v>0</v>
      </c>
      <c r="F164" s="843"/>
    </row>
    <row r="165" spans="1:6" x14ac:dyDescent="0.25">
      <c r="A165" s="1016" t="s">
        <v>245</v>
      </c>
      <c r="B165" s="1012" t="s">
        <v>246</v>
      </c>
      <c r="C165" s="999">
        <v>0</v>
      </c>
      <c r="D165" s="851">
        <v>529500</v>
      </c>
      <c r="E165" s="926">
        <v>0</v>
      </c>
      <c r="F165" s="843"/>
    </row>
    <row r="166" spans="1:6" x14ac:dyDescent="0.25">
      <c r="A166" s="1048" t="s">
        <v>247</v>
      </c>
      <c r="B166" s="1046" t="s">
        <v>248</v>
      </c>
      <c r="C166" s="999">
        <v>0</v>
      </c>
      <c r="D166" s="851">
        <v>45080</v>
      </c>
      <c r="E166" s="926">
        <v>0</v>
      </c>
      <c r="F166" s="843"/>
    </row>
    <row r="167" spans="1:6" x14ac:dyDescent="0.25">
      <c r="A167" s="1049">
        <v>1901029</v>
      </c>
      <c r="B167" s="1047" t="s">
        <v>249</v>
      </c>
      <c r="C167" s="996">
        <v>0</v>
      </c>
      <c r="D167" s="858">
        <v>608500</v>
      </c>
      <c r="E167" s="931">
        <v>0</v>
      </c>
      <c r="F167" s="843"/>
    </row>
    <row r="168" spans="1:6" x14ac:dyDescent="0.25">
      <c r="A168" s="915"/>
      <c r="B168" s="932" t="s">
        <v>250</v>
      </c>
      <c r="C168" s="933">
        <v>0</v>
      </c>
      <c r="D168" s="934"/>
      <c r="E168" s="935">
        <v>0</v>
      </c>
      <c r="F168" s="843"/>
    </row>
    <row r="169" spans="1:6" x14ac:dyDescent="0.25">
      <c r="A169" s="843"/>
      <c r="B169" s="843"/>
      <c r="C169" s="843"/>
      <c r="D169" s="843"/>
      <c r="E169" s="843"/>
      <c r="F169" s="843"/>
    </row>
    <row r="170" spans="1:6" x14ac:dyDescent="0.25">
      <c r="A170" s="843"/>
      <c r="B170" s="843"/>
      <c r="C170" s="843"/>
      <c r="D170" s="843"/>
      <c r="E170" s="843"/>
      <c r="F170" s="843"/>
    </row>
    <row r="171" spans="1:6" x14ac:dyDescent="0.25">
      <c r="A171" s="1589" t="s">
        <v>251</v>
      </c>
      <c r="B171" s="1590"/>
      <c r="C171" s="1590"/>
      <c r="D171" s="1590"/>
      <c r="E171" s="1591"/>
      <c r="F171" s="840"/>
    </row>
    <row r="172" spans="1:6" ht="76.5" x14ac:dyDescent="0.25">
      <c r="A172" s="845" t="s">
        <v>14</v>
      </c>
      <c r="B172" s="845" t="s">
        <v>15</v>
      </c>
      <c r="C172" s="846" t="s">
        <v>16</v>
      </c>
      <c r="D172" s="891" t="s">
        <v>17</v>
      </c>
      <c r="E172" s="847" t="s">
        <v>18</v>
      </c>
      <c r="F172" s="843"/>
    </row>
    <row r="173" spans="1:6" ht="77.25" x14ac:dyDescent="0.25">
      <c r="A173" s="1044">
        <v>1101004</v>
      </c>
      <c r="B173" s="1039" t="s">
        <v>252</v>
      </c>
      <c r="C173" s="964">
        <v>0</v>
      </c>
      <c r="D173" s="856">
        <v>13450</v>
      </c>
      <c r="E173" s="925">
        <v>0</v>
      </c>
      <c r="F173" s="843"/>
    </row>
    <row r="174" spans="1:6" ht="102.75" x14ac:dyDescent="0.25">
      <c r="A174" s="1038">
        <v>1101006</v>
      </c>
      <c r="B174" s="1040" t="s">
        <v>253</v>
      </c>
      <c r="C174" s="961">
        <v>0</v>
      </c>
      <c r="D174" s="851">
        <v>10760</v>
      </c>
      <c r="E174" s="926">
        <v>0</v>
      </c>
      <c r="F174" s="843"/>
    </row>
    <row r="175" spans="1:6" ht="115.5" x14ac:dyDescent="0.25">
      <c r="A175" s="1038" t="s">
        <v>254</v>
      </c>
      <c r="B175" s="1041" t="s">
        <v>255</v>
      </c>
      <c r="C175" s="961">
        <v>0</v>
      </c>
      <c r="D175" s="851">
        <v>4610</v>
      </c>
      <c r="E175" s="926">
        <v>0</v>
      </c>
      <c r="F175" s="843"/>
    </row>
    <row r="176" spans="1:6" ht="204.75" x14ac:dyDescent="0.25">
      <c r="A176" s="1038" t="s">
        <v>256</v>
      </c>
      <c r="B176" s="1041" t="s">
        <v>257</v>
      </c>
      <c r="C176" s="961">
        <v>0</v>
      </c>
      <c r="D176" s="851">
        <v>12990</v>
      </c>
      <c r="E176" s="926">
        <v>0</v>
      </c>
      <c r="F176" s="843"/>
    </row>
    <row r="177" spans="1:6" ht="230.25" x14ac:dyDescent="0.25">
      <c r="A177" s="1038" t="s">
        <v>258</v>
      </c>
      <c r="B177" s="1041" t="s">
        <v>259</v>
      </c>
      <c r="C177" s="961">
        <v>0</v>
      </c>
      <c r="D177" s="851">
        <v>22030</v>
      </c>
      <c r="E177" s="926">
        <v>0</v>
      </c>
      <c r="F177" s="843"/>
    </row>
    <row r="178" spans="1:6" ht="102.75" x14ac:dyDescent="0.25">
      <c r="A178" s="1038" t="s">
        <v>260</v>
      </c>
      <c r="B178" s="1041" t="s">
        <v>261</v>
      </c>
      <c r="C178" s="961">
        <v>0</v>
      </c>
      <c r="D178" s="851">
        <v>42060</v>
      </c>
      <c r="E178" s="926">
        <v>0</v>
      </c>
      <c r="F178" s="843"/>
    </row>
    <row r="179" spans="1:6" ht="51.75" x14ac:dyDescent="0.25">
      <c r="A179" s="1038" t="s">
        <v>262</v>
      </c>
      <c r="B179" s="1041" t="s">
        <v>263</v>
      </c>
      <c r="C179" s="961">
        <v>0</v>
      </c>
      <c r="D179" s="851">
        <v>46880</v>
      </c>
      <c r="E179" s="926">
        <v>0</v>
      </c>
      <c r="F179" s="843"/>
    </row>
    <row r="180" spans="1:6" ht="204.75" x14ac:dyDescent="0.25">
      <c r="A180" s="1038" t="s">
        <v>264</v>
      </c>
      <c r="B180" s="1041" t="s">
        <v>265</v>
      </c>
      <c r="C180" s="961">
        <v>0</v>
      </c>
      <c r="D180" s="851">
        <v>26300</v>
      </c>
      <c r="E180" s="926">
        <v>0</v>
      </c>
      <c r="F180" s="843"/>
    </row>
    <row r="181" spans="1:6" ht="102.75" x14ac:dyDescent="0.25">
      <c r="A181" s="1038" t="s">
        <v>266</v>
      </c>
      <c r="B181" s="1042" t="s">
        <v>267</v>
      </c>
      <c r="C181" s="961">
        <v>0</v>
      </c>
      <c r="D181" s="851">
        <v>203450</v>
      </c>
      <c r="E181" s="926">
        <v>0</v>
      </c>
      <c r="F181" s="843"/>
    </row>
    <row r="182" spans="1:6" ht="77.25" x14ac:dyDescent="0.25">
      <c r="A182" s="1038" t="s">
        <v>268</v>
      </c>
      <c r="B182" s="1041" t="s">
        <v>269</v>
      </c>
      <c r="C182" s="961">
        <v>0</v>
      </c>
      <c r="D182" s="851">
        <v>231290</v>
      </c>
      <c r="E182" s="926">
        <v>0</v>
      </c>
      <c r="F182" s="843"/>
    </row>
    <row r="183" spans="1:6" ht="64.5" x14ac:dyDescent="0.25">
      <c r="A183" s="1038" t="s">
        <v>270</v>
      </c>
      <c r="B183" s="1041" t="s">
        <v>271</v>
      </c>
      <c r="C183" s="961">
        <v>0</v>
      </c>
      <c r="D183" s="851">
        <v>188610</v>
      </c>
      <c r="E183" s="926">
        <v>0</v>
      </c>
      <c r="F183" s="843"/>
    </row>
    <row r="184" spans="1:6" ht="141" x14ac:dyDescent="0.25">
      <c r="A184" s="1038" t="s">
        <v>272</v>
      </c>
      <c r="B184" s="1042" t="s">
        <v>273</v>
      </c>
      <c r="C184" s="961">
        <v>0</v>
      </c>
      <c r="D184" s="851">
        <v>242260</v>
      </c>
      <c r="E184" s="926">
        <v>0</v>
      </c>
      <c r="F184" s="843"/>
    </row>
    <row r="185" spans="1:6" ht="128.25" x14ac:dyDescent="0.25">
      <c r="A185" s="1038" t="s">
        <v>274</v>
      </c>
      <c r="B185" s="1042" t="s">
        <v>275</v>
      </c>
      <c r="C185" s="961">
        <v>0</v>
      </c>
      <c r="D185" s="851">
        <v>247890</v>
      </c>
      <c r="E185" s="926">
        <v>0</v>
      </c>
      <c r="F185" s="843"/>
    </row>
    <row r="186" spans="1:6" ht="128.25" x14ac:dyDescent="0.25">
      <c r="A186" s="1038" t="s">
        <v>276</v>
      </c>
      <c r="B186" s="1042" t="s">
        <v>277</v>
      </c>
      <c r="C186" s="961">
        <v>0</v>
      </c>
      <c r="D186" s="851">
        <v>209630</v>
      </c>
      <c r="E186" s="926">
        <v>0</v>
      </c>
      <c r="F186" s="843"/>
    </row>
    <row r="187" spans="1:6" ht="77.25" x14ac:dyDescent="0.25">
      <c r="A187" s="1038" t="s">
        <v>278</v>
      </c>
      <c r="B187" s="1042" t="s">
        <v>279</v>
      </c>
      <c r="C187" s="961">
        <v>0</v>
      </c>
      <c r="D187" s="851">
        <v>223760</v>
      </c>
      <c r="E187" s="926">
        <v>0</v>
      </c>
      <c r="F187" s="843"/>
    </row>
    <row r="188" spans="1:6" ht="102.75" x14ac:dyDescent="0.25">
      <c r="A188" s="1038" t="s">
        <v>280</v>
      </c>
      <c r="B188" s="1042" t="s">
        <v>281</v>
      </c>
      <c r="C188" s="961">
        <v>0</v>
      </c>
      <c r="D188" s="851">
        <v>267560</v>
      </c>
      <c r="E188" s="926">
        <v>0</v>
      </c>
      <c r="F188" s="843"/>
    </row>
    <row r="189" spans="1:6" ht="166.5" x14ac:dyDescent="0.25">
      <c r="A189" s="1038" t="s">
        <v>282</v>
      </c>
      <c r="B189" s="1041" t="s">
        <v>283</v>
      </c>
      <c r="C189" s="961">
        <v>0</v>
      </c>
      <c r="D189" s="851">
        <v>237270</v>
      </c>
      <c r="E189" s="926">
        <v>0</v>
      </c>
      <c r="F189" s="843"/>
    </row>
    <row r="190" spans="1:6" ht="153.75" x14ac:dyDescent="0.25">
      <c r="A190" s="1038" t="s">
        <v>284</v>
      </c>
      <c r="B190" s="1042" t="s">
        <v>285</v>
      </c>
      <c r="C190" s="961">
        <v>0</v>
      </c>
      <c r="D190" s="851">
        <v>1736360</v>
      </c>
      <c r="E190" s="926">
        <v>0</v>
      </c>
      <c r="F190" s="843"/>
    </row>
    <row r="191" spans="1:6" ht="115.5" x14ac:dyDescent="0.25">
      <c r="A191" s="1038" t="s">
        <v>286</v>
      </c>
      <c r="B191" s="1042" t="s">
        <v>287</v>
      </c>
      <c r="C191" s="961">
        <v>0</v>
      </c>
      <c r="D191" s="851">
        <v>1084530</v>
      </c>
      <c r="E191" s="926">
        <v>0</v>
      </c>
      <c r="F191" s="843"/>
    </row>
    <row r="192" spans="1:6" ht="102.75" x14ac:dyDescent="0.25">
      <c r="A192" s="1016" t="s">
        <v>288</v>
      </c>
      <c r="B192" s="1042" t="s">
        <v>289</v>
      </c>
      <c r="C192" s="961">
        <v>0</v>
      </c>
      <c r="D192" s="851">
        <v>1049700</v>
      </c>
      <c r="E192" s="926">
        <v>0</v>
      </c>
      <c r="F192" s="843"/>
    </row>
    <row r="193" spans="1:6" ht="141" x14ac:dyDescent="0.25">
      <c r="A193" s="1038" t="s">
        <v>290</v>
      </c>
      <c r="B193" s="1042" t="s">
        <v>291</v>
      </c>
      <c r="C193" s="961">
        <v>0</v>
      </c>
      <c r="D193" s="851">
        <v>1099690</v>
      </c>
      <c r="E193" s="926">
        <v>0</v>
      </c>
      <c r="F193" s="843"/>
    </row>
    <row r="194" spans="1:6" ht="64.5" x14ac:dyDescent="0.25">
      <c r="A194" s="1016" t="s">
        <v>292</v>
      </c>
      <c r="B194" s="1042" t="s">
        <v>293</v>
      </c>
      <c r="C194" s="961">
        <v>0</v>
      </c>
      <c r="D194" s="851">
        <v>155620</v>
      </c>
      <c r="E194" s="926">
        <v>0</v>
      </c>
      <c r="F194" s="843"/>
    </row>
    <row r="195" spans="1:6" ht="39" x14ac:dyDescent="0.25">
      <c r="A195" s="1016" t="s">
        <v>294</v>
      </c>
      <c r="B195" s="1042" t="s">
        <v>295</v>
      </c>
      <c r="C195" s="961">
        <v>0</v>
      </c>
      <c r="D195" s="851">
        <v>355110</v>
      </c>
      <c r="E195" s="926">
        <v>0</v>
      </c>
      <c r="F195" s="843"/>
    </row>
    <row r="196" spans="1:6" ht="77.25" x14ac:dyDescent="0.25">
      <c r="A196" s="1038" t="s">
        <v>296</v>
      </c>
      <c r="B196" s="1042" t="s">
        <v>297</v>
      </c>
      <c r="C196" s="961">
        <v>0</v>
      </c>
      <c r="D196" s="851">
        <v>131650</v>
      </c>
      <c r="E196" s="926">
        <v>0</v>
      </c>
      <c r="F196" s="843"/>
    </row>
    <row r="197" spans="1:6" ht="90" x14ac:dyDescent="0.25">
      <c r="A197" s="1038" t="s">
        <v>298</v>
      </c>
      <c r="B197" s="1042" t="s">
        <v>299</v>
      </c>
      <c r="C197" s="961">
        <v>0</v>
      </c>
      <c r="D197" s="851">
        <v>1066660</v>
      </c>
      <c r="E197" s="926">
        <v>0</v>
      </c>
      <c r="F197" s="843"/>
    </row>
    <row r="198" spans="1:6" ht="90" x14ac:dyDescent="0.25">
      <c r="A198" s="1038" t="s">
        <v>300</v>
      </c>
      <c r="B198" s="1042" t="s">
        <v>301</v>
      </c>
      <c r="C198" s="961">
        <v>0</v>
      </c>
      <c r="D198" s="851">
        <v>1066660</v>
      </c>
      <c r="E198" s="926">
        <v>0</v>
      </c>
      <c r="F198" s="843"/>
    </row>
    <row r="199" spans="1:6" ht="64.5" x14ac:dyDescent="0.25">
      <c r="A199" s="1038">
        <v>1801001</v>
      </c>
      <c r="B199" s="1040" t="s">
        <v>302</v>
      </c>
      <c r="C199" s="961">
        <v>0</v>
      </c>
      <c r="D199" s="851">
        <v>31820</v>
      </c>
      <c r="E199" s="926">
        <v>0</v>
      </c>
      <c r="F199" s="843"/>
    </row>
    <row r="200" spans="1:6" ht="90" x14ac:dyDescent="0.25">
      <c r="A200" s="1038">
        <v>1801003</v>
      </c>
      <c r="B200" s="1042" t="s">
        <v>303</v>
      </c>
      <c r="C200" s="961">
        <v>0</v>
      </c>
      <c r="D200" s="851">
        <v>38380</v>
      </c>
      <c r="E200" s="926">
        <v>0</v>
      </c>
      <c r="F200" s="843"/>
    </row>
    <row r="201" spans="1:6" ht="64.5" x14ac:dyDescent="0.25">
      <c r="A201" s="1038">
        <v>1801006</v>
      </c>
      <c r="B201" s="1040" t="s">
        <v>304</v>
      </c>
      <c r="C201" s="961">
        <v>0</v>
      </c>
      <c r="D201" s="851">
        <v>40870</v>
      </c>
      <c r="E201" s="926">
        <v>0</v>
      </c>
      <c r="F201" s="843"/>
    </row>
    <row r="202" spans="1:6" ht="166.5" x14ac:dyDescent="0.25">
      <c r="A202" s="1038" t="s">
        <v>305</v>
      </c>
      <c r="B202" s="1040" t="s">
        <v>306</v>
      </c>
      <c r="C202" s="961">
        <v>0</v>
      </c>
      <c r="D202" s="851">
        <v>8600</v>
      </c>
      <c r="E202" s="926">
        <v>0</v>
      </c>
      <c r="F202" s="843"/>
    </row>
    <row r="203" spans="1:6" ht="153.75" x14ac:dyDescent="0.25">
      <c r="A203" s="1045" t="s">
        <v>307</v>
      </c>
      <c r="B203" s="1043" t="s">
        <v>308</v>
      </c>
      <c r="C203" s="998">
        <v>0</v>
      </c>
      <c r="D203" s="936">
        <v>365090</v>
      </c>
      <c r="E203" s="937">
        <v>0</v>
      </c>
      <c r="F203" s="843"/>
    </row>
    <row r="204" spans="1:6" x14ac:dyDescent="0.25">
      <c r="A204" s="1023"/>
      <c r="B204" s="1022" t="s">
        <v>309</v>
      </c>
      <c r="C204" s="860">
        <v>0</v>
      </c>
      <c r="D204" s="929"/>
      <c r="E204" s="930">
        <v>0</v>
      </c>
      <c r="F204" s="843"/>
    </row>
    <row r="205" spans="1:6" x14ac:dyDescent="0.25">
      <c r="A205" s="843"/>
      <c r="B205" s="843"/>
      <c r="C205" s="843"/>
      <c r="D205" s="843"/>
      <c r="E205" s="843"/>
      <c r="F205" s="843"/>
    </row>
    <row r="206" spans="1:6" x14ac:dyDescent="0.25">
      <c r="A206" s="843"/>
      <c r="B206" s="843"/>
      <c r="C206" s="843"/>
      <c r="D206" s="843"/>
      <c r="E206" s="843"/>
      <c r="F206" s="843"/>
    </row>
    <row r="207" spans="1:6" x14ac:dyDescent="0.25">
      <c r="A207" s="1589" t="s">
        <v>310</v>
      </c>
      <c r="B207" s="1590"/>
      <c r="C207" s="1590"/>
      <c r="D207" s="1590"/>
      <c r="E207" s="1591"/>
      <c r="F207" s="840"/>
    </row>
    <row r="208" spans="1:6" ht="76.5" x14ac:dyDescent="0.25">
      <c r="A208" s="845" t="s">
        <v>14</v>
      </c>
      <c r="B208" s="845" t="s">
        <v>15</v>
      </c>
      <c r="C208" s="846" t="s">
        <v>16</v>
      </c>
      <c r="D208" s="891" t="s">
        <v>17</v>
      </c>
      <c r="E208" s="847" t="s">
        <v>18</v>
      </c>
      <c r="F208" s="840"/>
    </row>
    <row r="209" spans="1:6" x14ac:dyDescent="0.25">
      <c r="A209" s="1015" t="s">
        <v>311</v>
      </c>
      <c r="B209" s="1032" t="s">
        <v>312</v>
      </c>
      <c r="C209" s="964">
        <v>0</v>
      </c>
      <c r="D209" s="856">
        <v>13310</v>
      </c>
      <c r="E209" s="925">
        <v>0</v>
      </c>
      <c r="F209" s="843"/>
    </row>
    <row r="210" spans="1:6" x14ac:dyDescent="0.25">
      <c r="A210" s="1016" t="s">
        <v>313</v>
      </c>
      <c r="B210" s="1012" t="s">
        <v>314</v>
      </c>
      <c r="C210" s="961">
        <v>0</v>
      </c>
      <c r="D210" s="851">
        <v>13310</v>
      </c>
      <c r="E210" s="926">
        <v>0</v>
      </c>
      <c r="F210" s="843"/>
    </row>
    <row r="211" spans="1:6" x14ac:dyDescent="0.25">
      <c r="A211" s="1016" t="s">
        <v>315</v>
      </c>
      <c r="B211" s="1011" t="s">
        <v>316</v>
      </c>
      <c r="C211" s="961">
        <v>0</v>
      </c>
      <c r="D211" s="851">
        <v>1270</v>
      </c>
      <c r="E211" s="926">
        <v>0</v>
      </c>
      <c r="F211" s="843"/>
    </row>
    <row r="212" spans="1:6" x14ac:dyDescent="0.25">
      <c r="A212" s="1016" t="s">
        <v>317</v>
      </c>
      <c r="B212" s="1011" t="s">
        <v>318</v>
      </c>
      <c r="C212" s="961">
        <v>0</v>
      </c>
      <c r="D212" s="851">
        <v>620</v>
      </c>
      <c r="E212" s="926">
        <v>0</v>
      </c>
      <c r="F212" s="843"/>
    </row>
    <row r="213" spans="1:6" x14ac:dyDescent="0.25">
      <c r="A213" s="1016" t="s">
        <v>319</v>
      </c>
      <c r="B213" s="1012" t="s">
        <v>320</v>
      </c>
      <c r="C213" s="961">
        <v>0</v>
      </c>
      <c r="D213" s="851">
        <v>1890</v>
      </c>
      <c r="E213" s="926">
        <v>0</v>
      </c>
      <c r="F213" s="843"/>
    </row>
    <row r="214" spans="1:6" x14ac:dyDescent="0.25">
      <c r="A214" s="1016" t="s">
        <v>321</v>
      </c>
      <c r="B214" s="1012" t="s">
        <v>322</v>
      </c>
      <c r="C214" s="961">
        <v>0</v>
      </c>
      <c r="D214" s="851">
        <v>14180</v>
      </c>
      <c r="E214" s="926">
        <v>0</v>
      </c>
      <c r="F214" s="843"/>
    </row>
    <row r="215" spans="1:6" x14ac:dyDescent="0.25">
      <c r="A215" s="1016" t="s">
        <v>323</v>
      </c>
      <c r="B215" s="1011" t="s">
        <v>324</v>
      </c>
      <c r="C215" s="961">
        <v>0</v>
      </c>
      <c r="D215" s="851">
        <v>32560</v>
      </c>
      <c r="E215" s="926">
        <v>0</v>
      </c>
      <c r="F215" s="843"/>
    </row>
    <row r="216" spans="1:6" x14ac:dyDescent="0.25">
      <c r="A216" s="1038" t="s">
        <v>325</v>
      </c>
      <c r="B216" s="1011" t="s">
        <v>326</v>
      </c>
      <c r="C216" s="961">
        <v>0</v>
      </c>
      <c r="D216" s="938"/>
      <c r="E216" s="926">
        <v>0</v>
      </c>
      <c r="F216" s="843"/>
    </row>
    <row r="217" spans="1:6" x14ac:dyDescent="0.25">
      <c r="A217" s="1017" t="s">
        <v>327</v>
      </c>
      <c r="B217" s="1013" t="s">
        <v>328</v>
      </c>
      <c r="C217" s="976">
        <v>0</v>
      </c>
      <c r="D217" s="858">
        <v>26390</v>
      </c>
      <c r="E217" s="931">
        <v>0</v>
      </c>
      <c r="F217" s="843"/>
    </row>
    <row r="218" spans="1:6" x14ac:dyDescent="0.25">
      <c r="A218" s="1023"/>
      <c r="B218" s="1022" t="s">
        <v>329</v>
      </c>
      <c r="C218" s="860">
        <v>0</v>
      </c>
      <c r="D218" s="929"/>
      <c r="E218" s="937">
        <v>0</v>
      </c>
      <c r="F218" s="843"/>
    </row>
    <row r="219" spans="1:6" x14ac:dyDescent="0.25">
      <c r="A219" s="843"/>
      <c r="B219" s="843"/>
      <c r="C219" s="843"/>
      <c r="D219" s="843"/>
      <c r="E219" s="843"/>
      <c r="F219" s="843"/>
    </row>
    <row r="220" spans="1:6" x14ac:dyDescent="0.25">
      <c r="A220" s="843"/>
      <c r="B220" s="843"/>
      <c r="C220" s="843"/>
      <c r="D220" s="843"/>
      <c r="E220" s="843"/>
      <c r="F220" s="843"/>
    </row>
    <row r="221" spans="1:6" x14ac:dyDescent="0.25">
      <c r="A221" s="1603" t="s">
        <v>330</v>
      </c>
      <c r="B221" s="1604"/>
      <c r="C221" s="1605"/>
      <c r="D221" s="843"/>
      <c r="E221" s="843"/>
      <c r="F221" s="840"/>
    </row>
    <row r="222" spans="1:6" ht="76.5" x14ac:dyDescent="0.25">
      <c r="A222" s="845" t="s">
        <v>14</v>
      </c>
      <c r="B222" s="845" t="s">
        <v>16</v>
      </c>
      <c r="C222" s="845" t="s">
        <v>18</v>
      </c>
      <c r="D222" s="840"/>
      <c r="E222" s="843"/>
      <c r="F222" s="843"/>
    </row>
    <row r="223" spans="1:6" x14ac:dyDescent="0.25">
      <c r="A223" s="1015" t="s">
        <v>331</v>
      </c>
      <c r="B223" s="1033" t="s">
        <v>332</v>
      </c>
      <c r="C223" s="939"/>
      <c r="D223" s="940"/>
      <c r="E223" s="843"/>
      <c r="F223" s="843"/>
    </row>
    <row r="224" spans="1:6" x14ac:dyDescent="0.25">
      <c r="A224" s="1036" t="s">
        <v>333</v>
      </c>
      <c r="B224" s="1034" t="s">
        <v>334</v>
      </c>
      <c r="C224" s="941"/>
      <c r="D224" s="940"/>
      <c r="E224" s="843"/>
      <c r="F224" s="843"/>
    </row>
    <row r="225" spans="1:7" x14ac:dyDescent="0.25">
      <c r="A225" s="1037"/>
      <c r="B225" s="1035" t="s">
        <v>335</v>
      </c>
      <c r="C225" s="997">
        <v>0</v>
      </c>
      <c r="D225" s="940"/>
      <c r="E225" s="843"/>
      <c r="F225" s="843"/>
      <c r="G225" s="836"/>
    </row>
    <row r="226" spans="1:7" x14ac:dyDescent="0.25">
      <c r="A226" s="843"/>
      <c r="B226" s="843"/>
      <c r="C226" s="843"/>
      <c r="D226" s="940"/>
      <c r="E226" s="940"/>
      <c r="F226" s="940"/>
      <c r="G226" s="836"/>
    </row>
    <row r="227" spans="1:7" x14ac:dyDescent="0.25">
      <c r="A227" s="843"/>
      <c r="B227" s="843"/>
      <c r="C227" s="843"/>
      <c r="D227" s="843"/>
      <c r="E227" s="843"/>
      <c r="F227" s="940"/>
      <c r="G227" s="942"/>
    </row>
    <row r="228" spans="1:7" x14ac:dyDescent="0.25">
      <c r="A228" s="1589" t="s">
        <v>336</v>
      </c>
      <c r="B228" s="1590"/>
      <c r="C228" s="1590"/>
      <c r="D228" s="1590"/>
      <c r="E228" s="1591"/>
      <c r="F228" s="940"/>
      <c r="G228" s="942"/>
    </row>
    <row r="229" spans="1:7" ht="76.5" x14ac:dyDescent="0.25">
      <c r="A229" s="845" t="s">
        <v>14</v>
      </c>
      <c r="B229" s="845" t="s">
        <v>15</v>
      </c>
      <c r="C229" s="846" t="s">
        <v>16</v>
      </c>
      <c r="D229" s="891" t="s">
        <v>17</v>
      </c>
      <c r="E229" s="847" t="s">
        <v>18</v>
      </c>
      <c r="F229" s="940"/>
      <c r="G229" s="942"/>
    </row>
    <row r="230" spans="1:7" x14ac:dyDescent="0.25">
      <c r="A230" s="1015" t="s">
        <v>337</v>
      </c>
      <c r="B230" s="1032" t="s">
        <v>338</v>
      </c>
      <c r="C230" s="995">
        <v>0</v>
      </c>
      <c r="D230" s="856">
        <v>18220</v>
      </c>
      <c r="E230" s="925">
        <v>0</v>
      </c>
      <c r="F230" s="843"/>
      <c r="G230" s="836"/>
    </row>
    <row r="231" spans="1:7" x14ac:dyDescent="0.25">
      <c r="A231" s="1017" t="s">
        <v>339</v>
      </c>
      <c r="B231" s="1013" t="s">
        <v>340</v>
      </c>
      <c r="C231" s="996">
        <v>0</v>
      </c>
      <c r="D231" s="858">
        <v>228390</v>
      </c>
      <c r="E231" s="931">
        <v>0</v>
      </c>
      <c r="F231" s="843"/>
      <c r="G231" s="836"/>
    </row>
    <row r="232" spans="1:7" x14ac:dyDescent="0.25">
      <c r="A232" s="1023"/>
      <c r="B232" s="1022" t="s">
        <v>341</v>
      </c>
      <c r="C232" s="860">
        <v>0</v>
      </c>
      <c r="D232" s="929"/>
      <c r="E232" s="930">
        <v>0</v>
      </c>
      <c r="F232" s="843"/>
      <c r="G232" s="836"/>
    </row>
    <row r="233" spans="1:7" x14ac:dyDescent="0.25">
      <c r="A233" s="943"/>
      <c r="B233" s="944"/>
      <c r="C233" s="945"/>
      <c r="D233" s="943"/>
      <c r="E233" s="943"/>
      <c r="F233" s="843"/>
      <c r="G233" s="836"/>
    </row>
    <row r="234" spans="1:7" x14ac:dyDescent="0.25">
      <c r="A234" s="943"/>
      <c r="B234" s="944"/>
      <c r="C234" s="945"/>
      <c r="D234" s="943"/>
      <c r="E234" s="943"/>
      <c r="F234" s="843"/>
      <c r="G234" s="836"/>
    </row>
    <row r="235" spans="1:7" x14ac:dyDescent="0.25">
      <c r="A235" s="1597" t="s">
        <v>342</v>
      </c>
      <c r="B235" s="1590"/>
      <c r="C235" s="1590"/>
      <c r="D235" s="1590"/>
      <c r="E235" s="1591"/>
      <c r="F235" s="843"/>
      <c r="G235" s="836"/>
    </row>
    <row r="236" spans="1:7" ht="76.5" x14ac:dyDescent="0.25">
      <c r="A236" s="845" t="s">
        <v>14</v>
      </c>
      <c r="B236" s="845" t="s">
        <v>15</v>
      </c>
      <c r="C236" s="846" t="s">
        <v>16</v>
      </c>
      <c r="D236" s="891" t="s">
        <v>17</v>
      </c>
      <c r="E236" s="847" t="s">
        <v>18</v>
      </c>
      <c r="F236" s="843"/>
      <c r="G236" s="836"/>
    </row>
    <row r="237" spans="1:7" x14ac:dyDescent="0.25">
      <c r="A237" s="922" t="s">
        <v>343</v>
      </c>
      <c r="B237" s="868" t="s">
        <v>344</v>
      </c>
      <c r="C237" s="946">
        <v>0</v>
      </c>
      <c r="D237" s="947"/>
      <c r="E237" s="948">
        <v>0</v>
      </c>
      <c r="F237" s="843"/>
      <c r="G237" s="836"/>
    </row>
    <row r="238" spans="1:7" x14ac:dyDescent="0.25">
      <c r="A238" s="943"/>
      <c r="B238" s="944"/>
      <c r="C238" s="945"/>
      <c r="D238" s="943"/>
      <c r="E238" s="943"/>
      <c r="F238" s="843"/>
      <c r="G238" s="836"/>
    </row>
    <row r="239" spans="1:7" x14ac:dyDescent="0.25">
      <c r="A239" s="1597" t="s">
        <v>345</v>
      </c>
      <c r="B239" s="1598"/>
      <c r="C239" s="1598"/>
      <c r="D239" s="1598"/>
      <c r="E239" s="1599"/>
      <c r="F239" s="843"/>
      <c r="G239" s="836"/>
    </row>
    <row r="240" spans="1:7" ht="63.75" x14ac:dyDescent="0.25">
      <c r="A240" s="845" t="s">
        <v>14</v>
      </c>
      <c r="B240" s="846" t="s">
        <v>346</v>
      </c>
      <c r="C240" s="890" t="s">
        <v>347</v>
      </c>
      <c r="D240" s="891" t="s">
        <v>17</v>
      </c>
      <c r="E240" s="847" t="s">
        <v>18</v>
      </c>
      <c r="F240" s="843"/>
      <c r="G240" s="836"/>
    </row>
    <row r="241" spans="1:6" x14ac:dyDescent="0.25">
      <c r="A241" s="855" t="s">
        <v>348</v>
      </c>
      <c r="B241" s="978" t="s">
        <v>349</v>
      </c>
      <c r="C241" s="964">
        <v>0</v>
      </c>
      <c r="D241" s="856">
        <v>233270</v>
      </c>
      <c r="E241" s="925">
        <v>0</v>
      </c>
      <c r="F241" s="843"/>
    </row>
    <row r="242" spans="1:6" x14ac:dyDescent="0.25">
      <c r="A242" s="850" t="s">
        <v>350</v>
      </c>
      <c r="B242" s="979" t="s">
        <v>351</v>
      </c>
      <c r="C242" s="961">
        <v>0</v>
      </c>
      <c r="D242" s="851">
        <v>33150</v>
      </c>
      <c r="E242" s="926">
        <v>0</v>
      </c>
      <c r="F242" s="843"/>
    </row>
    <row r="243" spans="1:6" x14ac:dyDescent="0.25">
      <c r="A243" s="850" t="s">
        <v>352</v>
      </c>
      <c r="B243" s="979" t="s">
        <v>353</v>
      </c>
      <c r="C243" s="961">
        <v>0</v>
      </c>
      <c r="D243" s="851">
        <v>125030</v>
      </c>
      <c r="E243" s="926">
        <v>0</v>
      </c>
      <c r="F243" s="843"/>
    </row>
    <row r="244" spans="1:6" x14ac:dyDescent="0.25">
      <c r="A244" s="850" t="s">
        <v>354</v>
      </c>
      <c r="B244" s="979" t="s">
        <v>355</v>
      </c>
      <c r="C244" s="961">
        <v>0</v>
      </c>
      <c r="D244" s="851">
        <v>125030</v>
      </c>
      <c r="E244" s="926">
        <v>0</v>
      </c>
      <c r="F244" s="843"/>
    </row>
    <row r="245" spans="1:6" x14ac:dyDescent="0.25">
      <c r="A245" s="850" t="s">
        <v>356</v>
      </c>
      <c r="B245" s="979" t="s">
        <v>357</v>
      </c>
      <c r="C245" s="961">
        <v>0</v>
      </c>
      <c r="D245" s="851">
        <v>227630</v>
      </c>
      <c r="E245" s="926">
        <v>0</v>
      </c>
      <c r="F245" s="843"/>
    </row>
    <row r="246" spans="1:6" x14ac:dyDescent="0.25">
      <c r="A246" s="850" t="s">
        <v>358</v>
      </c>
      <c r="B246" s="979" t="s">
        <v>359</v>
      </c>
      <c r="C246" s="961">
        <v>0</v>
      </c>
      <c r="D246" s="851">
        <v>349330</v>
      </c>
      <c r="E246" s="926">
        <v>0</v>
      </c>
      <c r="F246" s="843"/>
    </row>
    <row r="247" spans="1:6" x14ac:dyDescent="0.25">
      <c r="A247" s="850" t="s">
        <v>360</v>
      </c>
      <c r="B247" s="979" t="s">
        <v>361</v>
      </c>
      <c r="C247" s="961">
        <v>0</v>
      </c>
      <c r="D247" s="851">
        <v>595930</v>
      </c>
      <c r="E247" s="926">
        <v>0</v>
      </c>
      <c r="F247" s="843"/>
    </row>
    <row r="248" spans="1:6" x14ac:dyDescent="0.25">
      <c r="A248" s="873" t="s">
        <v>362</v>
      </c>
      <c r="B248" s="979" t="s">
        <v>363</v>
      </c>
      <c r="C248" s="961">
        <v>0</v>
      </c>
      <c r="D248" s="851">
        <v>124120</v>
      </c>
      <c r="E248" s="926">
        <v>0</v>
      </c>
      <c r="F248" s="843"/>
    </row>
    <row r="249" spans="1:6" x14ac:dyDescent="0.25">
      <c r="A249" s="873" t="s">
        <v>364</v>
      </c>
      <c r="B249" s="979" t="s">
        <v>365</v>
      </c>
      <c r="C249" s="961">
        <v>0</v>
      </c>
      <c r="D249" s="851">
        <v>334530</v>
      </c>
      <c r="E249" s="926">
        <v>0</v>
      </c>
      <c r="F249" s="843"/>
    </row>
    <row r="250" spans="1:6" x14ac:dyDescent="0.25">
      <c r="A250" s="873" t="s">
        <v>366</v>
      </c>
      <c r="B250" s="979" t="s">
        <v>367</v>
      </c>
      <c r="C250" s="991">
        <v>0</v>
      </c>
      <c r="D250" s="853">
        <v>140860</v>
      </c>
      <c r="E250" s="949">
        <v>0</v>
      </c>
      <c r="F250" s="843"/>
    </row>
    <row r="251" spans="1:6" x14ac:dyDescent="0.25">
      <c r="A251" s="873" t="s">
        <v>368</v>
      </c>
      <c r="B251" s="979" t="s">
        <v>369</v>
      </c>
      <c r="C251" s="991">
        <v>0</v>
      </c>
      <c r="D251" s="853">
        <v>122400</v>
      </c>
      <c r="E251" s="949">
        <v>0</v>
      </c>
      <c r="F251" s="843"/>
    </row>
    <row r="252" spans="1:6" x14ac:dyDescent="0.25">
      <c r="A252" s="873" t="s">
        <v>370</v>
      </c>
      <c r="B252" s="979" t="s">
        <v>371</v>
      </c>
      <c r="C252" s="991">
        <v>0</v>
      </c>
      <c r="D252" s="853">
        <v>186090</v>
      </c>
      <c r="E252" s="949">
        <v>0</v>
      </c>
      <c r="F252" s="843"/>
    </row>
    <row r="253" spans="1:6" x14ac:dyDescent="0.25">
      <c r="A253" s="873" t="s">
        <v>372</v>
      </c>
      <c r="B253" s="979" t="s">
        <v>373</v>
      </c>
      <c r="C253" s="991">
        <v>0</v>
      </c>
      <c r="D253" s="853">
        <v>48970</v>
      </c>
      <c r="E253" s="949">
        <v>0</v>
      </c>
      <c r="F253" s="843"/>
    </row>
    <row r="254" spans="1:6" x14ac:dyDescent="0.25">
      <c r="A254" s="908" t="s">
        <v>374</v>
      </c>
      <c r="B254" s="990" t="s">
        <v>375</v>
      </c>
      <c r="C254" s="976">
        <v>0</v>
      </c>
      <c r="D254" s="858">
        <v>36600</v>
      </c>
      <c r="E254" s="931">
        <v>0</v>
      </c>
      <c r="F254" s="843"/>
    </row>
    <row r="255" spans="1:6" x14ac:dyDescent="0.25">
      <c r="A255" s="1592" t="s">
        <v>376</v>
      </c>
      <c r="B255" s="1593"/>
      <c r="C255" s="1593"/>
      <c r="D255" s="1593"/>
      <c r="E255" s="1594"/>
      <c r="F255" s="843"/>
    </row>
    <row r="256" spans="1:6" x14ac:dyDescent="0.25">
      <c r="A256" s="1015" t="s">
        <v>377</v>
      </c>
      <c r="B256" s="1029" t="s">
        <v>349</v>
      </c>
      <c r="C256" s="964">
        <v>0</v>
      </c>
      <c r="D256" s="856">
        <v>200680</v>
      </c>
      <c r="E256" s="925">
        <v>0</v>
      </c>
      <c r="F256" s="843"/>
    </row>
    <row r="257" spans="1:6" x14ac:dyDescent="0.25">
      <c r="A257" s="1016" t="s">
        <v>378</v>
      </c>
      <c r="B257" s="1030" t="s">
        <v>379</v>
      </c>
      <c r="C257" s="961">
        <v>0</v>
      </c>
      <c r="D257" s="851">
        <v>1193820</v>
      </c>
      <c r="E257" s="926">
        <v>0</v>
      </c>
      <c r="F257" s="843"/>
    </row>
    <row r="258" spans="1:6" x14ac:dyDescent="0.25">
      <c r="A258" s="1016" t="s">
        <v>380</v>
      </c>
      <c r="B258" s="1030" t="s">
        <v>381</v>
      </c>
      <c r="C258" s="961">
        <v>0</v>
      </c>
      <c r="D258" s="851">
        <v>180120</v>
      </c>
      <c r="E258" s="926">
        <v>0</v>
      </c>
      <c r="F258" s="843"/>
    </row>
    <row r="259" spans="1:6" x14ac:dyDescent="0.25">
      <c r="A259" s="1016" t="s">
        <v>382</v>
      </c>
      <c r="B259" s="1030" t="s">
        <v>383</v>
      </c>
      <c r="C259" s="961">
        <v>0</v>
      </c>
      <c r="D259" s="851">
        <v>159280</v>
      </c>
      <c r="E259" s="926">
        <v>0</v>
      </c>
      <c r="F259" s="843"/>
    </row>
    <row r="260" spans="1:6" x14ac:dyDescent="0.25">
      <c r="A260" s="1016" t="s">
        <v>384</v>
      </c>
      <c r="B260" s="1030" t="s">
        <v>385</v>
      </c>
      <c r="C260" s="961">
        <v>0</v>
      </c>
      <c r="D260" s="851">
        <v>323340</v>
      </c>
      <c r="E260" s="926">
        <v>0</v>
      </c>
      <c r="F260" s="843"/>
    </row>
    <row r="261" spans="1:6" x14ac:dyDescent="0.25">
      <c r="A261" s="1016" t="s">
        <v>386</v>
      </c>
      <c r="B261" s="1030" t="s">
        <v>387</v>
      </c>
      <c r="C261" s="961">
        <v>0</v>
      </c>
      <c r="D261" s="851">
        <v>1075220</v>
      </c>
      <c r="E261" s="926">
        <v>0</v>
      </c>
      <c r="F261" s="843"/>
    </row>
    <row r="262" spans="1:6" x14ac:dyDescent="0.25">
      <c r="A262" s="1016" t="s">
        <v>388</v>
      </c>
      <c r="B262" s="1030" t="s">
        <v>389</v>
      </c>
      <c r="C262" s="961">
        <v>0</v>
      </c>
      <c r="D262" s="851">
        <v>1104970</v>
      </c>
      <c r="E262" s="926">
        <v>0</v>
      </c>
      <c r="F262" s="843"/>
    </row>
    <row r="263" spans="1:6" x14ac:dyDescent="0.25">
      <c r="A263" s="1016" t="s">
        <v>390</v>
      </c>
      <c r="B263" s="1030" t="s">
        <v>391</v>
      </c>
      <c r="C263" s="961">
        <v>0</v>
      </c>
      <c r="D263" s="851">
        <v>874890</v>
      </c>
      <c r="E263" s="926">
        <v>0</v>
      </c>
      <c r="F263" s="843"/>
    </row>
    <row r="264" spans="1:6" x14ac:dyDescent="0.25">
      <c r="A264" s="1016" t="s">
        <v>392</v>
      </c>
      <c r="B264" s="1030" t="s">
        <v>393</v>
      </c>
      <c r="C264" s="961">
        <v>0</v>
      </c>
      <c r="D264" s="851">
        <v>922050</v>
      </c>
      <c r="E264" s="926">
        <v>0</v>
      </c>
      <c r="F264" s="843"/>
    </row>
    <row r="265" spans="1:6" x14ac:dyDescent="0.25">
      <c r="A265" s="1016" t="s">
        <v>394</v>
      </c>
      <c r="B265" s="1030" t="s">
        <v>395</v>
      </c>
      <c r="C265" s="961">
        <v>0</v>
      </c>
      <c r="D265" s="851">
        <v>363740</v>
      </c>
      <c r="E265" s="926">
        <v>0</v>
      </c>
      <c r="F265" s="843"/>
    </row>
    <row r="266" spans="1:6" x14ac:dyDescent="0.25">
      <c r="A266" s="1016" t="s">
        <v>396</v>
      </c>
      <c r="B266" s="1030" t="s">
        <v>397</v>
      </c>
      <c r="C266" s="961">
        <v>0</v>
      </c>
      <c r="D266" s="851">
        <v>87110</v>
      </c>
      <c r="E266" s="926">
        <v>0</v>
      </c>
      <c r="F266" s="843"/>
    </row>
    <row r="267" spans="1:6" x14ac:dyDescent="0.25">
      <c r="A267" s="1016" t="s">
        <v>398</v>
      </c>
      <c r="B267" s="1030" t="s">
        <v>399</v>
      </c>
      <c r="C267" s="961">
        <v>0</v>
      </c>
      <c r="D267" s="851">
        <v>259890</v>
      </c>
      <c r="E267" s="926">
        <v>0</v>
      </c>
      <c r="F267" s="843"/>
    </row>
    <row r="268" spans="1:6" x14ac:dyDescent="0.25">
      <c r="A268" s="1016" t="s">
        <v>400</v>
      </c>
      <c r="B268" s="1012" t="s">
        <v>401</v>
      </c>
      <c r="C268" s="961">
        <v>0</v>
      </c>
      <c r="D268" s="851">
        <v>73480</v>
      </c>
      <c r="E268" s="926">
        <v>0</v>
      </c>
      <c r="F268" s="843"/>
    </row>
    <row r="269" spans="1:6" x14ac:dyDescent="0.25">
      <c r="A269" s="1016" t="s">
        <v>402</v>
      </c>
      <c r="B269" s="1012" t="s">
        <v>403</v>
      </c>
      <c r="C269" s="961">
        <v>0</v>
      </c>
      <c r="D269" s="851">
        <v>1262650</v>
      </c>
      <c r="E269" s="926">
        <v>0</v>
      </c>
      <c r="F269" s="843"/>
    </row>
    <row r="270" spans="1:6" x14ac:dyDescent="0.25">
      <c r="A270" s="1016" t="s">
        <v>404</v>
      </c>
      <c r="B270" s="1012" t="s">
        <v>405</v>
      </c>
      <c r="C270" s="961">
        <v>0</v>
      </c>
      <c r="D270" s="851">
        <v>295240</v>
      </c>
      <c r="E270" s="926">
        <v>0</v>
      </c>
      <c r="F270" s="843"/>
    </row>
    <row r="271" spans="1:6" x14ac:dyDescent="0.25">
      <c r="A271" s="1016" t="s">
        <v>406</v>
      </c>
      <c r="B271" s="1012" t="s">
        <v>407</v>
      </c>
      <c r="C271" s="961">
        <v>0</v>
      </c>
      <c r="D271" s="851">
        <v>989060</v>
      </c>
      <c r="E271" s="926">
        <v>0</v>
      </c>
      <c r="F271" s="843"/>
    </row>
    <row r="272" spans="1:6" x14ac:dyDescent="0.25">
      <c r="A272" s="1016" t="s">
        <v>408</v>
      </c>
      <c r="B272" s="1031" t="s">
        <v>409</v>
      </c>
      <c r="C272" s="961">
        <v>0</v>
      </c>
      <c r="D272" s="851">
        <v>605500</v>
      </c>
      <c r="E272" s="926">
        <v>0</v>
      </c>
      <c r="F272" s="843"/>
    </row>
    <row r="273" spans="1:10" x14ac:dyDescent="0.25">
      <c r="A273" s="1017" t="s">
        <v>410</v>
      </c>
      <c r="B273" s="1031" t="s">
        <v>411</v>
      </c>
      <c r="C273" s="976">
        <v>0</v>
      </c>
      <c r="D273" s="853">
        <v>494130</v>
      </c>
      <c r="E273" s="949">
        <v>0</v>
      </c>
      <c r="F273" s="843"/>
      <c r="G273" s="836"/>
      <c r="H273" s="836"/>
      <c r="I273" s="836"/>
      <c r="J273" s="836"/>
    </row>
    <row r="274" spans="1:10" x14ac:dyDescent="0.25">
      <c r="A274" s="1592" t="s">
        <v>412</v>
      </c>
      <c r="B274" s="1593"/>
      <c r="C274" s="1593"/>
      <c r="D274" s="1593"/>
      <c r="E274" s="1594"/>
      <c r="F274" s="843"/>
      <c r="G274" s="836"/>
      <c r="H274" s="836"/>
      <c r="I274" s="836"/>
      <c r="J274" s="836"/>
    </row>
    <row r="275" spans="1:10" x14ac:dyDescent="0.25">
      <c r="A275" s="1015" t="s">
        <v>413</v>
      </c>
      <c r="B275" s="1024" t="s">
        <v>414</v>
      </c>
      <c r="C275" s="993">
        <v>0</v>
      </c>
      <c r="D275" s="848">
        <v>266370</v>
      </c>
      <c r="E275" s="950">
        <v>0</v>
      </c>
      <c r="F275" s="843"/>
      <c r="G275" s="836"/>
      <c r="H275" s="836"/>
      <c r="I275" s="836"/>
      <c r="J275" s="836"/>
    </row>
    <row r="276" spans="1:10" x14ac:dyDescent="0.25">
      <c r="A276" s="1016" t="s">
        <v>415</v>
      </c>
      <c r="B276" s="1012" t="s">
        <v>416</v>
      </c>
      <c r="C276" s="961">
        <v>0</v>
      </c>
      <c r="D276" s="851">
        <v>155300</v>
      </c>
      <c r="E276" s="926">
        <v>0</v>
      </c>
      <c r="F276" s="843"/>
      <c r="G276" s="836"/>
      <c r="H276" s="836"/>
      <c r="I276" s="836"/>
      <c r="J276" s="836"/>
    </row>
    <row r="277" spans="1:10" x14ac:dyDescent="0.25">
      <c r="A277" s="1016" t="s">
        <v>417</v>
      </c>
      <c r="B277" s="1012" t="s">
        <v>418</v>
      </c>
      <c r="C277" s="961">
        <v>0</v>
      </c>
      <c r="D277" s="851">
        <v>375240</v>
      </c>
      <c r="E277" s="926">
        <v>0</v>
      </c>
      <c r="F277" s="843"/>
      <c r="G277" s="836"/>
      <c r="H277" s="836"/>
      <c r="I277" s="836"/>
      <c r="J277" s="836"/>
    </row>
    <row r="278" spans="1:10" x14ac:dyDescent="0.25">
      <c r="A278" s="1016" t="s">
        <v>419</v>
      </c>
      <c r="B278" s="1012" t="s">
        <v>420</v>
      </c>
      <c r="C278" s="961">
        <v>0</v>
      </c>
      <c r="D278" s="851">
        <v>388860</v>
      </c>
      <c r="E278" s="926">
        <v>0</v>
      </c>
      <c r="F278" s="843"/>
      <c r="G278" s="836"/>
      <c r="H278" s="836"/>
      <c r="I278" s="836"/>
      <c r="J278" s="836"/>
    </row>
    <row r="279" spans="1:10" x14ac:dyDescent="0.25">
      <c r="A279" s="1017" t="s">
        <v>421</v>
      </c>
      <c r="B279" s="1025" t="s">
        <v>422</v>
      </c>
      <c r="C279" s="976">
        <v>0</v>
      </c>
      <c r="D279" s="858">
        <v>242980</v>
      </c>
      <c r="E279" s="931">
        <v>0</v>
      </c>
      <c r="F279" s="951"/>
      <c r="G279" s="836"/>
      <c r="H279" s="836"/>
      <c r="I279" s="836"/>
      <c r="J279" s="836"/>
    </row>
    <row r="280" spans="1:10" x14ac:dyDescent="0.25">
      <c r="A280" s="1028" t="s">
        <v>423</v>
      </c>
      <c r="B280" s="1026" t="s">
        <v>424</v>
      </c>
      <c r="C280" s="994">
        <v>0</v>
      </c>
      <c r="D280" s="952">
        <v>33040</v>
      </c>
      <c r="E280" s="948">
        <v>0</v>
      </c>
      <c r="F280" s="951"/>
      <c r="G280" s="836"/>
      <c r="H280" s="836"/>
      <c r="I280" s="836"/>
      <c r="J280" s="836"/>
    </row>
    <row r="281" spans="1:10" x14ac:dyDescent="0.25">
      <c r="A281" s="1023"/>
      <c r="B281" s="1027" t="s">
        <v>425</v>
      </c>
      <c r="C281" s="860">
        <v>0</v>
      </c>
      <c r="D281" s="929"/>
      <c r="E281" s="930">
        <v>0</v>
      </c>
      <c r="F281" s="951"/>
      <c r="G281" s="836"/>
      <c r="H281" s="836"/>
      <c r="I281" s="836"/>
      <c r="J281" s="836"/>
    </row>
    <row r="282" spans="1:10" x14ac:dyDescent="0.25">
      <c r="A282" s="943"/>
      <c r="B282" s="843"/>
      <c r="C282" s="843"/>
      <c r="D282" s="943"/>
      <c r="E282" s="943"/>
      <c r="F282" s="843"/>
      <c r="G282" s="836"/>
      <c r="H282" s="836"/>
      <c r="I282" s="836"/>
      <c r="J282" s="836"/>
    </row>
    <row r="283" spans="1:10" x14ac:dyDescent="0.25">
      <c r="A283" s="943"/>
      <c r="B283" s="945"/>
      <c r="C283" s="945"/>
      <c r="D283" s="943"/>
      <c r="E283" s="943"/>
      <c r="F283" s="953"/>
      <c r="G283" s="954"/>
      <c r="H283" s="836"/>
      <c r="I283" s="836"/>
      <c r="J283" s="955"/>
    </row>
    <row r="284" spans="1:10" x14ac:dyDescent="0.25">
      <c r="A284" s="1597" t="s">
        <v>426</v>
      </c>
      <c r="B284" s="1598"/>
      <c r="C284" s="1598"/>
      <c r="D284" s="1598"/>
      <c r="E284" s="1599"/>
      <c r="F284" s="843"/>
      <c r="G284" s="836"/>
      <c r="H284" s="836"/>
      <c r="I284" s="836"/>
      <c r="J284" s="836"/>
    </row>
    <row r="285" spans="1:10" ht="76.5" x14ac:dyDescent="0.25">
      <c r="A285" s="845" t="s">
        <v>14</v>
      </c>
      <c r="B285" s="845" t="s">
        <v>426</v>
      </c>
      <c r="C285" s="846" t="s">
        <v>347</v>
      </c>
      <c r="D285" s="891" t="s">
        <v>17</v>
      </c>
      <c r="E285" s="847" t="s">
        <v>18</v>
      </c>
      <c r="F285" s="951"/>
      <c r="G285" s="836"/>
      <c r="H285" s="836"/>
      <c r="I285" s="836"/>
      <c r="J285" s="836"/>
    </row>
    <row r="286" spans="1:10" x14ac:dyDescent="0.25">
      <c r="A286" s="1015" t="s">
        <v>427</v>
      </c>
      <c r="B286" s="1019" t="s">
        <v>428</v>
      </c>
      <c r="C286" s="964">
        <v>0</v>
      </c>
      <c r="D286" s="856">
        <v>6500</v>
      </c>
      <c r="E286" s="925">
        <v>0</v>
      </c>
      <c r="F286" s="843"/>
      <c r="G286" s="836"/>
      <c r="H286" s="836"/>
      <c r="I286" s="836"/>
      <c r="J286" s="836"/>
    </row>
    <row r="287" spans="1:10" x14ac:dyDescent="0.25">
      <c r="A287" s="1016" t="s">
        <v>429</v>
      </c>
      <c r="B287" s="1020" t="s">
        <v>430</v>
      </c>
      <c r="C287" s="961">
        <v>0</v>
      </c>
      <c r="D287" s="851">
        <v>3460</v>
      </c>
      <c r="E287" s="926">
        <v>0</v>
      </c>
      <c r="F287" s="843"/>
      <c r="G287" s="836"/>
      <c r="H287" s="836"/>
      <c r="I287" s="836"/>
      <c r="J287" s="836"/>
    </row>
    <row r="288" spans="1:10" x14ac:dyDescent="0.25">
      <c r="A288" s="1016" t="s">
        <v>431</v>
      </c>
      <c r="B288" s="1020" t="s">
        <v>432</v>
      </c>
      <c r="C288" s="961">
        <v>0</v>
      </c>
      <c r="D288" s="851">
        <v>13050</v>
      </c>
      <c r="E288" s="926">
        <v>0</v>
      </c>
      <c r="F288" s="843"/>
      <c r="G288" s="836"/>
      <c r="H288" s="836"/>
      <c r="I288" s="836"/>
      <c r="J288" s="836"/>
    </row>
    <row r="289" spans="1:7" x14ac:dyDescent="0.25">
      <c r="A289" s="1016" t="s">
        <v>433</v>
      </c>
      <c r="B289" s="1020" t="s">
        <v>434</v>
      </c>
      <c r="C289" s="961">
        <v>0</v>
      </c>
      <c r="D289" s="851">
        <v>133780</v>
      </c>
      <c r="E289" s="926">
        <v>0</v>
      </c>
      <c r="F289" s="843"/>
      <c r="G289" s="836"/>
    </row>
    <row r="290" spans="1:7" x14ac:dyDescent="0.25">
      <c r="A290" s="1017" t="s">
        <v>435</v>
      </c>
      <c r="B290" s="1021" t="s">
        <v>436</v>
      </c>
      <c r="C290" s="976">
        <v>0</v>
      </c>
      <c r="D290" s="858">
        <v>734780</v>
      </c>
      <c r="E290" s="931">
        <v>0</v>
      </c>
      <c r="F290" s="843"/>
      <c r="G290" s="836"/>
    </row>
    <row r="291" spans="1:7" x14ac:dyDescent="0.25">
      <c r="A291" s="1023"/>
      <c r="B291" s="1022" t="s">
        <v>437</v>
      </c>
      <c r="C291" s="897">
        <v>0</v>
      </c>
      <c r="D291" s="869"/>
      <c r="E291" s="898">
        <v>0</v>
      </c>
      <c r="F291" s="843"/>
      <c r="G291" s="836"/>
    </row>
    <row r="292" spans="1:7" x14ac:dyDescent="0.25">
      <c r="A292" s="943"/>
      <c r="B292" s="945"/>
      <c r="C292" s="943"/>
      <c r="D292" s="943"/>
      <c r="E292" s="943"/>
      <c r="F292" s="843"/>
      <c r="G292" s="836"/>
    </row>
    <row r="293" spans="1:7" x14ac:dyDescent="0.25">
      <c r="A293" s="943"/>
      <c r="B293" s="945"/>
      <c r="C293" s="943"/>
      <c r="D293" s="943"/>
      <c r="E293" s="943"/>
      <c r="F293" s="956"/>
      <c r="G293" s="844"/>
    </row>
    <row r="294" spans="1:7" x14ac:dyDescent="0.25">
      <c r="A294" s="1592" t="s">
        <v>438</v>
      </c>
      <c r="B294" s="1593"/>
      <c r="C294" s="1593"/>
      <c r="D294" s="1593"/>
      <c r="E294" s="1594"/>
      <c r="F294" s="957"/>
      <c r="G294" s="844"/>
    </row>
    <row r="295" spans="1:7" ht="76.5" x14ac:dyDescent="0.25">
      <c r="A295" s="845" t="s">
        <v>14</v>
      </c>
      <c r="B295" s="988" t="s">
        <v>438</v>
      </c>
      <c r="C295" s="989" t="s">
        <v>439</v>
      </c>
      <c r="D295" s="891" t="s">
        <v>17</v>
      </c>
      <c r="E295" s="847" t="s">
        <v>18</v>
      </c>
      <c r="F295" s="957"/>
      <c r="G295" s="844"/>
    </row>
    <row r="296" spans="1:7" x14ac:dyDescent="0.25">
      <c r="A296" s="1015" t="s">
        <v>440</v>
      </c>
      <c r="B296" s="1010" t="s">
        <v>441</v>
      </c>
      <c r="C296" s="964">
        <v>0</v>
      </c>
      <c r="D296" s="856">
        <v>17390</v>
      </c>
      <c r="E296" s="925">
        <v>0</v>
      </c>
      <c r="F296" s="843"/>
      <c r="G296" s="836"/>
    </row>
    <row r="297" spans="1:7" x14ac:dyDescent="0.25">
      <c r="A297" s="1016" t="s">
        <v>442</v>
      </c>
      <c r="B297" s="1011" t="s">
        <v>443</v>
      </c>
      <c r="C297" s="961">
        <v>0</v>
      </c>
      <c r="D297" s="851">
        <v>54690</v>
      </c>
      <c r="E297" s="926">
        <v>0</v>
      </c>
      <c r="F297" s="843"/>
      <c r="G297" s="836"/>
    </row>
    <row r="298" spans="1:7" x14ac:dyDescent="0.25">
      <c r="A298" s="1016" t="s">
        <v>444</v>
      </c>
      <c r="B298" s="1011" t="s">
        <v>445</v>
      </c>
      <c r="C298" s="961">
        <v>0</v>
      </c>
      <c r="D298" s="851">
        <v>67800</v>
      </c>
      <c r="E298" s="926">
        <v>0</v>
      </c>
      <c r="F298" s="843"/>
      <c r="G298" s="836"/>
    </row>
    <row r="299" spans="1:7" x14ac:dyDescent="0.25">
      <c r="A299" s="1016" t="s">
        <v>446</v>
      </c>
      <c r="B299" s="1011" t="s">
        <v>447</v>
      </c>
      <c r="C299" s="961">
        <v>0</v>
      </c>
      <c r="D299" s="851">
        <v>2380</v>
      </c>
      <c r="E299" s="926">
        <v>0</v>
      </c>
      <c r="F299" s="843"/>
      <c r="G299" s="836"/>
    </row>
    <row r="300" spans="1:7" x14ac:dyDescent="0.25">
      <c r="A300" s="1016" t="s">
        <v>448</v>
      </c>
      <c r="B300" s="1011" t="s">
        <v>449</v>
      </c>
      <c r="C300" s="961">
        <v>0</v>
      </c>
      <c r="D300" s="851">
        <v>70</v>
      </c>
      <c r="E300" s="926">
        <v>0</v>
      </c>
      <c r="F300" s="843"/>
      <c r="G300" s="836"/>
    </row>
    <row r="301" spans="1:7" x14ac:dyDescent="0.25">
      <c r="A301" s="1016" t="s">
        <v>450</v>
      </c>
      <c r="B301" s="1012" t="s">
        <v>451</v>
      </c>
      <c r="C301" s="961">
        <v>0</v>
      </c>
      <c r="D301" s="851">
        <v>143950</v>
      </c>
      <c r="E301" s="926">
        <v>0</v>
      </c>
      <c r="F301" s="843"/>
      <c r="G301" s="836"/>
    </row>
    <row r="302" spans="1:7" x14ac:dyDescent="0.25">
      <c r="A302" s="1017" t="s">
        <v>452</v>
      </c>
      <c r="B302" s="1013" t="s">
        <v>453</v>
      </c>
      <c r="C302" s="976">
        <v>0</v>
      </c>
      <c r="D302" s="858">
        <v>9790</v>
      </c>
      <c r="E302" s="931">
        <v>0</v>
      </c>
      <c r="F302" s="843"/>
      <c r="G302" s="836"/>
    </row>
    <row r="303" spans="1:7" x14ac:dyDescent="0.25">
      <c r="A303" s="1018"/>
      <c r="B303" s="1615" t="s">
        <v>454</v>
      </c>
      <c r="C303" s="1616"/>
      <c r="D303" s="947"/>
      <c r="E303" s="958">
        <v>0</v>
      </c>
      <c r="F303" s="843"/>
      <c r="G303" s="836"/>
    </row>
    <row r="304" spans="1:7" x14ac:dyDescent="0.25">
      <c r="A304" s="843"/>
      <c r="B304" s="843"/>
      <c r="C304" s="843"/>
      <c r="D304" s="843"/>
      <c r="E304" s="843"/>
      <c r="F304" s="940"/>
      <c r="G304" s="942"/>
    </row>
    <row r="305" spans="1:7" x14ac:dyDescent="0.25">
      <c r="A305" s="843"/>
      <c r="B305" s="843"/>
      <c r="C305" s="843"/>
      <c r="D305" s="843"/>
      <c r="E305" s="843"/>
      <c r="F305" s="940"/>
      <c r="G305" s="942"/>
    </row>
    <row r="306" spans="1:7" x14ac:dyDescent="0.25">
      <c r="A306" s="1607" t="s">
        <v>455</v>
      </c>
      <c r="B306" s="1608"/>
      <c r="C306" s="1608"/>
      <c r="D306" s="1608"/>
      <c r="E306" s="1609"/>
      <c r="F306" s="940"/>
      <c r="G306" s="942"/>
    </row>
    <row r="307" spans="1:7" x14ac:dyDescent="0.25">
      <c r="A307" s="888"/>
      <c r="B307" s="1612" t="s">
        <v>456</v>
      </c>
      <c r="C307" s="1613"/>
      <c r="D307" s="1614"/>
      <c r="E307" s="959">
        <v>0</v>
      </c>
      <c r="F307" s="843"/>
      <c r="G307" s="836"/>
    </row>
    <row r="308" spans="1:7" x14ac:dyDescent="0.25">
      <c r="A308" s="843"/>
      <c r="B308" s="843"/>
      <c r="C308" s="843"/>
      <c r="D308" s="843"/>
      <c r="E308" s="843"/>
      <c r="F308" s="940"/>
      <c r="G308" s="942"/>
    </row>
    <row r="309" spans="1:7" x14ac:dyDescent="0.25">
      <c r="A309" s="843"/>
      <c r="B309" s="843"/>
      <c r="C309" s="843"/>
      <c r="D309" s="843"/>
      <c r="E309" s="843"/>
      <c r="F309" s="940"/>
      <c r="G309" s="942"/>
    </row>
    <row r="310" spans="1:7" x14ac:dyDescent="0.25">
      <c r="A310" s="1607" t="s">
        <v>457</v>
      </c>
      <c r="B310" s="1608"/>
      <c r="C310" s="1608"/>
      <c r="D310" s="1608"/>
      <c r="E310" s="1609"/>
      <c r="F310" s="940"/>
      <c r="G310" s="942"/>
    </row>
    <row r="311" spans="1:7" ht="51" x14ac:dyDescent="0.25">
      <c r="A311" s="1592" t="s">
        <v>458</v>
      </c>
      <c r="B311" s="1593"/>
      <c r="C311" s="1593"/>
      <c r="D311" s="1594"/>
      <c r="E311" s="845" t="s">
        <v>18</v>
      </c>
      <c r="F311" s="940"/>
      <c r="G311" s="942"/>
    </row>
    <row r="312" spans="1:7" x14ac:dyDescent="0.25">
      <c r="A312" s="888"/>
      <c r="B312" s="1612" t="s">
        <v>459</v>
      </c>
      <c r="C312" s="1613"/>
      <c r="D312" s="1614"/>
      <c r="E312" s="959">
        <v>0</v>
      </c>
      <c r="F312" s="940"/>
      <c r="G312" s="942"/>
    </row>
    <row r="313" spans="1:7" x14ac:dyDescent="0.25">
      <c r="A313" s="843"/>
      <c r="B313" s="843"/>
      <c r="C313" s="843"/>
      <c r="D313" s="843"/>
      <c r="E313" s="843"/>
      <c r="F313" s="840"/>
      <c r="G313" s="836"/>
    </row>
    <row r="314" spans="1:7" x14ac:dyDescent="0.25">
      <c r="A314" s="843"/>
      <c r="B314" s="843"/>
      <c r="C314" s="843"/>
      <c r="D314" s="843"/>
      <c r="E314" s="843"/>
      <c r="F314" s="840"/>
      <c r="G314" s="836"/>
    </row>
    <row r="315" spans="1:7" x14ac:dyDescent="0.25">
      <c r="A315" s="1607" t="s">
        <v>460</v>
      </c>
      <c r="B315" s="1608"/>
      <c r="C315" s="1609"/>
      <c r="D315" s="843"/>
      <c r="E315" s="843"/>
      <c r="F315" s="840"/>
      <c r="G315" s="836"/>
    </row>
    <row r="316" spans="1:7" x14ac:dyDescent="0.25">
      <c r="A316" s="1592" t="s">
        <v>461</v>
      </c>
      <c r="B316" s="1593"/>
      <c r="C316" s="1594"/>
      <c r="D316" s="843"/>
      <c r="E316" s="843"/>
      <c r="F316" s="840"/>
      <c r="G316" s="836"/>
    </row>
    <row r="317" spans="1:7" ht="38.25" x14ac:dyDescent="0.25">
      <c r="A317" s="1607" t="s">
        <v>462</v>
      </c>
      <c r="B317" s="1608"/>
      <c r="C317" s="845" t="s">
        <v>463</v>
      </c>
      <c r="D317" s="843"/>
      <c r="E317" s="843"/>
      <c r="F317" s="843"/>
      <c r="G317" s="836"/>
    </row>
    <row r="318" spans="1:7" x14ac:dyDescent="0.25">
      <c r="A318" s="960" t="s">
        <v>464</v>
      </c>
      <c r="B318" s="978"/>
      <c r="C318" s="984"/>
      <c r="D318" s="843"/>
      <c r="E318" s="843"/>
      <c r="F318" s="843"/>
      <c r="G318" s="836"/>
    </row>
    <row r="319" spans="1:7" x14ac:dyDescent="0.25">
      <c r="A319" s="961" t="s">
        <v>465</v>
      </c>
      <c r="B319" s="979"/>
      <c r="C319" s="985"/>
      <c r="D319" s="843"/>
      <c r="E319" s="843"/>
      <c r="F319" s="843"/>
      <c r="G319" s="836"/>
    </row>
    <row r="320" spans="1:7" x14ac:dyDescent="0.25">
      <c r="A320" s="961" t="s">
        <v>466</v>
      </c>
      <c r="B320" s="979"/>
      <c r="C320" s="985"/>
      <c r="D320" s="843"/>
      <c r="E320" s="843"/>
      <c r="F320" s="843"/>
      <c r="G320" s="836"/>
    </row>
    <row r="321" spans="1:6" x14ac:dyDescent="0.25">
      <c r="A321" s="962" t="s">
        <v>467</v>
      </c>
      <c r="B321" s="979"/>
      <c r="C321" s="985"/>
      <c r="D321" s="843"/>
      <c r="E321" s="843"/>
      <c r="F321" s="843"/>
    </row>
    <row r="322" spans="1:6" x14ac:dyDescent="0.25">
      <c r="A322" s="963" t="s">
        <v>468</v>
      </c>
      <c r="B322" s="980"/>
      <c r="C322" s="986">
        <v>0</v>
      </c>
      <c r="D322" s="843"/>
      <c r="E322" s="843"/>
      <c r="F322" s="843"/>
    </row>
    <row r="323" spans="1:6" x14ac:dyDescent="0.25">
      <c r="A323" s="964" t="s">
        <v>469</v>
      </c>
      <c r="B323" s="981"/>
      <c r="C323" s="984"/>
      <c r="D323" s="843"/>
      <c r="E323" s="843"/>
      <c r="F323" s="843"/>
    </row>
    <row r="324" spans="1:6" x14ac:dyDescent="0.25">
      <c r="A324" s="965" t="s">
        <v>470</v>
      </c>
      <c r="B324" s="982"/>
      <c r="C324" s="985"/>
      <c r="D324" s="843"/>
      <c r="E324" s="843"/>
      <c r="F324" s="843"/>
    </row>
    <row r="325" spans="1:6" x14ac:dyDescent="0.25">
      <c r="A325" s="961" t="s">
        <v>471</v>
      </c>
      <c r="B325" s="982"/>
      <c r="C325" s="985"/>
      <c r="D325" s="843"/>
      <c r="E325" s="843"/>
      <c r="F325" s="843"/>
    </row>
    <row r="326" spans="1:6" x14ac:dyDescent="0.25">
      <c r="A326" s="961" t="s">
        <v>472</v>
      </c>
      <c r="B326" s="982"/>
      <c r="C326" s="985"/>
      <c r="D326" s="843"/>
      <c r="E326" s="843"/>
      <c r="F326" s="843"/>
    </row>
    <row r="327" spans="1:6" x14ac:dyDescent="0.25">
      <c r="A327" s="965" t="s">
        <v>473</v>
      </c>
      <c r="B327" s="982"/>
      <c r="C327" s="985"/>
      <c r="D327" s="843"/>
      <c r="E327" s="843"/>
      <c r="F327" s="843"/>
    </row>
    <row r="328" spans="1:6" x14ac:dyDescent="0.25">
      <c r="A328" s="965" t="s">
        <v>474</v>
      </c>
      <c r="B328" s="982"/>
      <c r="C328" s="985"/>
      <c r="D328" s="843"/>
      <c r="E328" s="843"/>
      <c r="F328" s="843"/>
    </row>
    <row r="329" spans="1:6" x14ac:dyDescent="0.25">
      <c r="A329" s="966" t="s">
        <v>475</v>
      </c>
      <c r="B329" s="983"/>
      <c r="C329" s="987"/>
      <c r="D329" s="843"/>
      <c r="E329" s="843"/>
      <c r="F329" s="843"/>
    </row>
    <row r="330" spans="1:6" x14ac:dyDescent="0.25">
      <c r="A330" s="860"/>
      <c r="B330" s="977" t="s">
        <v>476</v>
      </c>
      <c r="C330" s="935">
        <v>0</v>
      </c>
      <c r="D330" s="843"/>
      <c r="E330" s="843"/>
      <c r="F330" s="843"/>
    </row>
    <row r="331" spans="1:6" x14ac:dyDescent="0.25">
      <c r="A331" s="843"/>
      <c r="B331" s="843"/>
      <c r="C331" s="843"/>
      <c r="D331" s="843"/>
      <c r="E331" s="843"/>
      <c r="F331" s="840"/>
    </row>
    <row r="332" spans="1:6" x14ac:dyDescent="0.25">
      <c r="A332" s="843"/>
      <c r="B332" s="843"/>
      <c r="C332" s="843"/>
      <c r="D332" s="843"/>
      <c r="E332" s="843"/>
      <c r="F332" s="840"/>
    </row>
    <row r="333" spans="1:6" x14ac:dyDescent="0.25">
      <c r="A333" s="843"/>
      <c r="B333" s="843"/>
      <c r="C333" s="843"/>
      <c r="D333" s="843"/>
      <c r="E333" s="843"/>
      <c r="F333" s="840"/>
    </row>
    <row r="334" spans="1:6" x14ac:dyDescent="0.25">
      <c r="A334" s="943"/>
      <c r="B334" s="943"/>
      <c r="C334" s="943"/>
      <c r="D334" s="943"/>
      <c r="E334" s="943"/>
      <c r="F334" s="956"/>
    </row>
    <row r="335" spans="1:6" x14ac:dyDescent="0.25">
      <c r="A335" s="943"/>
      <c r="B335" s="943"/>
      <c r="C335" s="943"/>
      <c r="D335" s="943"/>
      <c r="E335" s="1654">
        <v>0</v>
      </c>
      <c r="F335" s="1654"/>
    </row>
    <row r="336" spans="1:6" x14ac:dyDescent="0.25">
      <c r="A336" s="943"/>
      <c r="B336" s="943"/>
      <c r="C336" s="943"/>
      <c r="D336" s="945"/>
      <c r="E336" s="1617" t="s">
        <v>478</v>
      </c>
      <c r="F336" s="1617"/>
    </row>
    <row r="337" spans="1:6" x14ac:dyDescent="0.25">
      <c r="A337" s="943"/>
      <c r="B337" s="943"/>
      <c r="C337" s="943"/>
      <c r="D337" s="943"/>
      <c r="E337" s="967"/>
      <c r="F337" s="968"/>
    </row>
    <row r="338" spans="1:6" x14ac:dyDescent="0.25">
      <c r="A338" s="943"/>
      <c r="B338" s="943"/>
      <c r="C338" s="943"/>
      <c r="D338" s="943"/>
      <c r="E338" s="968"/>
      <c r="F338" s="968"/>
    </row>
    <row r="339" spans="1:6" x14ac:dyDescent="0.25">
      <c r="A339" s="943"/>
      <c r="B339" s="943"/>
      <c r="C339" s="943"/>
      <c r="D339" s="943"/>
      <c r="E339" s="968"/>
      <c r="F339" s="968"/>
    </row>
    <row r="340" spans="1:6" x14ac:dyDescent="0.25">
      <c r="A340" s="943"/>
      <c r="B340" s="943"/>
      <c r="C340" s="943"/>
      <c r="D340" s="943"/>
      <c r="E340" s="968"/>
      <c r="F340" s="968"/>
    </row>
    <row r="341" spans="1:6" x14ac:dyDescent="0.25">
      <c r="A341" s="943"/>
      <c r="B341" s="943"/>
      <c r="C341" s="943"/>
      <c r="D341" s="943"/>
      <c r="E341" s="968"/>
      <c r="F341" s="968"/>
    </row>
    <row r="342" spans="1:6" x14ac:dyDescent="0.25">
      <c r="A342" s="943"/>
      <c r="B342" s="943"/>
      <c r="C342" s="943"/>
      <c r="D342" s="943"/>
      <c r="E342" s="968"/>
      <c r="F342" s="968"/>
    </row>
    <row r="343" spans="1:6" x14ac:dyDescent="0.25">
      <c r="A343" s="943"/>
      <c r="B343" s="943"/>
      <c r="C343" s="943"/>
      <c r="D343" s="943"/>
      <c r="E343" s="968"/>
      <c r="F343" s="968"/>
    </row>
    <row r="344" spans="1:6" x14ac:dyDescent="0.25">
      <c r="A344" s="943"/>
      <c r="B344" s="943"/>
      <c r="C344" s="943"/>
      <c r="D344" s="943"/>
      <c r="E344" s="1654">
        <v>0</v>
      </c>
      <c r="F344" s="1654"/>
    </row>
    <row r="345" spans="1:6" x14ac:dyDescent="0.25">
      <c r="A345" s="943"/>
      <c r="B345" s="943"/>
      <c r="C345" s="943"/>
      <c r="D345" s="956"/>
      <c r="E345" s="1617" t="s">
        <v>480</v>
      </c>
      <c r="F345" s="1617"/>
    </row>
    <row r="346" spans="1:6" x14ac:dyDescent="0.25">
      <c r="A346" s="943"/>
      <c r="B346" s="943"/>
      <c r="C346" s="943"/>
      <c r="D346" s="969"/>
      <c r="E346" s="943"/>
      <c r="F346" s="956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A41" sqref="A41:E41"/>
    </sheetView>
  </sheetViews>
  <sheetFormatPr baseColWidth="10" defaultRowHeight="15" x14ac:dyDescent="0.25"/>
  <cols>
    <col min="1" max="1" width="24.5703125" customWidth="1"/>
    <col min="2" max="2" width="83.5703125" bestFit="1" customWidth="1"/>
    <col min="3" max="3" width="16.42578125" bestFit="1" customWidth="1"/>
    <col min="5" max="5" width="17.7109375" bestFit="1" customWidth="1"/>
    <col min="6" max="6" width="19.42578125" customWidth="1"/>
  </cols>
  <sheetData>
    <row r="1" spans="1:7" x14ac:dyDescent="0.25">
      <c r="A1" s="2" t="s">
        <v>0</v>
      </c>
      <c r="B1" s="3"/>
      <c r="C1" s="1618" t="s">
        <v>1</v>
      </c>
      <c r="D1" s="1619"/>
      <c r="E1" s="1620"/>
      <c r="F1" s="4"/>
      <c r="G1" s="1"/>
    </row>
    <row r="2" spans="1:7" x14ac:dyDescent="0.25">
      <c r="A2" s="2" t="s">
        <v>2</v>
      </c>
      <c r="B2" s="3"/>
      <c r="C2" s="1621"/>
      <c r="D2" s="1622"/>
      <c r="E2" s="1623"/>
      <c r="F2" s="5"/>
      <c r="G2" s="6"/>
    </row>
    <row r="3" spans="1:7" x14ac:dyDescent="0.25">
      <c r="A3" s="2" t="s">
        <v>3</v>
      </c>
      <c r="B3" s="3"/>
      <c r="C3" s="1618" t="s">
        <v>4</v>
      </c>
      <c r="D3" s="1619"/>
      <c r="E3" s="1620"/>
      <c r="F3" s="5"/>
      <c r="G3" s="7"/>
    </row>
    <row r="4" spans="1:7" x14ac:dyDescent="0.25">
      <c r="A4" s="2" t="s">
        <v>5</v>
      </c>
      <c r="B4" s="3"/>
      <c r="C4" s="1621" t="s">
        <v>6</v>
      </c>
      <c r="D4" s="1622"/>
      <c r="E4" s="1623"/>
      <c r="F4" s="5"/>
      <c r="G4" s="7"/>
    </row>
    <row r="5" spans="1:7" x14ac:dyDescent="0.25">
      <c r="A5" s="2" t="s">
        <v>7</v>
      </c>
      <c r="B5" s="3"/>
      <c r="C5" s="1618" t="s">
        <v>8</v>
      </c>
      <c r="D5" s="1619"/>
      <c r="E5" s="1620"/>
      <c r="F5" s="5"/>
      <c r="G5" s="7"/>
    </row>
    <row r="6" spans="1:7" x14ac:dyDescent="0.25">
      <c r="A6" s="8"/>
      <c r="B6" s="8"/>
      <c r="C6" s="1621">
        <v>2013</v>
      </c>
      <c r="D6" s="1622"/>
      <c r="E6" s="1623"/>
      <c r="F6" s="5"/>
      <c r="G6" s="7"/>
    </row>
    <row r="7" spans="1:7" ht="15.75" x14ac:dyDescent="0.25">
      <c r="A7" s="1630" t="s">
        <v>9</v>
      </c>
      <c r="B7" s="1631"/>
      <c r="C7" s="1635" t="s">
        <v>10</v>
      </c>
      <c r="D7" s="1636"/>
      <c r="E7" s="1637"/>
      <c r="F7" s="5"/>
      <c r="G7" s="7"/>
    </row>
    <row r="8" spans="1:7" ht="15.75" x14ac:dyDescent="0.25">
      <c r="A8" s="8"/>
      <c r="B8" s="232" t="s">
        <v>11</v>
      </c>
      <c r="C8" s="1621" t="s">
        <v>12</v>
      </c>
      <c r="D8" s="1622"/>
      <c r="E8" s="1623"/>
      <c r="F8" s="5"/>
      <c r="G8" s="7"/>
    </row>
    <row r="9" spans="1:7" x14ac:dyDescent="0.25">
      <c r="A9" s="8"/>
      <c r="B9" s="8"/>
      <c r="C9" s="8"/>
      <c r="D9" s="8"/>
      <c r="E9" s="8"/>
      <c r="F9" s="5"/>
      <c r="G9" s="7"/>
    </row>
    <row r="10" spans="1:7" x14ac:dyDescent="0.25">
      <c r="A10" s="8"/>
      <c r="B10" s="8"/>
      <c r="C10" s="8"/>
      <c r="D10" s="8"/>
      <c r="E10" s="8"/>
      <c r="F10" s="5"/>
      <c r="G10" s="9"/>
    </row>
    <row r="11" spans="1:7" x14ac:dyDescent="0.25">
      <c r="A11" s="1624" t="s">
        <v>13</v>
      </c>
      <c r="B11" s="1625"/>
      <c r="C11" s="1625"/>
      <c r="D11" s="1625"/>
      <c r="E11" s="1626"/>
      <c r="F11" s="5"/>
      <c r="G11" s="1"/>
    </row>
    <row r="12" spans="1:7" ht="76.5" x14ac:dyDescent="0.25">
      <c r="A12" s="10" t="s">
        <v>14</v>
      </c>
      <c r="B12" s="10" t="s">
        <v>15</v>
      </c>
      <c r="C12" s="11" t="s">
        <v>16</v>
      </c>
      <c r="D12" s="56" t="s">
        <v>17</v>
      </c>
      <c r="E12" s="12" t="s">
        <v>18</v>
      </c>
      <c r="F12" s="8"/>
      <c r="G12" s="1"/>
    </row>
    <row r="13" spans="1:7" x14ac:dyDescent="0.25">
      <c r="A13" s="1627" t="s">
        <v>19</v>
      </c>
      <c r="B13" s="1628"/>
      <c r="C13" s="1628"/>
      <c r="D13" s="1628"/>
      <c r="E13" s="1629"/>
      <c r="F13" s="8"/>
      <c r="G13" s="1"/>
    </row>
    <row r="14" spans="1:7" x14ac:dyDescent="0.25">
      <c r="A14" s="180" t="s">
        <v>20</v>
      </c>
      <c r="B14" s="189" t="s">
        <v>21</v>
      </c>
      <c r="C14" s="126">
        <v>0</v>
      </c>
      <c r="D14" s="13">
        <v>3940</v>
      </c>
      <c r="E14" s="14">
        <v>0</v>
      </c>
      <c r="F14" s="8"/>
      <c r="G14" s="1"/>
    </row>
    <row r="15" spans="1:7" x14ac:dyDescent="0.25">
      <c r="A15" s="181" t="s">
        <v>22</v>
      </c>
      <c r="B15" s="177" t="s">
        <v>23</v>
      </c>
      <c r="C15" s="126">
        <v>0</v>
      </c>
      <c r="D15" s="16">
        <v>4950</v>
      </c>
      <c r="E15" s="17">
        <v>0</v>
      </c>
      <c r="F15" s="8"/>
      <c r="G15" s="1"/>
    </row>
    <row r="16" spans="1:7" x14ac:dyDescent="0.25">
      <c r="A16" s="181" t="s">
        <v>24</v>
      </c>
      <c r="B16" s="177" t="s">
        <v>25</v>
      </c>
      <c r="C16" s="126">
        <v>7495</v>
      </c>
      <c r="D16" s="16">
        <v>10610</v>
      </c>
      <c r="E16" s="17">
        <v>79521950</v>
      </c>
      <c r="F16" s="8"/>
      <c r="G16" s="1"/>
    </row>
    <row r="17" spans="1:6" x14ac:dyDescent="0.25">
      <c r="A17" s="181" t="s">
        <v>26</v>
      </c>
      <c r="B17" s="177" t="s">
        <v>27</v>
      </c>
      <c r="C17" s="126">
        <v>0</v>
      </c>
      <c r="D17" s="16">
        <v>6340</v>
      </c>
      <c r="E17" s="17">
        <v>0</v>
      </c>
      <c r="F17" s="8"/>
    </row>
    <row r="18" spans="1:6" x14ac:dyDescent="0.25">
      <c r="A18" s="181" t="s">
        <v>28</v>
      </c>
      <c r="B18" s="177" t="s">
        <v>29</v>
      </c>
      <c r="C18" s="126">
        <v>0</v>
      </c>
      <c r="D18" s="16">
        <v>6960</v>
      </c>
      <c r="E18" s="17">
        <v>0</v>
      </c>
      <c r="F18" s="8"/>
    </row>
    <row r="19" spans="1:6" ht="25.5" x14ac:dyDescent="0.25">
      <c r="A19" s="181" t="s">
        <v>30</v>
      </c>
      <c r="B19" s="231" t="s">
        <v>31</v>
      </c>
      <c r="C19" s="126">
        <v>0</v>
      </c>
      <c r="D19" s="16">
        <v>5360</v>
      </c>
      <c r="E19" s="17">
        <v>0</v>
      </c>
      <c r="F19" s="8"/>
    </row>
    <row r="20" spans="1:6" ht="25.5" x14ac:dyDescent="0.25">
      <c r="A20" s="181" t="s">
        <v>32</v>
      </c>
      <c r="B20" s="231" t="s">
        <v>33</v>
      </c>
      <c r="C20" s="126">
        <v>0</v>
      </c>
      <c r="D20" s="16">
        <v>6430</v>
      </c>
      <c r="E20" s="17">
        <v>0</v>
      </c>
      <c r="F20" s="8"/>
    </row>
    <row r="21" spans="1:6" ht="25.5" x14ac:dyDescent="0.25">
      <c r="A21" s="181" t="s">
        <v>34</v>
      </c>
      <c r="B21" s="231" t="s">
        <v>35</v>
      </c>
      <c r="C21" s="126">
        <v>0</v>
      </c>
      <c r="D21" s="16">
        <v>7980</v>
      </c>
      <c r="E21" s="17">
        <v>0</v>
      </c>
      <c r="F21" s="8"/>
    </row>
    <row r="22" spans="1:6" ht="25.5" x14ac:dyDescent="0.25">
      <c r="A22" s="181" t="s">
        <v>36</v>
      </c>
      <c r="B22" s="231" t="s">
        <v>37</v>
      </c>
      <c r="C22" s="126">
        <v>1570</v>
      </c>
      <c r="D22" s="16">
        <v>5360</v>
      </c>
      <c r="E22" s="17">
        <v>8415200</v>
      </c>
      <c r="F22" s="8"/>
    </row>
    <row r="23" spans="1:6" ht="38.25" x14ac:dyDescent="0.25">
      <c r="A23" s="181" t="s">
        <v>38</v>
      </c>
      <c r="B23" s="231" t="s">
        <v>39</v>
      </c>
      <c r="C23" s="126">
        <v>510</v>
      </c>
      <c r="D23" s="16">
        <v>6430</v>
      </c>
      <c r="E23" s="17">
        <v>3279300</v>
      </c>
      <c r="F23" s="8"/>
    </row>
    <row r="24" spans="1:6" ht="25.5" x14ac:dyDescent="0.25">
      <c r="A24" s="181" t="s">
        <v>40</v>
      </c>
      <c r="B24" s="231" t="s">
        <v>41</v>
      </c>
      <c r="C24" s="126">
        <v>1950</v>
      </c>
      <c r="D24" s="16">
        <v>7980</v>
      </c>
      <c r="E24" s="17">
        <v>15561000</v>
      </c>
      <c r="F24" s="8"/>
    </row>
    <row r="25" spans="1:6" x14ac:dyDescent="0.25">
      <c r="A25" s="181" t="s">
        <v>42</v>
      </c>
      <c r="B25" s="176" t="s">
        <v>43</v>
      </c>
      <c r="C25" s="126">
        <v>147</v>
      </c>
      <c r="D25" s="16">
        <v>6510</v>
      </c>
      <c r="E25" s="17">
        <v>956970</v>
      </c>
      <c r="F25" s="8"/>
    </row>
    <row r="26" spans="1:6" x14ac:dyDescent="0.25">
      <c r="A26" s="182" t="s">
        <v>44</v>
      </c>
      <c r="B26" s="196" t="s">
        <v>45</v>
      </c>
      <c r="C26" s="141">
        <v>1</v>
      </c>
      <c r="D26" s="18">
        <v>26970</v>
      </c>
      <c r="E26" s="19">
        <v>26970</v>
      </c>
      <c r="F26" s="8"/>
    </row>
    <row r="27" spans="1:6" x14ac:dyDescent="0.25">
      <c r="A27" s="1627" t="s">
        <v>46</v>
      </c>
      <c r="B27" s="1628"/>
      <c r="C27" s="1628"/>
      <c r="D27" s="1628"/>
      <c r="E27" s="1629"/>
      <c r="F27" s="8"/>
    </row>
    <row r="28" spans="1:6" x14ac:dyDescent="0.25">
      <c r="A28" s="180" t="s">
        <v>47</v>
      </c>
      <c r="B28" s="189" t="s">
        <v>48</v>
      </c>
      <c r="C28" s="129">
        <v>1344</v>
      </c>
      <c r="D28" s="13">
        <v>1050</v>
      </c>
      <c r="E28" s="14">
        <v>1411200</v>
      </c>
      <c r="F28" s="8"/>
    </row>
    <row r="29" spans="1:6" x14ac:dyDescent="0.25">
      <c r="A29" s="181" t="s">
        <v>49</v>
      </c>
      <c r="B29" s="195" t="s">
        <v>50</v>
      </c>
      <c r="C29" s="126">
        <v>0</v>
      </c>
      <c r="D29" s="16">
        <v>1790</v>
      </c>
      <c r="E29" s="17">
        <v>0</v>
      </c>
      <c r="F29" s="8"/>
    </row>
    <row r="30" spans="1:6" x14ac:dyDescent="0.25">
      <c r="A30" s="181" t="s">
        <v>51</v>
      </c>
      <c r="B30" s="177" t="s">
        <v>52</v>
      </c>
      <c r="C30" s="126">
        <v>0</v>
      </c>
      <c r="D30" s="16">
        <v>570</v>
      </c>
      <c r="E30" s="17">
        <v>0</v>
      </c>
      <c r="F30" s="8"/>
    </row>
    <row r="31" spans="1:6" x14ac:dyDescent="0.25">
      <c r="A31" s="181" t="s">
        <v>53</v>
      </c>
      <c r="B31" s="177" t="s">
        <v>54</v>
      </c>
      <c r="C31" s="126">
        <v>13</v>
      </c>
      <c r="D31" s="16">
        <v>1420</v>
      </c>
      <c r="E31" s="17">
        <v>18460</v>
      </c>
      <c r="F31" s="8"/>
    </row>
    <row r="32" spans="1:6" x14ac:dyDescent="0.25">
      <c r="A32" s="181" t="s">
        <v>55</v>
      </c>
      <c r="B32" s="177" t="s">
        <v>56</v>
      </c>
      <c r="C32" s="126">
        <v>643</v>
      </c>
      <c r="D32" s="16">
        <v>1140</v>
      </c>
      <c r="E32" s="17">
        <v>733020</v>
      </c>
      <c r="F32" s="8"/>
    </row>
    <row r="33" spans="1:6" x14ac:dyDescent="0.25">
      <c r="A33" s="181" t="s">
        <v>57</v>
      </c>
      <c r="B33" s="195" t="s">
        <v>58</v>
      </c>
      <c r="C33" s="126">
        <v>0</v>
      </c>
      <c r="D33" s="16">
        <v>1050</v>
      </c>
      <c r="E33" s="17">
        <v>0</v>
      </c>
      <c r="F33" s="8"/>
    </row>
    <row r="34" spans="1:6" x14ac:dyDescent="0.25">
      <c r="A34" s="181" t="s">
        <v>59</v>
      </c>
      <c r="B34" s="177" t="s">
        <v>60</v>
      </c>
      <c r="C34" s="126">
        <v>262</v>
      </c>
      <c r="D34" s="16">
        <v>2550</v>
      </c>
      <c r="E34" s="17">
        <v>668100</v>
      </c>
      <c r="F34" s="8"/>
    </row>
    <row r="35" spans="1:6" x14ac:dyDescent="0.25">
      <c r="A35" s="181" t="s">
        <v>61</v>
      </c>
      <c r="B35" s="195" t="s">
        <v>62</v>
      </c>
      <c r="C35" s="126">
        <v>407</v>
      </c>
      <c r="D35" s="16">
        <v>2550</v>
      </c>
      <c r="E35" s="17">
        <v>1037850</v>
      </c>
      <c r="F35" s="8"/>
    </row>
    <row r="36" spans="1:6" x14ac:dyDescent="0.25">
      <c r="A36" s="181" t="s">
        <v>63</v>
      </c>
      <c r="B36" s="195" t="s">
        <v>64</v>
      </c>
      <c r="C36" s="126">
        <v>0</v>
      </c>
      <c r="D36" s="16">
        <v>10160</v>
      </c>
      <c r="E36" s="17">
        <v>0</v>
      </c>
      <c r="F36" s="8"/>
    </row>
    <row r="37" spans="1:6" x14ac:dyDescent="0.25">
      <c r="A37" s="182" t="s">
        <v>65</v>
      </c>
      <c r="B37" s="230" t="s">
        <v>66</v>
      </c>
      <c r="C37" s="141">
        <v>29</v>
      </c>
      <c r="D37" s="18">
        <v>11890</v>
      </c>
      <c r="E37" s="19">
        <v>344810</v>
      </c>
      <c r="F37" s="8"/>
    </row>
    <row r="38" spans="1:6" x14ac:dyDescent="0.25">
      <c r="A38" s="1632" t="s">
        <v>67</v>
      </c>
      <c r="B38" s="1633"/>
      <c r="C38" s="1633"/>
      <c r="D38" s="1633"/>
      <c r="E38" s="1634"/>
      <c r="F38" s="8"/>
    </row>
    <row r="39" spans="1:6" x14ac:dyDescent="0.25">
      <c r="A39" s="180" t="s">
        <v>68</v>
      </c>
      <c r="B39" s="175" t="s">
        <v>69</v>
      </c>
      <c r="C39" s="129">
        <v>0</v>
      </c>
      <c r="D39" s="21">
        <v>2962.6959999999999</v>
      </c>
      <c r="E39" s="22">
        <v>0</v>
      </c>
      <c r="F39" s="8"/>
    </row>
    <row r="40" spans="1:6" x14ac:dyDescent="0.25">
      <c r="A40" s="182" t="s">
        <v>70</v>
      </c>
      <c r="B40" s="190" t="s">
        <v>71</v>
      </c>
      <c r="C40" s="141">
        <v>0</v>
      </c>
      <c r="D40" s="23">
        <v>6955.4480000000003</v>
      </c>
      <c r="E40" s="24">
        <v>0</v>
      </c>
      <c r="F40" s="8"/>
    </row>
    <row r="41" spans="1:6" x14ac:dyDescent="0.25">
      <c r="A41" s="1632" t="s">
        <v>72</v>
      </c>
      <c r="B41" s="1633"/>
      <c r="C41" s="1633"/>
      <c r="D41" s="1633"/>
      <c r="E41" s="1634"/>
      <c r="F41" s="8"/>
    </row>
    <row r="42" spans="1:6" x14ac:dyDescent="0.25">
      <c r="A42" s="180" t="s">
        <v>73</v>
      </c>
      <c r="B42" s="197" t="s">
        <v>74</v>
      </c>
      <c r="C42" s="129">
        <v>0</v>
      </c>
      <c r="D42" s="21">
        <v>3430</v>
      </c>
      <c r="E42" s="22">
        <v>0</v>
      </c>
      <c r="F42" s="8"/>
    </row>
    <row r="43" spans="1:6" x14ac:dyDescent="0.25">
      <c r="A43" s="181" t="s">
        <v>75</v>
      </c>
      <c r="B43" s="177" t="s">
        <v>76</v>
      </c>
      <c r="C43" s="126">
        <v>502</v>
      </c>
      <c r="D43" s="16">
        <v>1890</v>
      </c>
      <c r="E43" s="17">
        <v>948780</v>
      </c>
      <c r="F43" s="8"/>
    </row>
    <row r="44" spans="1:6" x14ac:dyDescent="0.25">
      <c r="A44" s="181" t="s">
        <v>77</v>
      </c>
      <c r="B44" s="177" t="s">
        <v>78</v>
      </c>
      <c r="C44" s="126">
        <v>0</v>
      </c>
      <c r="D44" s="16">
        <v>1890</v>
      </c>
      <c r="E44" s="17">
        <v>0</v>
      </c>
      <c r="F44" s="8"/>
    </row>
    <row r="45" spans="1:6" x14ac:dyDescent="0.25">
      <c r="A45" s="182" t="s">
        <v>79</v>
      </c>
      <c r="B45" s="178" t="s">
        <v>80</v>
      </c>
      <c r="C45" s="141">
        <v>447</v>
      </c>
      <c r="D45" s="23">
        <v>570</v>
      </c>
      <c r="E45" s="24">
        <v>254790</v>
      </c>
      <c r="F45" s="8"/>
    </row>
    <row r="46" spans="1:6" x14ac:dyDescent="0.25">
      <c r="A46" s="1632" t="s">
        <v>81</v>
      </c>
      <c r="B46" s="1633"/>
      <c r="C46" s="1633"/>
      <c r="D46" s="1633"/>
      <c r="E46" s="1634"/>
      <c r="F46" s="8"/>
    </row>
    <row r="47" spans="1:6" x14ac:dyDescent="0.25">
      <c r="A47" s="180" t="s">
        <v>82</v>
      </c>
      <c r="B47" s="197" t="s">
        <v>83</v>
      </c>
      <c r="C47" s="129">
        <v>16</v>
      </c>
      <c r="D47" s="21">
        <v>1630</v>
      </c>
      <c r="E47" s="22">
        <v>26080</v>
      </c>
      <c r="F47" s="8"/>
    </row>
    <row r="48" spans="1:6" x14ac:dyDescent="0.25">
      <c r="A48" s="181" t="s">
        <v>84</v>
      </c>
      <c r="B48" s="177" t="s">
        <v>85</v>
      </c>
      <c r="C48" s="126">
        <v>15</v>
      </c>
      <c r="D48" s="16">
        <v>1630</v>
      </c>
      <c r="E48" s="17">
        <v>24450</v>
      </c>
      <c r="F48" s="8"/>
    </row>
    <row r="49" spans="1:7" x14ac:dyDescent="0.25">
      <c r="A49" s="182" t="s">
        <v>86</v>
      </c>
      <c r="B49" s="178" t="s">
        <v>87</v>
      </c>
      <c r="C49" s="141">
        <v>0</v>
      </c>
      <c r="D49" s="23">
        <v>940</v>
      </c>
      <c r="E49" s="24">
        <v>0</v>
      </c>
      <c r="F49" s="8"/>
      <c r="G49" s="1"/>
    </row>
    <row r="50" spans="1:7" x14ac:dyDescent="0.25">
      <c r="A50" s="25"/>
      <c r="B50" s="157" t="s">
        <v>88</v>
      </c>
      <c r="C50" s="25">
        <v>15351</v>
      </c>
      <c r="D50" s="26"/>
      <c r="E50" s="27">
        <v>113228930</v>
      </c>
      <c r="F50" s="8"/>
      <c r="G50" s="1"/>
    </row>
    <row r="51" spans="1:7" x14ac:dyDescent="0.25">
      <c r="A51" s="28"/>
      <c r="B51" s="28"/>
      <c r="C51" s="28"/>
      <c r="D51" s="29"/>
      <c r="E51" s="30"/>
      <c r="F51" s="8"/>
      <c r="G51" s="1"/>
    </row>
    <row r="52" spans="1:7" x14ac:dyDescent="0.25">
      <c r="A52" s="8"/>
      <c r="B52" s="8"/>
      <c r="C52" s="8"/>
      <c r="D52" s="8"/>
      <c r="E52" s="8"/>
      <c r="F52" s="31"/>
      <c r="G52" s="32"/>
    </row>
    <row r="53" spans="1:7" x14ac:dyDescent="0.25">
      <c r="A53" s="1632" t="s">
        <v>89</v>
      </c>
      <c r="B53" s="1633"/>
      <c r="C53" s="1633"/>
      <c r="D53" s="1633"/>
      <c r="E53" s="1634"/>
      <c r="F53" s="31"/>
      <c r="G53" s="32"/>
    </row>
    <row r="54" spans="1:7" ht="51" x14ac:dyDescent="0.25">
      <c r="A54" s="10" t="s">
        <v>14</v>
      </c>
      <c r="B54" s="10" t="s">
        <v>90</v>
      </c>
      <c r="C54" s="11" t="s">
        <v>16</v>
      </c>
      <c r="D54" s="57"/>
      <c r="E54" s="12" t="s">
        <v>18</v>
      </c>
      <c r="F54" s="8"/>
      <c r="G54" s="1"/>
    </row>
    <row r="55" spans="1:7" x14ac:dyDescent="0.25">
      <c r="A55" s="138" t="s">
        <v>91</v>
      </c>
      <c r="B55" s="220" t="s">
        <v>92</v>
      </c>
      <c r="C55" s="62">
        <v>55357</v>
      </c>
      <c r="D55" s="34"/>
      <c r="E55" s="35">
        <v>71200680</v>
      </c>
      <c r="F55" s="8"/>
      <c r="G55" s="1"/>
    </row>
    <row r="56" spans="1:7" x14ac:dyDescent="0.25">
      <c r="A56" s="218" t="s">
        <v>93</v>
      </c>
      <c r="B56" s="189" t="s">
        <v>94</v>
      </c>
      <c r="C56" s="172">
        <v>20780</v>
      </c>
      <c r="D56" s="36"/>
      <c r="E56" s="37">
        <v>20258740</v>
      </c>
      <c r="F56" s="8"/>
      <c r="G56" s="1"/>
    </row>
    <row r="57" spans="1:7" x14ac:dyDescent="0.25">
      <c r="A57" s="181" t="s">
        <v>95</v>
      </c>
      <c r="B57" s="176" t="s">
        <v>96</v>
      </c>
      <c r="C57" s="126">
        <v>25289</v>
      </c>
      <c r="D57" s="39"/>
      <c r="E57" s="40">
        <v>28286160</v>
      </c>
      <c r="F57" s="8"/>
      <c r="G57" s="1"/>
    </row>
    <row r="58" spans="1:7" x14ac:dyDescent="0.25">
      <c r="A58" s="181" t="s">
        <v>97</v>
      </c>
      <c r="B58" s="176" t="s">
        <v>98</v>
      </c>
      <c r="C58" s="126">
        <v>1124</v>
      </c>
      <c r="D58" s="39"/>
      <c r="E58" s="40">
        <v>3669700</v>
      </c>
      <c r="F58" s="8"/>
      <c r="G58" s="1"/>
    </row>
    <row r="59" spans="1:7" x14ac:dyDescent="0.25">
      <c r="A59" s="181" t="s">
        <v>99</v>
      </c>
      <c r="B59" s="176" t="s">
        <v>100</v>
      </c>
      <c r="C59" s="126">
        <v>0</v>
      </c>
      <c r="D59" s="39"/>
      <c r="E59" s="40">
        <v>0</v>
      </c>
      <c r="F59" s="8"/>
      <c r="G59" s="1"/>
    </row>
    <row r="60" spans="1:7" x14ac:dyDescent="0.25">
      <c r="A60" s="213" t="s">
        <v>101</v>
      </c>
      <c r="B60" s="196" t="s">
        <v>102</v>
      </c>
      <c r="C60" s="156">
        <v>1270</v>
      </c>
      <c r="D60" s="41"/>
      <c r="E60" s="42">
        <v>5574090</v>
      </c>
      <c r="F60" s="8"/>
      <c r="G60" s="1"/>
    </row>
    <row r="61" spans="1:7" x14ac:dyDescent="0.25">
      <c r="A61" s="180" t="s">
        <v>103</v>
      </c>
      <c r="B61" s="221" t="s">
        <v>104</v>
      </c>
      <c r="C61" s="158">
        <v>4460</v>
      </c>
      <c r="D61" s="43"/>
      <c r="E61" s="44">
        <v>10682940</v>
      </c>
      <c r="F61" s="8"/>
      <c r="G61" s="1"/>
    </row>
    <row r="62" spans="1:7" x14ac:dyDescent="0.25">
      <c r="A62" s="224"/>
      <c r="B62" s="197" t="s">
        <v>105</v>
      </c>
      <c r="C62" s="129">
        <v>3925</v>
      </c>
      <c r="D62" s="45"/>
      <c r="E62" s="46">
        <v>8713320</v>
      </c>
      <c r="F62" s="8"/>
      <c r="G62" s="1"/>
    </row>
    <row r="63" spans="1:7" x14ac:dyDescent="0.25">
      <c r="A63" s="224"/>
      <c r="B63" s="176" t="s">
        <v>106</v>
      </c>
      <c r="C63" s="126">
        <v>72</v>
      </c>
      <c r="D63" s="39"/>
      <c r="E63" s="40">
        <v>182980</v>
      </c>
      <c r="F63" s="8"/>
      <c r="G63" s="1"/>
    </row>
    <row r="64" spans="1:7" x14ac:dyDescent="0.25">
      <c r="A64" s="225"/>
      <c r="B64" s="178" t="s">
        <v>107</v>
      </c>
      <c r="C64" s="141">
        <v>463</v>
      </c>
      <c r="D64" s="47"/>
      <c r="E64" s="48">
        <v>1786640</v>
      </c>
      <c r="F64" s="8"/>
      <c r="G64" s="1"/>
    </row>
    <row r="65" spans="1:7" x14ac:dyDescent="0.25">
      <c r="A65" s="218" t="s">
        <v>108</v>
      </c>
      <c r="B65" s="217" t="s">
        <v>109</v>
      </c>
      <c r="C65" s="172">
        <v>0</v>
      </c>
      <c r="D65" s="36"/>
      <c r="E65" s="37">
        <v>0</v>
      </c>
      <c r="F65" s="8"/>
      <c r="G65" s="1"/>
    </row>
    <row r="66" spans="1:7" x14ac:dyDescent="0.25">
      <c r="A66" s="181" t="s">
        <v>110</v>
      </c>
      <c r="B66" s="176" t="s">
        <v>111</v>
      </c>
      <c r="C66" s="126">
        <v>64</v>
      </c>
      <c r="D66" s="39"/>
      <c r="E66" s="40">
        <v>88340</v>
      </c>
      <c r="F66" s="8"/>
      <c r="G66" s="1"/>
    </row>
    <row r="67" spans="1:7" x14ac:dyDescent="0.25">
      <c r="A67" s="213" t="s">
        <v>112</v>
      </c>
      <c r="B67" s="196" t="s">
        <v>113</v>
      </c>
      <c r="C67" s="156">
        <v>2370</v>
      </c>
      <c r="D67" s="41"/>
      <c r="E67" s="42">
        <v>2640710</v>
      </c>
      <c r="F67" s="8"/>
      <c r="G67" s="1"/>
    </row>
    <row r="68" spans="1:7" x14ac:dyDescent="0.25">
      <c r="A68" s="226" t="s">
        <v>114</v>
      </c>
      <c r="B68" s="216" t="s">
        <v>115</v>
      </c>
      <c r="C68" s="173">
        <v>3416</v>
      </c>
      <c r="D68" s="49"/>
      <c r="E68" s="50">
        <v>49291800</v>
      </c>
      <c r="F68" s="8"/>
      <c r="G68" s="1"/>
    </row>
    <row r="69" spans="1:7" x14ac:dyDescent="0.25">
      <c r="A69" s="181" t="s">
        <v>116</v>
      </c>
      <c r="B69" s="176" t="s">
        <v>117</v>
      </c>
      <c r="C69" s="126">
        <v>1996</v>
      </c>
      <c r="D69" s="39"/>
      <c r="E69" s="40">
        <v>14324540</v>
      </c>
      <c r="F69" s="8"/>
      <c r="G69" s="1"/>
    </row>
    <row r="70" spans="1:7" x14ac:dyDescent="0.25">
      <c r="A70" s="181" t="s">
        <v>118</v>
      </c>
      <c r="B70" s="176" t="s">
        <v>119</v>
      </c>
      <c r="C70" s="126">
        <v>0</v>
      </c>
      <c r="D70" s="39"/>
      <c r="E70" s="40">
        <v>0</v>
      </c>
      <c r="F70" s="8"/>
      <c r="G70" s="1"/>
    </row>
    <row r="71" spans="1:7" x14ac:dyDescent="0.25">
      <c r="A71" s="181" t="s">
        <v>120</v>
      </c>
      <c r="B71" s="176" t="s">
        <v>121</v>
      </c>
      <c r="C71" s="126">
        <v>502</v>
      </c>
      <c r="D71" s="39"/>
      <c r="E71" s="40">
        <v>23957980</v>
      </c>
      <c r="F71" s="8"/>
      <c r="G71" s="1"/>
    </row>
    <row r="72" spans="1:7" x14ac:dyDescent="0.25">
      <c r="A72" s="181" t="s">
        <v>122</v>
      </c>
      <c r="B72" s="176" t="s">
        <v>123</v>
      </c>
      <c r="C72" s="126">
        <v>700</v>
      </c>
      <c r="D72" s="39"/>
      <c r="E72" s="40">
        <v>9962880</v>
      </c>
      <c r="F72" s="8"/>
      <c r="G72" s="1"/>
    </row>
    <row r="73" spans="1:7" x14ac:dyDescent="0.25">
      <c r="A73" s="227"/>
      <c r="B73" s="176" t="s">
        <v>124</v>
      </c>
      <c r="C73" s="126">
        <v>218</v>
      </c>
      <c r="D73" s="39"/>
      <c r="E73" s="40">
        <v>1046400</v>
      </c>
      <c r="F73" s="8"/>
      <c r="G73" s="1"/>
    </row>
    <row r="74" spans="1:7" x14ac:dyDescent="0.25">
      <c r="A74" s="228" t="s">
        <v>125</v>
      </c>
      <c r="B74" s="222" t="s">
        <v>126</v>
      </c>
      <c r="C74" s="163">
        <v>0</v>
      </c>
      <c r="D74" s="135"/>
      <c r="E74" s="136">
        <v>0</v>
      </c>
      <c r="F74" s="8"/>
      <c r="G74" s="1"/>
    </row>
    <row r="75" spans="1:7" x14ac:dyDescent="0.25">
      <c r="A75" s="229" t="s">
        <v>127</v>
      </c>
      <c r="B75" s="223" t="s">
        <v>128</v>
      </c>
      <c r="C75" s="174">
        <v>0</v>
      </c>
      <c r="D75" s="51"/>
      <c r="E75" s="52">
        <v>0</v>
      </c>
      <c r="F75" s="8"/>
      <c r="G75" s="1"/>
    </row>
    <row r="76" spans="1:7" x14ac:dyDescent="0.25">
      <c r="A76" s="183"/>
      <c r="B76" s="179" t="s">
        <v>129</v>
      </c>
      <c r="C76" s="62">
        <v>58773</v>
      </c>
      <c r="D76" s="34"/>
      <c r="E76" s="54">
        <v>120492480</v>
      </c>
      <c r="F76" s="8"/>
      <c r="G76" s="1"/>
    </row>
    <row r="77" spans="1:7" x14ac:dyDescent="0.25">
      <c r="A77" s="8"/>
      <c r="B77" s="8"/>
      <c r="C77" s="8"/>
      <c r="D77" s="8"/>
      <c r="E77" s="8"/>
      <c r="F77" s="31"/>
      <c r="G77" s="32"/>
    </row>
    <row r="78" spans="1:7" x14ac:dyDescent="0.25">
      <c r="A78" s="8"/>
      <c r="B78" s="8"/>
      <c r="C78" s="8"/>
      <c r="D78" s="8"/>
      <c r="E78" s="8"/>
      <c r="F78" s="31"/>
      <c r="G78" s="32"/>
    </row>
    <row r="79" spans="1:7" x14ac:dyDescent="0.25">
      <c r="A79" s="1624" t="s">
        <v>130</v>
      </c>
      <c r="B79" s="1625"/>
      <c r="C79" s="1625"/>
      <c r="D79" s="1625"/>
      <c r="E79" s="1626"/>
      <c r="F79" s="31"/>
      <c r="G79" s="32"/>
    </row>
    <row r="80" spans="1:7" ht="51" x14ac:dyDescent="0.25">
      <c r="A80" s="10" t="s">
        <v>14</v>
      </c>
      <c r="B80" s="137" t="s">
        <v>15</v>
      </c>
      <c r="C80" s="55" t="s">
        <v>16</v>
      </c>
      <c r="D80" s="57"/>
      <c r="E80" s="58" t="s">
        <v>18</v>
      </c>
      <c r="F80" s="31"/>
      <c r="G80" s="32"/>
    </row>
    <row r="81" spans="1:6" x14ac:dyDescent="0.25">
      <c r="A81" s="219" t="s">
        <v>131</v>
      </c>
      <c r="B81" s="189" t="s">
        <v>132</v>
      </c>
      <c r="C81" s="129">
        <v>0</v>
      </c>
      <c r="D81" s="36"/>
      <c r="E81" s="59">
        <v>0</v>
      </c>
      <c r="F81" s="8"/>
    </row>
    <row r="82" spans="1:6" x14ac:dyDescent="0.25">
      <c r="A82" s="203">
        <v>2001</v>
      </c>
      <c r="B82" s="176" t="s">
        <v>133</v>
      </c>
      <c r="C82" s="126">
        <v>1462</v>
      </c>
      <c r="D82" s="39"/>
      <c r="E82" s="60">
        <v>11504030</v>
      </c>
      <c r="F82" s="8"/>
    </row>
    <row r="83" spans="1:6" x14ac:dyDescent="0.25">
      <c r="A83" s="213" t="s">
        <v>134</v>
      </c>
      <c r="B83" s="196" t="s">
        <v>135</v>
      </c>
      <c r="C83" s="156">
        <v>50</v>
      </c>
      <c r="D83" s="41"/>
      <c r="E83" s="61">
        <v>2682740</v>
      </c>
      <c r="F83" s="8"/>
    </row>
    <row r="84" spans="1:6" x14ac:dyDescent="0.25">
      <c r="A84" s="183"/>
      <c r="B84" s="179" t="s">
        <v>136</v>
      </c>
      <c r="C84" s="62">
        <v>1512</v>
      </c>
      <c r="D84" s="34"/>
      <c r="E84" s="63">
        <v>14186770</v>
      </c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5"/>
    </row>
    <row r="87" spans="1:6" x14ac:dyDescent="0.25">
      <c r="A87" s="1642" t="s">
        <v>137</v>
      </c>
      <c r="B87" s="1643"/>
      <c r="C87" s="1643"/>
      <c r="D87" s="1643"/>
      <c r="E87" s="1643"/>
      <c r="F87" s="1644"/>
    </row>
    <row r="88" spans="1:6" x14ac:dyDescent="0.25">
      <c r="A88" s="1645" t="s">
        <v>14</v>
      </c>
      <c r="B88" s="1645" t="s">
        <v>15</v>
      </c>
      <c r="C88" s="1627" t="s">
        <v>16</v>
      </c>
      <c r="D88" s="1628"/>
      <c r="E88" s="1628"/>
      <c r="F88" s="1629"/>
    </row>
    <row r="89" spans="1:6" ht="38.25" x14ac:dyDescent="0.25">
      <c r="A89" s="1646"/>
      <c r="B89" s="1646"/>
      <c r="C89" s="137" t="s">
        <v>138</v>
      </c>
      <c r="D89" s="140" t="s">
        <v>139</v>
      </c>
      <c r="E89" s="56" t="s">
        <v>140</v>
      </c>
      <c r="F89" s="12" t="s">
        <v>18</v>
      </c>
    </row>
    <row r="90" spans="1:6" x14ac:dyDescent="0.25">
      <c r="A90" s="180" t="s">
        <v>141</v>
      </c>
      <c r="B90" s="175" t="s">
        <v>142</v>
      </c>
      <c r="C90" s="166">
        <v>5</v>
      </c>
      <c r="D90" s="64">
        <v>0</v>
      </c>
      <c r="E90" s="65">
        <v>0</v>
      </c>
      <c r="F90" s="66">
        <v>1295360</v>
      </c>
    </row>
    <row r="91" spans="1:6" x14ac:dyDescent="0.25">
      <c r="A91" s="181" t="s">
        <v>143</v>
      </c>
      <c r="B91" s="176" t="s">
        <v>144</v>
      </c>
      <c r="C91" s="167">
        <v>155</v>
      </c>
      <c r="D91" s="67">
        <v>0</v>
      </c>
      <c r="E91" s="68">
        <v>0</v>
      </c>
      <c r="F91" s="69">
        <v>43070870</v>
      </c>
    </row>
    <row r="92" spans="1:6" x14ac:dyDescent="0.25">
      <c r="A92" s="181" t="s">
        <v>145</v>
      </c>
      <c r="B92" s="176" t="s">
        <v>146</v>
      </c>
      <c r="C92" s="167">
        <v>16</v>
      </c>
      <c r="D92" s="67">
        <v>0</v>
      </c>
      <c r="E92" s="68">
        <v>0</v>
      </c>
      <c r="F92" s="69">
        <v>980410</v>
      </c>
    </row>
    <row r="93" spans="1:6" x14ac:dyDescent="0.25">
      <c r="A93" s="181" t="s">
        <v>147</v>
      </c>
      <c r="B93" s="176" t="s">
        <v>148</v>
      </c>
      <c r="C93" s="167">
        <v>3</v>
      </c>
      <c r="D93" s="67">
        <v>0</v>
      </c>
      <c r="E93" s="68">
        <v>0</v>
      </c>
      <c r="F93" s="69">
        <v>69420</v>
      </c>
    </row>
    <row r="94" spans="1:6" x14ac:dyDescent="0.25">
      <c r="A94" s="181" t="s">
        <v>149</v>
      </c>
      <c r="B94" s="176" t="s">
        <v>150</v>
      </c>
      <c r="C94" s="167">
        <v>103</v>
      </c>
      <c r="D94" s="67">
        <v>0</v>
      </c>
      <c r="E94" s="68">
        <v>0</v>
      </c>
      <c r="F94" s="69">
        <v>5667460</v>
      </c>
    </row>
    <row r="95" spans="1:6" x14ac:dyDescent="0.25">
      <c r="A95" s="181" t="s">
        <v>151</v>
      </c>
      <c r="B95" s="176" t="s">
        <v>152</v>
      </c>
      <c r="C95" s="167">
        <v>176</v>
      </c>
      <c r="D95" s="67">
        <v>1</v>
      </c>
      <c r="E95" s="68">
        <v>0</v>
      </c>
      <c r="F95" s="69">
        <v>4053140</v>
      </c>
    </row>
    <row r="96" spans="1:6" x14ac:dyDescent="0.25">
      <c r="A96" s="181" t="s">
        <v>153</v>
      </c>
      <c r="B96" s="176" t="s">
        <v>154</v>
      </c>
      <c r="C96" s="167">
        <v>1</v>
      </c>
      <c r="D96" s="67">
        <v>0</v>
      </c>
      <c r="E96" s="68">
        <v>0</v>
      </c>
      <c r="F96" s="69">
        <v>37900</v>
      </c>
    </row>
    <row r="97" spans="1:6" x14ac:dyDescent="0.25">
      <c r="A97" s="181" t="s">
        <v>155</v>
      </c>
      <c r="B97" s="176" t="s">
        <v>156</v>
      </c>
      <c r="C97" s="167">
        <v>2</v>
      </c>
      <c r="D97" s="67">
        <v>0</v>
      </c>
      <c r="E97" s="68">
        <v>0</v>
      </c>
      <c r="F97" s="69">
        <v>155830</v>
      </c>
    </row>
    <row r="98" spans="1:6" x14ac:dyDescent="0.25">
      <c r="A98" s="181" t="s">
        <v>157</v>
      </c>
      <c r="B98" s="176" t="s">
        <v>158</v>
      </c>
      <c r="C98" s="167">
        <v>158</v>
      </c>
      <c r="D98" s="67">
        <v>9</v>
      </c>
      <c r="E98" s="68">
        <v>0</v>
      </c>
      <c r="F98" s="69">
        <v>38987430</v>
      </c>
    </row>
    <row r="99" spans="1:6" x14ac:dyDescent="0.25">
      <c r="A99" s="181" t="s">
        <v>159</v>
      </c>
      <c r="B99" s="176" t="s">
        <v>160</v>
      </c>
      <c r="C99" s="167">
        <v>12</v>
      </c>
      <c r="D99" s="67">
        <v>0</v>
      </c>
      <c r="E99" s="68">
        <v>0</v>
      </c>
      <c r="F99" s="69">
        <v>1144580</v>
      </c>
    </row>
    <row r="100" spans="1:6" x14ac:dyDescent="0.25">
      <c r="A100" s="181" t="s">
        <v>161</v>
      </c>
      <c r="B100" s="176" t="s">
        <v>162</v>
      </c>
      <c r="C100" s="167">
        <v>20</v>
      </c>
      <c r="D100" s="67">
        <v>3</v>
      </c>
      <c r="E100" s="68">
        <v>0</v>
      </c>
      <c r="F100" s="69">
        <v>3600815</v>
      </c>
    </row>
    <row r="101" spans="1:6" x14ac:dyDescent="0.25">
      <c r="A101" s="181" t="s">
        <v>163</v>
      </c>
      <c r="B101" s="176" t="s">
        <v>164</v>
      </c>
      <c r="C101" s="167">
        <v>12</v>
      </c>
      <c r="D101" s="67">
        <v>1</v>
      </c>
      <c r="E101" s="68">
        <v>0</v>
      </c>
      <c r="F101" s="69">
        <v>3019545</v>
      </c>
    </row>
    <row r="102" spans="1:6" x14ac:dyDescent="0.25">
      <c r="A102" s="213" t="s">
        <v>165</v>
      </c>
      <c r="B102" s="196" t="s">
        <v>166</v>
      </c>
      <c r="C102" s="168">
        <v>34</v>
      </c>
      <c r="D102" s="70">
        <v>2</v>
      </c>
      <c r="E102" s="71">
        <v>0</v>
      </c>
      <c r="F102" s="72">
        <v>5958960</v>
      </c>
    </row>
    <row r="103" spans="1:6" x14ac:dyDescent="0.25">
      <c r="A103" s="180" t="s">
        <v>167</v>
      </c>
      <c r="B103" s="175" t="s">
        <v>168</v>
      </c>
      <c r="C103" s="166">
        <v>57</v>
      </c>
      <c r="D103" s="64">
        <v>2</v>
      </c>
      <c r="E103" s="65">
        <v>0</v>
      </c>
      <c r="F103" s="66">
        <v>6685030</v>
      </c>
    </row>
    <row r="104" spans="1:6" x14ac:dyDescent="0.25">
      <c r="A104" s="181"/>
      <c r="B104" s="176" t="s">
        <v>169</v>
      </c>
      <c r="C104" s="167">
        <v>0</v>
      </c>
      <c r="D104" s="67">
        <v>0</v>
      </c>
      <c r="E104" s="68">
        <v>0</v>
      </c>
      <c r="F104" s="69">
        <v>0</v>
      </c>
    </row>
    <row r="105" spans="1:6" x14ac:dyDescent="0.25">
      <c r="A105" s="181"/>
      <c r="B105" s="176" t="s">
        <v>170</v>
      </c>
      <c r="C105" s="167">
        <v>45</v>
      </c>
      <c r="D105" s="67">
        <v>1</v>
      </c>
      <c r="E105" s="68">
        <v>0</v>
      </c>
      <c r="F105" s="69">
        <v>5535530</v>
      </c>
    </row>
    <row r="106" spans="1:6" x14ac:dyDescent="0.25">
      <c r="A106" s="182"/>
      <c r="B106" s="190" t="s">
        <v>171</v>
      </c>
      <c r="C106" s="169">
        <v>12</v>
      </c>
      <c r="D106" s="74">
        <v>1</v>
      </c>
      <c r="E106" s="75">
        <v>0</v>
      </c>
      <c r="F106" s="76">
        <v>1149500</v>
      </c>
    </row>
    <row r="107" spans="1:6" x14ac:dyDescent="0.25">
      <c r="A107" s="218" t="s">
        <v>172</v>
      </c>
      <c r="B107" s="217" t="s">
        <v>173</v>
      </c>
      <c r="C107" s="170">
        <v>39</v>
      </c>
      <c r="D107" s="77">
        <v>1</v>
      </c>
      <c r="E107" s="78">
        <v>0</v>
      </c>
      <c r="F107" s="79">
        <v>7967990</v>
      </c>
    </row>
    <row r="108" spans="1:6" x14ac:dyDescent="0.25">
      <c r="A108" s="214">
        <v>2106</v>
      </c>
      <c r="B108" s="190" t="s">
        <v>174</v>
      </c>
      <c r="C108" s="169">
        <v>3</v>
      </c>
      <c r="D108" s="74">
        <v>0</v>
      </c>
      <c r="E108" s="75">
        <v>0</v>
      </c>
      <c r="F108" s="76">
        <v>152640</v>
      </c>
    </row>
    <row r="109" spans="1:6" x14ac:dyDescent="0.25">
      <c r="A109" s="188"/>
      <c r="B109" s="187" t="s">
        <v>175</v>
      </c>
      <c r="C109" s="171">
        <v>796</v>
      </c>
      <c r="D109" s="81">
        <v>19</v>
      </c>
      <c r="E109" s="82">
        <v>0</v>
      </c>
      <c r="F109" s="83">
        <v>122847380</v>
      </c>
    </row>
    <row r="110" spans="1:6" x14ac:dyDescent="0.25">
      <c r="A110" s="8"/>
      <c r="B110" s="8"/>
      <c r="C110" s="8"/>
      <c r="D110" s="8"/>
      <c r="E110" s="8"/>
      <c r="F110" s="5"/>
    </row>
    <row r="111" spans="1:6" x14ac:dyDescent="0.25">
      <c r="A111" s="8"/>
      <c r="B111" s="8"/>
      <c r="C111" s="8"/>
      <c r="D111" s="8"/>
      <c r="E111" s="8"/>
      <c r="F111" s="5"/>
    </row>
    <row r="112" spans="1:6" x14ac:dyDescent="0.25">
      <c r="A112" s="1624" t="s">
        <v>176</v>
      </c>
      <c r="B112" s="1625"/>
      <c r="C112" s="1625"/>
      <c r="D112" s="1625"/>
      <c r="E112" s="1626"/>
      <c r="F112" s="5"/>
    </row>
    <row r="113" spans="1:6" ht="51" x14ac:dyDescent="0.25">
      <c r="A113" s="10" t="s">
        <v>14</v>
      </c>
      <c r="B113" s="10" t="s">
        <v>15</v>
      </c>
      <c r="C113" s="11" t="s">
        <v>16</v>
      </c>
      <c r="D113" s="56" t="s">
        <v>17</v>
      </c>
      <c r="E113" s="12" t="s">
        <v>18</v>
      </c>
      <c r="F113" s="5"/>
    </row>
    <row r="114" spans="1:6" x14ac:dyDescent="0.25">
      <c r="A114" s="180" t="s">
        <v>177</v>
      </c>
      <c r="B114" s="175" t="s">
        <v>178</v>
      </c>
      <c r="C114" s="129">
        <v>104</v>
      </c>
      <c r="D114" s="84">
        <v>121650</v>
      </c>
      <c r="E114" s="85">
        <v>12651600</v>
      </c>
      <c r="F114" s="8"/>
    </row>
    <row r="115" spans="1:6" x14ac:dyDescent="0.25">
      <c r="A115" s="182" t="s">
        <v>179</v>
      </c>
      <c r="B115" s="211" t="s">
        <v>180</v>
      </c>
      <c r="C115" s="156">
        <v>4</v>
      </c>
      <c r="D115" s="86">
        <v>128010</v>
      </c>
      <c r="E115" s="61">
        <v>512040</v>
      </c>
      <c r="F115" s="8"/>
    </row>
    <row r="116" spans="1:6" x14ac:dyDescent="0.25">
      <c r="A116" s="62"/>
      <c r="B116" s="139" t="s">
        <v>181</v>
      </c>
      <c r="C116" s="62">
        <v>108</v>
      </c>
      <c r="D116" s="34"/>
      <c r="E116" s="63">
        <v>13163640</v>
      </c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5"/>
    </row>
    <row r="119" spans="1:6" x14ac:dyDescent="0.25">
      <c r="A119" s="1641" t="s">
        <v>182</v>
      </c>
      <c r="B119" s="1641"/>
      <c r="C119" s="1641"/>
      <c r="D119" s="8"/>
      <c r="E119" s="8"/>
      <c r="F119" s="5"/>
    </row>
    <row r="120" spans="1:6" ht="38.25" x14ac:dyDescent="0.25">
      <c r="A120" s="10" t="s">
        <v>14</v>
      </c>
      <c r="B120" s="10" t="s">
        <v>16</v>
      </c>
      <c r="C120" s="10" t="s">
        <v>18</v>
      </c>
      <c r="D120" s="8"/>
      <c r="E120" s="8"/>
      <c r="F120" s="8"/>
    </row>
    <row r="121" spans="1:6" x14ac:dyDescent="0.25">
      <c r="A121" s="87" t="s">
        <v>183</v>
      </c>
      <c r="B121" s="88" t="s">
        <v>184</v>
      </c>
      <c r="C121" s="89">
        <v>11122000</v>
      </c>
      <c r="D121" s="8"/>
      <c r="E121" s="8"/>
      <c r="F121" s="8"/>
    </row>
    <row r="122" spans="1:6" x14ac:dyDescent="0.25">
      <c r="A122" s="8"/>
      <c r="B122" s="8"/>
      <c r="C122" s="8"/>
      <c r="D122" s="8"/>
      <c r="E122" s="5"/>
      <c r="F122" s="8"/>
    </row>
    <row r="123" spans="1:6" x14ac:dyDescent="0.25">
      <c r="A123" s="8"/>
      <c r="B123" s="8"/>
      <c r="C123" s="8"/>
      <c r="D123" s="8"/>
      <c r="E123" s="5"/>
      <c r="F123" s="8"/>
    </row>
    <row r="124" spans="1:6" x14ac:dyDescent="0.25">
      <c r="A124" s="1624" t="s">
        <v>185</v>
      </c>
      <c r="B124" s="1625"/>
      <c r="C124" s="1625"/>
      <c r="D124" s="1625"/>
      <c r="E124" s="1626"/>
      <c r="F124" s="5"/>
    </row>
    <row r="125" spans="1:6" ht="51" x14ac:dyDescent="0.25">
      <c r="A125" s="10" t="s">
        <v>14</v>
      </c>
      <c r="B125" s="10" t="s">
        <v>15</v>
      </c>
      <c r="C125" s="11" t="s">
        <v>16</v>
      </c>
      <c r="D125" s="56" t="s">
        <v>17</v>
      </c>
      <c r="E125" s="12" t="s">
        <v>18</v>
      </c>
      <c r="F125" s="5"/>
    </row>
    <row r="126" spans="1:6" x14ac:dyDescent="0.25">
      <c r="A126" s="180" t="s">
        <v>186</v>
      </c>
      <c r="B126" s="197" t="s">
        <v>187</v>
      </c>
      <c r="C126" s="129">
        <v>3508</v>
      </c>
      <c r="D126" s="21">
        <v>31160</v>
      </c>
      <c r="E126" s="90">
        <v>109309280</v>
      </c>
      <c r="F126" s="8"/>
    </row>
    <row r="127" spans="1:6" x14ac:dyDescent="0.25">
      <c r="A127" s="181" t="s">
        <v>188</v>
      </c>
      <c r="B127" s="177" t="s">
        <v>189</v>
      </c>
      <c r="C127" s="126">
        <v>0</v>
      </c>
      <c r="D127" s="16">
        <v>28680</v>
      </c>
      <c r="E127" s="91">
        <v>0</v>
      </c>
      <c r="F127" s="8"/>
    </row>
    <row r="128" spans="1:6" x14ac:dyDescent="0.25">
      <c r="A128" s="181" t="s">
        <v>190</v>
      </c>
      <c r="B128" s="177" t="s">
        <v>191</v>
      </c>
      <c r="C128" s="126">
        <v>0</v>
      </c>
      <c r="D128" s="16">
        <v>23910</v>
      </c>
      <c r="E128" s="91">
        <v>0</v>
      </c>
      <c r="F128" s="8"/>
    </row>
    <row r="129" spans="1:6" x14ac:dyDescent="0.25">
      <c r="A129" s="181" t="s">
        <v>192</v>
      </c>
      <c r="B129" s="177" t="s">
        <v>193</v>
      </c>
      <c r="C129" s="126">
        <v>82</v>
      </c>
      <c r="D129" s="16">
        <v>129530</v>
      </c>
      <c r="E129" s="91">
        <v>10621460</v>
      </c>
      <c r="F129" s="8"/>
    </row>
    <row r="130" spans="1:6" x14ac:dyDescent="0.25">
      <c r="A130" s="181" t="s">
        <v>194</v>
      </c>
      <c r="B130" s="177" t="s">
        <v>195</v>
      </c>
      <c r="C130" s="126">
        <v>179</v>
      </c>
      <c r="D130" s="16">
        <v>62560</v>
      </c>
      <c r="E130" s="91">
        <v>11198240</v>
      </c>
      <c r="F130" s="8"/>
    </row>
    <row r="131" spans="1:6" x14ac:dyDescent="0.25">
      <c r="A131" s="181" t="s">
        <v>196</v>
      </c>
      <c r="B131" s="177" t="s">
        <v>197</v>
      </c>
      <c r="C131" s="126">
        <v>119</v>
      </c>
      <c r="D131" s="16">
        <v>56130</v>
      </c>
      <c r="E131" s="91">
        <v>6679470</v>
      </c>
      <c r="F131" s="8"/>
    </row>
    <row r="132" spans="1:6" x14ac:dyDescent="0.25">
      <c r="A132" s="181" t="s">
        <v>198</v>
      </c>
      <c r="B132" s="177" t="s">
        <v>199</v>
      </c>
      <c r="C132" s="126">
        <v>0</v>
      </c>
      <c r="D132" s="16">
        <v>15930</v>
      </c>
      <c r="E132" s="91">
        <v>0</v>
      </c>
      <c r="F132" s="8"/>
    </row>
    <row r="133" spans="1:6" x14ac:dyDescent="0.25">
      <c r="A133" s="181" t="s">
        <v>200</v>
      </c>
      <c r="B133" s="177" t="s">
        <v>201</v>
      </c>
      <c r="C133" s="126">
        <v>0</v>
      </c>
      <c r="D133" s="16">
        <v>24960</v>
      </c>
      <c r="E133" s="91">
        <v>0</v>
      </c>
      <c r="F133" s="8"/>
    </row>
    <row r="134" spans="1:6" x14ac:dyDescent="0.25">
      <c r="A134" s="181" t="s">
        <v>202</v>
      </c>
      <c r="B134" s="177" t="s">
        <v>203</v>
      </c>
      <c r="C134" s="126">
        <v>0</v>
      </c>
      <c r="D134" s="16">
        <v>25160</v>
      </c>
      <c r="E134" s="91">
        <v>0</v>
      </c>
      <c r="F134" s="8"/>
    </row>
    <row r="135" spans="1:6" x14ac:dyDescent="0.25">
      <c r="A135" s="181" t="s">
        <v>204</v>
      </c>
      <c r="B135" s="177" t="s">
        <v>205</v>
      </c>
      <c r="C135" s="126">
        <v>0</v>
      </c>
      <c r="D135" s="16">
        <v>25980</v>
      </c>
      <c r="E135" s="91">
        <v>0</v>
      </c>
      <c r="F135" s="8"/>
    </row>
    <row r="136" spans="1:6" x14ac:dyDescent="0.25">
      <c r="A136" s="181" t="s">
        <v>206</v>
      </c>
      <c r="B136" s="177" t="s">
        <v>207</v>
      </c>
      <c r="C136" s="126">
        <v>0</v>
      </c>
      <c r="D136" s="16">
        <v>31160</v>
      </c>
      <c r="E136" s="91">
        <v>0</v>
      </c>
      <c r="F136" s="8"/>
    </row>
    <row r="137" spans="1:6" x14ac:dyDescent="0.25">
      <c r="A137" s="181" t="s">
        <v>208</v>
      </c>
      <c r="B137" s="176" t="s">
        <v>209</v>
      </c>
      <c r="C137" s="126">
        <v>39</v>
      </c>
      <c r="D137" s="16">
        <v>6040</v>
      </c>
      <c r="E137" s="91">
        <v>235560</v>
      </c>
      <c r="F137" s="8"/>
    </row>
    <row r="138" spans="1:6" x14ac:dyDescent="0.25">
      <c r="A138" s="181" t="s">
        <v>210</v>
      </c>
      <c r="B138" s="176" t="s">
        <v>211</v>
      </c>
      <c r="C138" s="126">
        <v>0</v>
      </c>
      <c r="D138" s="16">
        <v>43660</v>
      </c>
      <c r="E138" s="91">
        <v>0</v>
      </c>
      <c r="F138" s="8"/>
    </row>
    <row r="139" spans="1:6" x14ac:dyDescent="0.25">
      <c r="A139" s="182"/>
      <c r="B139" s="215" t="s">
        <v>212</v>
      </c>
      <c r="C139" s="165">
        <v>3927</v>
      </c>
      <c r="D139" s="92"/>
      <c r="E139" s="93">
        <v>138044010</v>
      </c>
      <c r="F139" s="8"/>
    </row>
    <row r="140" spans="1:6" x14ac:dyDescent="0.25">
      <c r="A140" s="180"/>
      <c r="B140" s="216" t="s">
        <v>213</v>
      </c>
      <c r="C140" s="129"/>
      <c r="D140" s="21"/>
      <c r="E140" s="90"/>
      <c r="F140" s="8"/>
    </row>
    <row r="141" spans="1:6" x14ac:dyDescent="0.25">
      <c r="A141" s="181" t="s">
        <v>214</v>
      </c>
      <c r="B141" s="177" t="s">
        <v>215</v>
      </c>
      <c r="C141" s="126">
        <v>0</v>
      </c>
      <c r="D141" s="16">
        <v>10480</v>
      </c>
      <c r="E141" s="91">
        <v>0</v>
      </c>
      <c r="F141" s="8"/>
    </row>
    <row r="142" spans="1:6" x14ac:dyDescent="0.25">
      <c r="A142" s="181" t="s">
        <v>216</v>
      </c>
      <c r="B142" s="177" t="s">
        <v>217</v>
      </c>
      <c r="C142" s="126">
        <v>0</v>
      </c>
      <c r="D142" s="16">
        <v>10480</v>
      </c>
      <c r="E142" s="91">
        <v>0</v>
      </c>
      <c r="F142" s="8"/>
    </row>
    <row r="143" spans="1:6" x14ac:dyDescent="0.25">
      <c r="A143" s="181" t="s">
        <v>218</v>
      </c>
      <c r="B143" s="177" t="s">
        <v>219</v>
      </c>
      <c r="C143" s="126">
        <v>16</v>
      </c>
      <c r="D143" s="16">
        <v>4620</v>
      </c>
      <c r="E143" s="91">
        <v>73920</v>
      </c>
      <c r="F143" s="8"/>
    </row>
    <row r="144" spans="1:6" x14ac:dyDescent="0.25">
      <c r="A144" s="181" t="s">
        <v>220</v>
      </c>
      <c r="B144" s="177" t="s">
        <v>221</v>
      </c>
      <c r="C144" s="126">
        <v>0</v>
      </c>
      <c r="D144" s="16">
        <v>84230</v>
      </c>
      <c r="E144" s="91">
        <v>0</v>
      </c>
      <c r="F144" s="8"/>
    </row>
    <row r="145" spans="1:6" x14ac:dyDescent="0.25">
      <c r="A145" s="181" t="s">
        <v>222</v>
      </c>
      <c r="B145" s="177" t="s">
        <v>223</v>
      </c>
      <c r="C145" s="126">
        <v>0</v>
      </c>
      <c r="D145" s="16">
        <v>9940</v>
      </c>
      <c r="E145" s="91">
        <v>0</v>
      </c>
      <c r="F145" s="8"/>
    </row>
    <row r="146" spans="1:6" x14ac:dyDescent="0.25">
      <c r="A146" s="181" t="s">
        <v>224</v>
      </c>
      <c r="B146" s="177" t="s">
        <v>225</v>
      </c>
      <c r="C146" s="126">
        <v>0</v>
      </c>
      <c r="D146" s="16">
        <v>7660</v>
      </c>
      <c r="E146" s="91">
        <v>0</v>
      </c>
      <c r="F146" s="8"/>
    </row>
    <row r="147" spans="1:6" x14ac:dyDescent="0.25">
      <c r="A147" s="182"/>
      <c r="B147" s="215" t="s">
        <v>226</v>
      </c>
      <c r="C147" s="165">
        <v>16</v>
      </c>
      <c r="D147" s="92"/>
      <c r="E147" s="93">
        <v>73920</v>
      </c>
      <c r="F147" s="8"/>
    </row>
    <row r="148" spans="1:6" x14ac:dyDescent="0.25">
      <c r="A148" s="188"/>
      <c r="B148" s="187" t="s">
        <v>227</v>
      </c>
      <c r="C148" s="25">
        <v>3943</v>
      </c>
      <c r="D148" s="94"/>
      <c r="E148" s="95">
        <v>138117930</v>
      </c>
      <c r="F148" s="8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8"/>
      <c r="B150" s="8"/>
      <c r="C150" s="8"/>
      <c r="D150" s="8"/>
      <c r="E150" s="8"/>
      <c r="F150" s="5"/>
    </row>
    <row r="151" spans="1:6" x14ac:dyDescent="0.25">
      <c r="A151" s="1642" t="s">
        <v>228</v>
      </c>
      <c r="B151" s="1643"/>
      <c r="C151" s="1643"/>
      <c r="D151" s="1643"/>
      <c r="E151" s="1644"/>
      <c r="F151" s="5"/>
    </row>
    <row r="152" spans="1:6" ht="51" x14ac:dyDescent="0.25">
      <c r="A152" s="10" t="s">
        <v>14</v>
      </c>
      <c r="B152" s="10" t="s">
        <v>15</v>
      </c>
      <c r="C152" s="11" t="s">
        <v>16</v>
      </c>
      <c r="D152" s="56" t="s">
        <v>17</v>
      </c>
      <c r="E152" s="12" t="s">
        <v>18</v>
      </c>
      <c r="F152" s="8"/>
    </row>
    <row r="153" spans="1:6" x14ac:dyDescent="0.25">
      <c r="A153" s="180" t="s">
        <v>229</v>
      </c>
      <c r="B153" s="197" t="s">
        <v>230</v>
      </c>
      <c r="C153" s="129">
        <v>287</v>
      </c>
      <c r="D153" s="21">
        <v>720</v>
      </c>
      <c r="E153" s="90">
        <v>206640</v>
      </c>
      <c r="F153" s="8"/>
    </row>
    <row r="154" spans="1:6" x14ac:dyDescent="0.25">
      <c r="A154" s="182" t="s">
        <v>231</v>
      </c>
      <c r="B154" s="178" t="s">
        <v>232</v>
      </c>
      <c r="C154" s="141">
        <v>0</v>
      </c>
      <c r="D154" s="23">
        <v>100</v>
      </c>
      <c r="E154" s="96">
        <v>0</v>
      </c>
      <c r="F154" s="8"/>
    </row>
    <row r="155" spans="1:6" x14ac:dyDescent="0.25">
      <c r="A155" s="188"/>
      <c r="B155" s="187" t="s">
        <v>233</v>
      </c>
      <c r="C155" s="25">
        <v>287</v>
      </c>
      <c r="D155" s="94"/>
      <c r="E155" s="95">
        <v>206640</v>
      </c>
      <c r="F155" s="8"/>
    </row>
    <row r="156" spans="1:6" x14ac:dyDescent="0.25">
      <c r="A156" s="8"/>
      <c r="B156" s="8"/>
      <c r="C156" s="8"/>
      <c r="D156" s="8"/>
      <c r="E156" s="8"/>
      <c r="F156" s="8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1642" t="s">
        <v>234</v>
      </c>
      <c r="B158" s="1643"/>
      <c r="C158" s="1643"/>
      <c r="D158" s="1643"/>
      <c r="E158" s="1644"/>
      <c r="F158" s="5"/>
    </row>
    <row r="159" spans="1:6" ht="51" x14ac:dyDescent="0.25">
      <c r="A159" s="10" t="s">
        <v>14</v>
      </c>
      <c r="B159" s="10" t="s">
        <v>15</v>
      </c>
      <c r="C159" s="11" t="s">
        <v>16</v>
      </c>
      <c r="D159" s="56" t="s">
        <v>17</v>
      </c>
      <c r="E159" s="12" t="s">
        <v>18</v>
      </c>
      <c r="F159" s="8"/>
    </row>
    <row r="160" spans="1:6" x14ac:dyDescent="0.25">
      <c r="A160" s="180" t="s">
        <v>235</v>
      </c>
      <c r="B160" s="175" t="s">
        <v>236</v>
      </c>
      <c r="C160" s="160">
        <v>0</v>
      </c>
      <c r="D160" s="21">
        <v>39230</v>
      </c>
      <c r="E160" s="90">
        <v>0</v>
      </c>
      <c r="F160" s="8"/>
    </row>
    <row r="161" spans="1:6" x14ac:dyDescent="0.25">
      <c r="A161" s="181" t="s">
        <v>237</v>
      </c>
      <c r="B161" s="177" t="s">
        <v>238</v>
      </c>
      <c r="C161" s="164">
        <v>0</v>
      </c>
      <c r="D161" s="16">
        <v>24670</v>
      </c>
      <c r="E161" s="91">
        <v>0</v>
      </c>
      <c r="F161" s="8"/>
    </row>
    <row r="162" spans="1:6" x14ac:dyDescent="0.25">
      <c r="A162" s="181" t="s">
        <v>239</v>
      </c>
      <c r="B162" s="176" t="s">
        <v>240</v>
      </c>
      <c r="C162" s="164">
        <v>0</v>
      </c>
      <c r="D162" s="16">
        <v>24670</v>
      </c>
      <c r="E162" s="91">
        <v>0</v>
      </c>
      <c r="F162" s="8"/>
    </row>
    <row r="163" spans="1:6" x14ac:dyDescent="0.25">
      <c r="A163" s="181" t="s">
        <v>241</v>
      </c>
      <c r="B163" s="177" t="s">
        <v>242</v>
      </c>
      <c r="C163" s="164">
        <v>0</v>
      </c>
      <c r="D163" s="16">
        <v>740040</v>
      </c>
      <c r="E163" s="91">
        <v>0</v>
      </c>
      <c r="F163" s="8"/>
    </row>
    <row r="164" spans="1:6" x14ac:dyDescent="0.25">
      <c r="A164" s="181" t="s">
        <v>243</v>
      </c>
      <c r="B164" s="177" t="s">
        <v>244</v>
      </c>
      <c r="C164" s="164">
        <v>0</v>
      </c>
      <c r="D164" s="16">
        <v>346290</v>
      </c>
      <c r="E164" s="91">
        <v>0</v>
      </c>
      <c r="F164" s="8"/>
    </row>
    <row r="165" spans="1:6" x14ac:dyDescent="0.25">
      <c r="A165" s="181" t="s">
        <v>245</v>
      </c>
      <c r="B165" s="177" t="s">
        <v>246</v>
      </c>
      <c r="C165" s="164">
        <v>0</v>
      </c>
      <c r="D165" s="16">
        <v>529500</v>
      </c>
      <c r="E165" s="91">
        <v>0</v>
      </c>
      <c r="F165" s="8"/>
    </row>
    <row r="166" spans="1:6" x14ac:dyDescent="0.25">
      <c r="A166" s="213" t="s">
        <v>247</v>
      </c>
      <c r="B166" s="211" t="s">
        <v>248</v>
      </c>
      <c r="C166" s="164">
        <v>0</v>
      </c>
      <c r="D166" s="16">
        <v>45080</v>
      </c>
      <c r="E166" s="91">
        <v>0</v>
      </c>
      <c r="F166" s="8"/>
    </row>
    <row r="167" spans="1:6" x14ac:dyDescent="0.25">
      <c r="A167" s="214">
        <v>1901029</v>
      </c>
      <c r="B167" s="212" t="s">
        <v>249</v>
      </c>
      <c r="C167" s="161">
        <v>0</v>
      </c>
      <c r="D167" s="23">
        <v>608500</v>
      </c>
      <c r="E167" s="96">
        <v>0</v>
      </c>
      <c r="F167" s="8"/>
    </row>
    <row r="168" spans="1:6" x14ac:dyDescent="0.25">
      <c r="A168" s="80"/>
      <c r="B168" s="97" t="s">
        <v>250</v>
      </c>
      <c r="C168" s="98">
        <v>0</v>
      </c>
      <c r="D168" s="99"/>
      <c r="E168" s="100">
        <v>0</v>
      </c>
      <c r="F168" s="8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8"/>
      <c r="B170" s="8"/>
      <c r="C170" s="8"/>
      <c r="D170" s="8"/>
      <c r="E170" s="8"/>
      <c r="F170" s="8"/>
    </row>
    <row r="171" spans="1:6" x14ac:dyDescent="0.25">
      <c r="A171" s="1624" t="s">
        <v>251</v>
      </c>
      <c r="B171" s="1625"/>
      <c r="C171" s="1625"/>
      <c r="D171" s="1625"/>
      <c r="E171" s="1626"/>
      <c r="F171" s="5"/>
    </row>
    <row r="172" spans="1:6" ht="51" x14ac:dyDescent="0.25">
      <c r="A172" s="10" t="s">
        <v>14</v>
      </c>
      <c r="B172" s="10" t="s">
        <v>15</v>
      </c>
      <c r="C172" s="11" t="s">
        <v>16</v>
      </c>
      <c r="D172" s="56" t="s">
        <v>17</v>
      </c>
      <c r="E172" s="12" t="s">
        <v>18</v>
      </c>
      <c r="F172" s="8"/>
    </row>
    <row r="173" spans="1:6" x14ac:dyDescent="0.25">
      <c r="A173" s="209">
        <v>1101004</v>
      </c>
      <c r="B173" s="204" t="s">
        <v>252</v>
      </c>
      <c r="C173" s="129">
        <v>0</v>
      </c>
      <c r="D173" s="21">
        <v>13450</v>
      </c>
      <c r="E173" s="90">
        <v>0</v>
      </c>
      <c r="F173" s="8"/>
    </row>
    <row r="174" spans="1:6" x14ac:dyDescent="0.25">
      <c r="A174" s="203">
        <v>1101006</v>
      </c>
      <c r="B174" s="205" t="s">
        <v>253</v>
      </c>
      <c r="C174" s="126">
        <v>0</v>
      </c>
      <c r="D174" s="16">
        <v>10760</v>
      </c>
      <c r="E174" s="91">
        <v>0</v>
      </c>
      <c r="F174" s="8"/>
    </row>
    <row r="175" spans="1:6" x14ac:dyDescent="0.25">
      <c r="A175" s="203" t="s">
        <v>254</v>
      </c>
      <c r="B175" s="206" t="s">
        <v>255</v>
      </c>
      <c r="C175" s="126">
        <v>617</v>
      </c>
      <c r="D175" s="16">
        <v>4610</v>
      </c>
      <c r="E175" s="91">
        <v>2844370</v>
      </c>
      <c r="F175" s="8"/>
    </row>
    <row r="176" spans="1:6" ht="26.25" x14ac:dyDescent="0.25">
      <c r="A176" s="203" t="s">
        <v>256</v>
      </c>
      <c r="B176" s="206" t="s">
        <v>257</v>
      </c>
      <c r="C176" s="126">
        <v>12</v>
      </c>
      <c r="D176" s="16">
        <v>12990</v>
      </c>
      <c r="E176" s="91">
        <v>155880</v>
      </c>
      <c r="F176" s="8"/>
    </row>
    <row r="177" spans="1:6" ht="26.25" x14ac:dyDescent="0.25">
      <c r="A177" s="203" t="s">
        <v>258</v>
      </c>
      <c r="B177" s="206" t="s">
        <v>259</v>
      </c>
      <c r="C177" s="126">
        <v>24</v>
      </c>
      <c r="D177" s="16">
        <v>22030</v>
      </c>
      <c r="E177" s="91">
        <v>528720</v>
      </c>
      <c r="F177" s="8"/>
    </row>
    <row r="178" spans="1:6" x14ac:dyDescent="0.25">
      <c r="A178" s="203" t="s">
        <v>260</v>
      </c>
      <c r="B178" s="206" t="s">
        <v>261</v>
      </c>
      <c r="C178" s="126">
        <v>0</v>
      </c>
      <c r="D178" s="16">
        <v>42060</v>
      </c>
      <c r="E178" s="91">
        <v>0</v>
      </c>
      <c r="F178" s="8"/>
    </row>
    <row r="179" spans="1:6" x14ac:dyDescent="0.25">
      <c r="A179" s="203" t="s">
        <v>262</v>
      </c>
      <c r="B179" s="206" t="s">
        <v>263</v>
      </c>
      <c r="C179" s="126">
        <v>42</v>
      </c>
      <c r="D179" s="16">
        <v>46880</v>
      </c>
      <c r="E179" s="91">
        <v>1968960</v>
      </c>
      <c r="F179" s="8"/>
    </row>
    <row r="180" spans="1:6" ht="26.25" x14ac:dyDescent="0.25">
      <c r="A180" s="203" t="s">
        <v>264</v>
      </c>
      <c r="B180" s="206" t="s">
        <v>265</v>
      </c>
      <c r="C180" s="126">
        <v>0</v>
      </c>
      <c r="D180" s="16">
        <v>26300</v>
      </c>
      <c r="E180" s="91">
        <v>0</v>
      </c>
      <c r="F180" s="8"/>
    </row>
    <row r="181" spans="1:6" x14ac:dyDescent="0.25">
      <c r="A181" s="203" t="s">
        <v>266</v>
      </c>
      <c r="B181" s="207" t="s">
        <v>267</v>
      </c>
      <c r="C181" s="126">
        <v>0</v>
      </c>
      <c r="D181" s="16">
        <v>203450</v>
      </c>
      <c r="E181" s="91">
        <v>0</v>
      </c>
      <c r="F181" s="8"/>
    </row>
    <row r="182" spans="1:6" x14ac:dyDescent="0.25">
      <c r="A182" s="203" t="s">
        <v>268</v>
      </c>
      <c r="B182" s="206" t="s">
        <v>269</v>
      </c>
      <c r="C182" s="126">
        <v>0</v>
      </c>
      <c r="D182" s="16">
        <v>231290</v>
      </c>
      <c r="E182" s="91">
        <v>0</v>
      </c>
      <c r="F182" s="8"/>
    </row>
    <row r="183" spans="1:6" x14ac:dyDescent="0.25">
      <c r="A183" s="203" t="s">
        <v>270</v>
      </c>
      <c r="B183" s="206" t="s">
        <v>271</v>
      </c>
      <c r="C183" s="126">
        <v>0</v>
      </c>
      <c r="D183" s="16">
        <v>188610</v>
      </c>
      <c r="E183" s="91">
        <v>0</v>
      </c>
      <c r="F183" s="8"/>
    </row>
    <row r="184" spans="1:6" ht="26.25" x14ac:dyDescent="0.25">
      <c r="A184" s="203" t="s">
        <v>272</v>
      </c>
      <c r="B184" s="207" t="s">
        <v>273</v>
      </c>
      <c r="C184" s="126">
        <v>0</v>
      </c>
      <c r="D184" s="16">
        <v>242260</v>
      </c>
      <c r="E184" s="91">
        <v>0</v>
      </c>
      <c r="F184" s="8"/>
    </row>
    <row r="185" spans="1:6" ht="26.25" x14ac:dyDescent="0.25">
      <c r="A185" s="203" t="s">
        <v>274</v>
      </c>
      <c r="B185" s="207" t="s">
        <v>275</v>
      </c>
      <c r="C185" s="126">
        <v>0</v>
      </c>
      <c r="D185" s="16">
        <v>247890</v>
      </c>
      <c r="E185" s="91">
        <v>0</v>
      </c>
      <c r="F185" s="8"/>
    </row>
    <row r="186" spans="1:6" ht="26.25" x14ac:dyDescent="0.25">
      <c r="A186" s="203" t="s">
        <v>276</v>
      </c>
      <c r="B186" s="207" t="s">
        <v>277</v>
      </c>
      <c r="C186" s="126">
        <v>0</v>
      </c>
      <c r="D186" s="16">
        <v>209630</v>
      </c>
      <c r="E186" s="91">
        <v>0</v>
      </c>
      <c r="F186" s="8"/>
    </row>
    <row r="187" spans="1:6" x14ac:dyDescent="0.25">
      <c r="A187" s="203" t="s">
        <v>278</v>
      </c>
      <c r="B187" s="207" t="s">
        <v>279</v>
      </c>
      <c r="C187" s="126">
        <v>0</v>
      </c>
      <c r="D187" s="16">
        <v>223760</v>
      </c>
      <c r="E187" s="91">
        <v>0</v>
      </c>
      <c r="F187" s="8"/>
    </row>
    <row r="188" spans="1:6" x14ac:dyDescent="0.25">
      <c r="A188" s="203" t="s">
        <v>280</v>
      </c>
      <c r="B188" s="207" t="s">
        <v>281</v>
      </c>
      <c r="C188" s="126">
        <v>0</v>
      </c>
      <c r="D188" s="16">
        <v>267560</v>
      </c>
      <c r="E188" s="91">
        <v>0</v>
      </c>
      <c r="F188" s="8"/>
    </row>
    <row r="189" spans="1:6" ht="26.25" x14ac:dyDescent="0.25">
      <c r="A189" s="203" t="s">
        <v>282</v>
      </c>
      <c r="B189" s="206" t="s">
        <v>283</v>
      </c>
      <c r="C189" s="126">
        <v>0</v>
      </c>
      <c r="D189" s="16">
        <v>237270</v>
      </c>
      <c r="E189" s="91">
        <v>0</v>
      </c>
      <c r="F189" s="8"/>
    </row>
    <row r="190" spans="1:6" ht="26.25" x14ac:dyDescent="0.25">
      <c r="A190" s="203" t="s">
        <v>284</v>
      </c>
      <c r="B190" s="207" t="s">
        <v>285</v>
      </c>
      <c r="C190" s="126">
        <v>0</v>
      </c>
      <c r="D190" s="16">
        <v>1736360</v>
      </c>
      <c r="E190" s="91">
        <v>0</v>
      </c>
      <c r="F190" s="8"/>
    </row>
    <row r="191" spans="1:6" x14ac:dyDescent="0.25">
      <c r="A191" s="203" t="s">
        <v>286</v>
      </c>
      <c r="B191" s="207" t="s">
        <v>287</v>
      </c>
      <c r="C191" s="126">
        <v>0</v>
      </c>
      <c r="D191" s="16">
        <v>1084530</v>
      </c>
      <c r="E191" s="91">
        <v>0</v>
      </c>
      <c r="F191" s="8"/>
    </row>
    <row r="192" spans="1:6" x14ac:dyDescent="0.25">
      <c r="A192" s="181" t="s">
        <v>288</v>
      </c>
      <c r="B192" s="207" t="s">
        <v>289</v>
      </c>
      <c r="C192" s="126">
        <v>0</v>
      </c>
      <c r="D192" s="16">
        <v>1049700</v>
      </c>
      <c r="E192" s="91">
        <v>0</v>
      </c>
      <c r="F192" s="8"/>
    </row>
    <row r="193" spans="1:6" ht="26.25" x14ac:dyDescent="0.25">
      <c r="A193" s="203" t="s">
        <v>290</v>
      </c>
      <c r="B193" s="207" t="s">
        <v>291</v>
      </c>
      <c r="C193" s="126">
        <v>0</v>
      </c>
      <c r="D193" s="16">
        <v>1099690</v>
      </c>
      <c r="E193" s="91">
        <v>0</v>
      </c>
      <c r="F193" s="8"/>
    </row>
    <row r="194" spans="1:6" x14ac:dyDescent="0.25">
      <c r="A194" s="181" t="s">
        <v>292</v>
      </c>
      <c r="B194" s="207" t="s">
        <v>293</v>
      </c>
      <c r="C194" s="126">
        <v>0</v>
      </c>
      <c r="D194" s="16">
        <v>155620</v>
      </c>
      <c r="E194" s="91">
        <v>0</v>
      </c>
      <c r="F194" s="8"/>
    </row>
    <row r="195" spans="1:6" x14ac:dyDescent="0.25">
      <c r="A195" s="181" t="s">
        <v>294</v>
      </c>
      <c r="B195" s="207" t="s">
        <v>295</v>
      </c>
      <c r="C195" s="126">
        <v>0</v>
      </c>
      <c r="D195" s="16">
        <v>355110</v>
      </c>
      <c r="E195" s="91">
        <v>0</v>
      </c>
      <c r="F195" s="8"/>
    </row>
    <row r="196" spans="1:6" x14ac:dyDescent="0.25">
      <c r="A196" s="203" t="s">
        <v>296</v>
      </c>
      <c r="B196" s="207" t="s">
        <v>297</v>
      </c>
      <c r="C196" s="126">
        <v>0</v>
      </c>
      <c r="D196" s="16">
        <v>131650</v>
      </c>
      <c r="E196" s="91">
        <v>0</v>
      </c>
      <c r="F196" s="8"/>
    </row>
    <row r="197" spans="1:6" x14ac:dyDescent="0.25">
      <c r="A197" s="203" t="s">
        <v>298</v>
      </c>
      <c r="B197" s="207" t="s">
        <v>299</v>
      </c>
      <c r="C197" s="126">
        <v>0</v>
      </c>
      <c r="D197" s="16">
        <v>1066660</v>
      </c>
      <c r="E197" s="91">
        <v>0</v>
      </c>
      <c r="F197" s="8"/>
    </row>
    <row r="198" spans="1:6" x14ac:dyDescent="0.25">
      <c r="A198" s="203" t="s">
        <v>300</v>
      </c>
      <c r="B198" s="207" t="s">
        <v>301</v>
      </c>
      <c r="C198" s="126">
        <v>0</v>
      </c>
      <c r="D198" s="16">
        <v>1066660</v>
      </c>
      <c r="E198" s="91">
        <v>0</v>
      </c>
      <c r="F198" s="8"/>
    </row>
    <row r="199" spans="1:6" x14ac:dyDescent="0.25">
      <c r="A199" s="203">
        <v>1801001</v>
      </c>
      <c r="B199" s="205" t="s">
        <v>302</v>
      </c>
      <c r="C199" s="126">
        <v>24</v>
      </c>
      <c r="D199" s="16">
        <v>31820</v>
      </c>
      <c r="E199" s="91">
        <v>763680</v>
      </c>
      <c r="F199" s="8"/>
    </row>
    <row r="200" spans="1:6" x14ac:dyDescent="0.25">
      <c r="A200" s="203">
        <v>1801003</v>
      </c>
      <c r="B200" s="207" t="s">
        <v>303</v>
      </c>
      <c r="C200" s="126">
        <v>0</v>
      </c>
      <c r="D200" s="16">
        <v>38380</v>
      </c>
      <c r="E200" s="91">
        <v>0</v>
      </c>
      <c r="F200" s="8"/>
    </row>
    <row r="201" spans="1:6" x14ac:dyDescent="0.25">
      <c r="A201" s="203">
        <v>1801006</v>
      </c>
      <c r="B201" s="205" t="s">
        <v>304</v>
      </c>
      <c r="C201" s="126">
        <v>4</v>
      </c>
      <c r="D201" s="16">
        <v>40870</v>
      </c>
      <c r="E201" s="91">
        <v>163480</v>
      </c>
      <c r="F201" s="8"/>
    </row>
    <row r="202" spans="1:6" ht="26.25" x14ac:dyDescent="0.25">
      <c r="A202" s="203" t="s">
        <v>305</v>
      </c>
      <c r="B202" s="205" t="s">
        <v>306</v>
      </c>
      <c r="C202" s="126">
        <v>1</v>
      </c>
      <c r="D202" s="16">
        <v>8600</v>
      </c>
      <c r="E202" s="91">
        <v>8600</v>
      </c>
      <c r="F202" s="8"/>
    </row>
    <row r="203" spans="1:6" ht="26.25" x14ac:dyDescent="0.25">
      <c r="A203" s="210" t="s">
        <v>307</v>
      </c>
      <c r="B203" s="208" t="s">
        <v>308</v>
      </c>
      <c r="C203" s="163">
        <v>0</v>
      </c>
      <c r="D203" s="101">
        <v>365090</v>
      </c>
      <c r="E203" s="102">
        <v>0</v>
      </c>
      <c r="F203" s="8"/>
    </row>
    <row r="204" spans="1:6" x14ac:dyDescent="0.25">
      <c r="A204" s="188"/>
      <c r="B204" s="187" t="s">
        <v>309</v>
      </c>
      <c r="C204" s="25">
        <v>724</v>
      </c>
      <c r="D204" s="94"/>
      <c r="E204" s="95">
        <v>6433690</v>
      </c>
      <c r="F204" s="8"/>
    </row>
    <row r="205" spans="1:6" x14ac:dyDescent="0.25">
      <c r="A205" s="8"/>
      <c r="B205" s="8"/>
      <c r="C205" s="8"/>
      <c r="D205" s="8"/>
      <c r="E205" s="8"/>
      <c r="F205" s="8"/>
    </row>
    <row r="206" spans="1:6" x14ac:dyDescent="0.25">
      <c r="A206" s="8"/>
      <c r="B206" s="8"/>
      <c r="C206" s="8"/>
      <c r="D206" s="8"/>
      <c r="E206" s="8"/>
      <c r="F206" s="8"/>
    </row>
    <row r="207" spans="1:6" x14ac:dyDescent="0.25">
      <c r="A207" s="1624" t="s">
        <v>310</v>
      </c>
      <c r="B207" s="1625"/>
      <c r="C207" s="1625"/>
      <c r="D207" s="1625"/>
      <c r="E207" s="1626"/>
      <c r="F207" s="5"/>
    </row>
    <row r="208" spans="1:6" ht="51" x14ac:dyDescent="0.25">
      <c r="A208" s="10" t="s">
        <v>14</v>
      </c>
      <c r="B208" s="10" t="s">
        <v>15</v>
      </c>
      <c r="C208" s="11" t="s">
        <v>16</v>
      </c>
      <c r="D208" s="56" t="s">
        <v>17</v>
      </c>
      <c r="E208" s="12" t="s">
        <v>18</v>
      </c>
      <c r="F208" s="5"/>
    </row>
    <row r="209" spans="1:6" x14ac:dyDescent="0.25">
      <c r="A209" s="180" t="s">
        <v>311</v>
      </c>
      <c r="B209" s="197" t="s">
        <v>312</v>
      </c>
      <c r="C209" s="129">
        <v>0</v>
      </c>
      <c r="D209" s="21">
        <v>13310</v>
      </c>
      <c r="E209" s="90">
        <v>0</v>
      </c>
      <c r="F209" s="8"/>
    </row>
    <row r="210" spans="1:6" x14ac:dyDescent="0.25">
      <c r="A210" s="181" t="s">
        <v>313</v>
      </c>
      <c r="B210" s="177" t="s">
        <v>314</v>
      </c>
      <c r="C210" s="126">
        <v>70</v>
      </c>
      <c r="D210" s="16">
        <v>13310</v>
      </c>
      <c r="E210" s="91">
        <v>931700</v>
      </c>
      <c r="F210" s="8"/>
    </row>
    <row r="211" spans="1:6" x14ac:dyDescent="0.25">
      <c r="A211" s="181" t="s">
        <v>315</v>
      </c>
      <c r="B211" s="176" t="s">
        <v>316</v>
      </c>
      <c r="C211" s="126">
        <v>0</v>
      </c>
      <c r="D211" s="16">
        <v>1270</v>
      </c>
      <c r="E211" s="91">
        <v>0</v>
      </c>
      <c r="F211" s="8"/>
    </row>
    <row r="212" spans="1:6" x14ac:dyDescent="0.25">
      <c r="A212" s="181" t="s">
        <v>317</v>
      </c>
      <c r="B212" s="176" t="s">
        <v>318</v>
      </c>
      <c r="C212" s="126">
        <v>556</v>
      </c>
      <c r="D212" s="16">
        <v>620</v>
      </c>
      <c r="E212" s="91">
        <v>344720</v>
      </c>
      <c r="F212" s="8"/>
    </row>
    <row r="213" spans="1:6" x14ac:dyDescent="0.25">
      <c r="A213" s="181" t="s">
        <v>319</v>
      </c>
      <c r="B213" s="177" t="s">
        <v>320</v>
      </c>
      <c r="C213" s="126">
        <v>304</v>
      </c>
      <c r="D213" s="16">
        <v>1890</v>
      </c>
      <c r="E213" s="91">
        <v>574560</v>
      </c>
      <c r="F213" s="8"/>
    </row>
    <row r="214" spans="1:6" x14ac:dyDescent="0.25">
      <c r="A214" s="181" t="s">
        <v>321</v>
      </c>
      <c r="B214" s="177" t="s">
        <v>322</v>
      </c>
      <c r="C214" s="126">
        <v>39</v>
      </c>
      <c r="D214" s="16">
        <v>14180</v>
      </c>
      <c r="E214" s="91">
        <v>553020</v>
      </c>
      <c r="F214" s="8"/>
    </row>
    <row r="215" spans="1:6" x14ac:dyDescent="0.25">
      <c r="A215" s="181" t="s">
        <v>323</v>
      </c>
      <c r="B215" s="176" t="s">
        <v>324</v>
      </c>
      <c r="C215" s="126">
        <v>76</v>
      </c>
      <c r="D215" s="16">
        <v>32560</v>
      </c>
      <c r="E215" s="91">
        <v>2474560</v>
      </c>
      <c r="F215" s="8"/>
    </row>
    <row r="216" spans="1:6" x14ac:dyDescent="0.25">
      <c r="A216" s="203" t="s">
        <v>325</v>
      </c>
      <c r="B216" s="176" t="s">
        <v>326</v>
      </c>
      <c r="C216" s="126">
        <v>2</v>
      </c>
      <c r="D216" s="103"/>
      <c r="E216" s="91">
        <v>16240</v>
      </c>
      <c r="F216" s="8"/>
    </row>
    <row r="217" spans="1:6" x14ac:dyDescent="0.25">
      <c r="A217" s="182" t="s">
        <v>327</v>
      </c>
      <c r="B217" s="178" t="s">
        <v>328</v>
      </c>
      <c r="C217" s="141">
        <v>50</v>
      </c>
      <c r="D217" s="23">
        <v>26390</v>
      </c>
      <c r="E217" s="96">
        <v>1319500</v>
      </c>
      <c r="F217" s="8"/>
    </row>
    <row r="218" spans="1:6" x14ac:dyDescent="0.25">
      <c r="A218" s="188"/>
      <c r="B218" s="187" t="s">
        <v>329</v>
      </c>
      <c r="C218" s="25">
        <v>1097</v>
      </c>
      <c r="D218" s="94"/>
      <c r="E218" s="102">
        <v>6214300</v>
      </c>
      <c r="F218" s="8"/>
    </row>
    <row r="219" spans="1:6" x14ac:dyDescent="0.25">
      <c r="A219" s="8"/>
      <c r="B219" s="8"/>
      <c r="C219" s="8"/>
      <c r="D219" s="8"/>
      <c r="E219" s="8"/>
      <c r="F219" s="8"/>
    </row>
    <row r="220" spans="1:6" x14ac:dyDescent="0.25">
      <c r="A220" s="8"/>
      <c r="B220" s="8"/>
      <c r="C220" s="8"/>
      <c r="D220" s="8"/>
      <c r="E220" s="8"/>
      <c r="F220" s="8"/>
    </row>
    <row r="221" spans="1:6" x14ac:dyDescent="0.25">
      <c r="A221" s="1638" t="s">
        <v>330</v>
      </c>
      <c r="B221" s="1639"/>
      <c r="C221" s="1640"/>
      <c r="D221" s="8"/>
      <c r="E221" s="8"/>
      <c r="F221" s="5"/>
    </row>
    <row r="222" spans="1:6" ht="38.25" x14ac:dyDescent="0.25">
      <c r="A222" s="10" t="s">
        <v>14</v>
      </c>
      <c r="B222" s="10" t="s">
        <v>16</v>
      </c>
      <c r="C222" s="10" t="s">
        <v>18</v>
      </c>
      <c r="D222" s="5"/>
      <c r="E222" s="8"/>
      <c r="F222" s="8"/>
    </row>
    <row r="223" spans="1:6" x14ac:dyDescent="0.25">
      <c r="A223" s="180" t="s">
        <v>331</v>
      </c>
      <c r="B223" s="198" t="s">
        <v>332</v>
      </c>
      <c r="C223" s="104"/>
      <c r="D223" s="105"/>
      <c r="E223" s="8"/>
      <c r="F223" s="8"/>
    </row>
    <row r="224" spans="1:6" x14ac:dyDescent="0.25">
      <c r="A224" s="201" t="s">
        <v>333</v>
      </c>
      <c r="B224" s="199" t="s">
        <v>334</v>
      </c>
      <c r="C224" s="106"/>
      <c r="D224" s="105"/>
      <c r="E224" s="8"/>
      <c r="F224" s="8"/>
    </row>
    <row r="225" spans="1:7" x14ac:dyDescent="0.25">
      <c r="A225" s="202"/>
      <c r="B225" s="200" t="s">
        <v>335</v>
      </c>
      <c r="C225" s="162">
        <v>0</v>
      </c>
      <c r="D225" s="105"/>
      <c r="E225" s="8"/>
      <c r="F225" s="8"/>
      <c r="G225" s="1"/>
    </row>
    <row r="226" spans="1:7" x14ac:dyDescent="0.25">
      <c r="A226" s="8"/>
      <c r="B226" s="8"/>
      <c r="C226" s="8"/>
      <c r="D226" s="105"/>
      <c r="E226" s="105"/>
      <c r="F226" s="105"/>
      <c r="G226" s="1"/>
    </row>
    <row r="227" spans="1:7" x14ac:dyDescent="0.25">
      <c r="A227" s="8"/>
      <c r="B227" s="8"/>
      <c r="C227" s="8"/>
      <c r="D227" s="8"/>
      <c r="E227" s="8"/>
      <c r="F227" s="105"/>
      <c r="G227" s="107"/>
    </row>
    <row r="228" spans="1:7" x14ac:dyDescent="0.25">
      <c r="A228" s="1624" t="s">
        <v>336</v>
      </c>
      <c r="B228" s="1625"/>
      <c r="C228" s="1625"/>
      <c r="D228" s="1625"/>
      <c r="E228" s="1626"/>
      <c r="F228" s="105"/>
      <c r="G228" s="107"/>
    </row>
    <row r="229" spans="1:7" ht="51" x14ac:dyDescent="0.25">
      <c r="A229" s="10" t="s">
        <v>14</v>
      </c>
      <c r="B229" s="10" t="s">
        <v>15</v>
      </c>
      <c r="C229" s="11" t="s">
        <v>16</v>
      </c>
      <c r="D229" s="56" t="s">
        <v>17</v>
      </c>
      <c r="E229" s="12" t="s">
        <v>18</v>
      </c>
      <c r="F229" s="105"/>
      <c r="G229" s="107"/>
    </row>
    <row r="230" spans="1:7" x14ac:dyDescent="0.25">
      <c r="A230" s="180" t="s">
        <v>337</v>
      </c>
      <c r="B230" s="197" t="s">
        <v>338</v>
      </c>
      <c r="C230" s="160">
        <v>66</v>
      </c>
      <c r="D230" s="21">
        <v>18220</v>
      </c>
      <c r="E230" s="90">
        <v>1202520</v>
      </c>
      <c r="F230" s="8"/>
      <c r="G230" s="1"/>
    </row>
    <row r="231" spans="1:7" x14ac:dyDescent="0.25">
      <c r="A231" s="182" t="s">
        <v>339</v>
      </c>
      <c r="B231" s="178" t="s">
        <v>340</v>
      </c>
      <c r="C231" s="161">
        <v>0</v>
      </c>
      <c r="D231" s="23">
        <v>228390</v>
      </c>
      <c r="E231" s="96">
        <v>0</v>
      </c>
      <c r="F231" s="8"/>
      <c r="G231" s="1"/>
    </row>
    <row r="232" spans="1:7" x14ac:dyDescent="0.25">
      <c r="A232" s="188"/>
      <c r="B232" s="187" t="s">
        <v>341</v>
      </c>
      <c r="C232" s="25">
        <v>66</v>
      </c>
      <c r="D232" s="94"/>
      <c r="E232" s="95">
        <v>1202520</v>
      </c>
      <c r="F232" s="8"/>
      <c r="G232" s="1"/>
    </row>
    <row r="233" spans="1:7" x14ac:dyDescent="0.25">
      <c r="A233" s="108"/>
      <c r="B233" s="109"/>
      <c r="C233" s="110"/>
      <c r="D233" s="108"/>
      <c r="E233" s="108"/>
      <c r="F233" s="8"/>
      <c r="G233" s="1"/>
    </row>
    <row r="234" spans="1:7" x14ac:dyDescent="0.25">
      <c r="A234" s="108"/>
      <c r="B234" s="109"/>
      <c r="C234" s="110"/>
      <c r="D234" s="108"/>
      <c r="E234" s="108"/>
      <c r="F234" s="8"/>
      <c r="G234" s="1"/>
    </row>
    <row r="235" spans="1:7" x14ac:dyDescent="0.25">
      <c r="A235" s="1632" t="s">
        <v>342</v>
      </c>
      <c r="B235" s="1625"/>
      <c r="C235" s="1625"/>
      <c r="D235" s="1625"/>
      <c r="E235" s="1626"/>
      <c r="F235" s="8"/>
      <c r="G235" s="1"/>
    </row>
    <row r="236" spans="1:7" ht="51" x14ac:dyDescent="0.25">
      <c r="A236" s="10" t="s">
        <v>14</v>
      </c>
      <c r="B236" s="10" t="s">
        <v>15</v>
      </c>
      <c r="C236" s="11" t="s">
        <v>16</v>
      </c>
      <c r="D236" s="56" t="s">
        <v>17</v>
      </c>
      <c r="E236" s="12" t="s">
        <v>18</v>
      </c>
      <c r="F236" s="8"/>
      <c r="G236" s="1"/>
    </row>
    <row r="237" spans="1:7" x14ac:dyDescent="0.25">
      <c r="A237" s="87" t="s">
        <v>343</v>
      </c>
      <c r="B237" s="33" t="s">
        <v>344</v>
      </c>
      <c r="C237" s="111">
        <v>662</v>
      </c>
      <c r="D237" s="112"/>
      <c r="E237" s="113">
        <v>4581500</v>
      </c>
      <c r="F237" s="8"/>
      <c r="G237" s="1"/>
    </row>
    <row r="238" spans="1:7" x14ac:dyDescent="0.25">
      <c r="A238" s="108"/>
      <c r="B238" s="109"/>
      <c r="C238" s="110"/>
      <c r="D238" s="108"/>
      <c r="E238" s="108"/>
      <c r="F238" s="8"/>
      <c r="G238" s="1"/>
    </row>
    <row r="239" spans="1:7" x14ac:dyDescent="0.25">
      <c r="A239" s="1632" t="s">
        <v>345</v>
      </c>
      <c r="B239" s="1633"/>
      <c r="C239" s="1633"/>
      <c r="D239" s="1633"/>
      <c r="E239" s="1634"/>
      <c r="F239" s="8"/>
      <c r="G239" s="1"/>
    </row>
    <row r="240" spans="1:7" ht="38.25" x14ac:dyDescent="0.25">
      <c r="A240" s="10" t="s">
        <v>14</v>
      </c>
      <c r="B240" s="11" t="s">
        <v>346</v>
      </c>
      <c r="C240" s="55" t="s">
        <v>347</v>
      </c>
      <c r="D240" s="56" t="s">
        <v>17</v>
      </c>
      <c r="E240" s="12" t="s">
        <v>18</v>
      </c>
      <c r="F240" s="8"/>
      <c r="G240" s="1"/>
    </row>
    <row r="241" spans="1:6" x14ac:dyDescent="0.25">
      <c r="A241" s="20" t="s">
        <v>348</v>
      </c>
      <c r="B241" s="143" t="s">
        <v>349</v>
      </c>
      <c r="C241" s="129">
        <v>0</v>
      </c>
      <c r="D241" s="21">
        <v>233270</v>
      </c>
      <c r="E241" s="90">
        <v>0</v>
      </c>
      <c r="F241" s="8"/>
    </row>
    <row r="242" spans="1:6" x14ac:dyDescent="0.25">
      <c r="A242" s="15" t="s">
        <v>350</v>
      </c>
      <c r="B242" s="144" t="s">
        <v>351</v>
      </c>
      <c r="C242" s="126">
        <v>0</v>
      </c>
      <c r="D242" s="16">
        <v>33150</v>
      </c>
      <c r="E242" s="91">
        <v>0</v>
      </c>
      <c r="F242" s="8"/>
    </row>
    <row r="243" spans="1:6" x14ac:dyDescent="0.25">
      <c r="A243" s="15" t="s">
        <v>352</v>
      </c>
      <c r="B243" s="144" t="s">
        <v>353</v>
      </c>
      <c r="C243" s="126">
        <v>0</v>
      </c>
      <c r="D243" s="16">
        <v>125030</v>
      </c>
      <c r="E243" s="91">
        <v>0</v>
      </c>
      <c r="F243" s="8"/>
    </row>
    <row r="244" spans="1:6" x14ac:dyDescent="0.25">
      <c r="A244" s="15" t="s">
        <v>354</v>
      </c>
      <c r="B244" s="144" t="s">
        <v>355</v>
      </c>
      <c r="C244" s="126">
        <v>0</v>
      </c>
      <c r="D244" s="16">
        <v>125030</v>
      </c>
      <c r="E244" s="91">
        <v>0</v>
      </c>
      <c r="F244" s="8"/>
    </row>
    <row r="245" spans="1:6" x14ac:dyDescent="0.25">
      <c r="A245" s="15" t="s">
        <v>356</v>
      </c>
      <c r="B245" s="144" t="s">
        <v>357</v>
      </c>
      <c r="C245" s="126">
        <v>0</v>
      </c>
      <c r="D245" s="16">
        <v>227630</v>
      </c>
      <c r="E245" s="91">
        <v>0</v>
      </c>
      <c r="F245" s="8"/>
    </row>
    <row r="246" spans="1:6" x14ac:dyDescent="0.25">
      <c r="A246" s="15" t="s">
        <v>358</v>
      </c>
      <c r="B246" s="144" t="s">
        <v>359</v>
      </c>
      <c r="C246" s="126">
        <v>0</v>
      </c>
      <c r="D246" s="16">
        <v>349330</v>
      </c>
      <c r="E246" s="91">
        <v>0</v>
      </c>
      <c r="F246" s="8"/>
    </row>
    <row r="247" spans="1:6" x14ac:dyDescent="0.25">
      <c r="A247" s="15" t="s">
        <v>360</v>
      </c>
      <c r="B247" s="144" t="s">
        <v>361</v>
      </c>
      <c r="C247" s="126">
        <v>0</v>
      </c>
      <c r="D247" s="16">
        <v>595930</v>
      </c>
      <c r="E247" s="91">
        <v>0</v>
      </c>
      <c r="F247" s="8"/>
    </row>
    <row r="248" spans="1:6" x14ac:dyDescent="0.25">
      <c r="A248" s="38" t="s">
        <v>362</v>
      </c>
      <c r="B248" s="144" t="s">
        <v>363</v>
      </c>
      <c r="C248" s="126">
        <v>0</v>
      </c>
      <c r="D248" s="16">
        <v>124120</v>
      </c>
      <c r="E248" s="91">
        <v>0</v>
      </c>
      <c r="F248" s="8"/>
    </row>
    <row r="249" spans="1:6" x14ac:dyDescent="0.25">
      <c r="A249" s="38" t="s">
        <v>364</v>
      </c>
      <c r="B249" s="144" t="s">
        <v>365</v>
      </c>
      <c r="C249" s="126">
        <v>0</v>
      </c>
      <c r="D249" s="16">
        <v>334530</v>
      </c>
      <c r="E249" s="91">
        <v>0</v>
      </c>
      <c r="F249" s="8"/>
    </row>
    <row r="250" spans="1:6" x14ac:dyDescent="0.25">
      <c r="A250" s="38" t="s">
        <v>366</v>
      </c>
      <c r="B250" s="144" t="s">
        <v>367</v>
      </c>
      <c r="C250" s="156">
        <v>0</v>
      </c>
      <c r="D250" s="18">
        <v>140860</v>
      </c>
      <c r="E250" s="114">
        <v>0</v>
      </c>
      <c r="F250" s="8"/>
    </row>
    <row r="251" spans="1:6" x14ac:dyDescent="0.25">
      <c r="A251" s="38" t="s">
        <v>368</v>
      </c>
      <c r="B251" s="144" t="s">
        <v>369</v>
      </c>
      <c r="C251" s="156">
        <v>0</v>
      </c>
      <c r="D251" s="18">
        <v>122400</v>
      </c>
      <c r="E251" s="114">
        <v>0</v>
      </c>
      <c r="F251" s="8"/>
    </row>
    <row r="252" spans="1:6" x14ac:dyDescent="0.25">
      <c r="A252" s="38" t="s">
        <v>370</v>
      </c>
      <c r="B252" s="144" t="s">
        <v>371</v>
      </c>
      <c r="C252" s="156">
        <v>0</v>
      </c>
      <c r="D252" s="18">
        <v>186090</v>
      </c>
      <c r="E252" s="114">
        <v>0</v>
      </c>
      <c r="F252" s="8"/>
    </row>
    <row r="253" spans="1:6" x14ac:dyDescent="0.25">
      <c r="A253" s="38" t="s">
        <v>372</v>
      </c>
      <c r="B253" s="144" t="s">
        <v>373</v>
      </c>
      <c r="C253" s="156">
        <v>0</v>
      </c>
      <c r="D253" s="18">
        <v>48970</v>
      </c>
      <c r="E253" s="114">
        <v>0</v>
      </c>
      <c r="F253" s="8"/>
    </row>
    <row r="254" spans="1:6" x14ac:dyDescent="0.25">
      <c r="A254" s="73" t="s">
        <v>374</v>
      </c>
      <c r="B254" s="155" t="s">
        <v>375</v>
      </c>
      <c r="C254" s="141">
        <v>0</v>
      </c>
      <c r="D254" s="23">
        <v>36600</v>
      </c>
      <c r="E254" s="96">
        <v>0</v>
      </c>
      <c r="F254" s="8"/>
    </row>
    <row r="255" spans="1:6" x14ac:dyDescent="0.25">
      <c r="A255" s="1627" t="s">
        <v>376</v>
      </c>
      <c r="B255" s="1628"/>
      <c r="C255" s="1628"/>
      <c r="D255" s="1628"/>
      <c r="E255" s="1629"/>
      <c r="F255" s="8"/>
    </row>
    <row r="256" spans="1:6" x14ac:dyDescent="0.25">
      <c r="A256" s="180" t="s">
        <v>377</v>
      </c>
      <c r="B256" s="194" t="s">
        <v>349</v>
      </c>
      <c r="C256" s="129">
        <v>0</v>
      </c>
      <c r="D256" s="21">
        <v>200680</v>
      </c>
      <c r="E256" s="90">
        <v>0</v>
      </c>
      <c r="F256" s="8"/>
    </row>
    <row r="257" spans="1:6" x14ac:dyDescent="0.25">
      <c r="A257" s="181" t="s">
        <v>378</v>
      </c>
      <c r="B257" s="195" t="s">
        <v>379</v>
      </c>
      <c r="C257" s="126">
        <v>0</v>
      </c>
      <c r="D257" s="16">
        <v>1193820</v>
      </c>
      <c r="E257" s="91">
        <v>0</v>
      </c>
      <c r="F257" s="8"/>
    </row>
    <row r="258" spans="1:6" x14ac:dyDescent="0.25">
      <c r="A258" s="181" t="s">
        <v>380</v>
      </c>
      <c r="B258" s="195" t="s">
        <v>381</v>
      </c>
      <c r="C258" s="126">
        <v>0</v>
      </c>
      <c r="D258" s="16">
        <v>180120</v>
      </c>
      <c r="E258" s="91">
        <v>0</v>
      </c>
      <c r="F258" s="8"/>
    </row>
    <row r="259" spans="1:6" x14ac:dyDescent="0.25">
      <c r="A259" s="181" t="s">
        <v>382</v>
      </c>
      <c r="B259" s="195" t="s">
        <v>383</v>
      </c>
      <c r="C259" s="126">
        <v>0</v>
      </c>
      <c r="D259" s="16">
        <v>159280</v>
      </c>
      <c r="E259" s="91">
        <v>0</v>
      </c>
      <c r="F259" s="8"/>
    </row>
    <row r="260" spans="1:6" x14ac:dyDescent="0.25">
      <c r="A260" s="181" t="s">
        <v>384</v>
      </c>
      <c r="B260" s="195" t="s">
        <v>385</v>
      </c>
      <c r="C260" s="126">
        <v>0</v>
      </c>
      <c r="D260" s="16">
        <v>323340</v>
      </c>
      <c r="E260" s="91">
        <v>0</v>
      </c>
      <c r="F260" s="8"/>
    </row>
    <row r="261" spans="1:6" x14ac:dyDescent="0.25">
      <c r="A261" s="181" t="s">
        <v>386</v>
      </c>
      <c r="B261" s="195" t="s">
        <v>387</v>
      </c>
      <c r="C261" s="126">
        <v>0</v>
      </c>
      <c r="D261" s="16">
        <v>1075220</v>
      </c>
      <c r="E261" s="91">
        <v>0</v>
      </c>
      <c r="F261" s="8"/>
    </row>
    <row r="262" spans="1:6" x14ac:dyDescent="0.25">
      <c r="A262" s="181" t="s">
        <v>388</v>
      </c>
      <c r="B262" s="195" t="s">
        <v>389</v>
      </c>
      <c r="C262" s="126">
        <v>0</v>
      </c>
      <c r="D262" s="16">
        <v>1104970</v>
      </c>
      <c r="E262" s="91">
        <v>0</v>
      </c>
      <c r="F262" s="8"/>
    </row>
    <row r="263" spans="1:6" x14ac:dyDescent="0.25">
      <c r="A263" s="181" t="s">
        <v>390</v>
      </c>
      <c r="B263" s="195" t="s">
        <v>391</v>
      </c>
      <c r="C263" s="126">
        <v>0</v>
      </c>
      <c r="D263" s="16">
        <v>874890</v>
      </c>
      <c r="E263" s="91">
        <v>0</v>
      </c>
      <c r="F263" s="8"/>
    </row>
    <row r="264" spans="1:6" x14ac:dyDescent="0.25">
      <c r="A264" s="181" t="s">
        <v>392</v>
      </c>
      <c r="B264" s="195" t="s">
        <v>393</v>
      </c>
      <c r="C264" s="126">
        <v>0</v>
      </c>
      <c r="D264" s="16">
        <v>922050</v>
      </c>
      <c r="E264" s="91">
        <v>0</v>
      </c>
      <c r="F264" s="8"/>
    </row>
    <row r="265" spans="1:6" x14ac:dyDescent="0.25">
      <c r="A265" s="181" t="s">
        <v>394</v>
      </c>
      <c r="B265" s="195" t="s">
        <v>395</v>
      </c>
      <c r="C265" s="126">
        <v>0</v>
      </c>
      <c r="D265" s="16">
        <v>363740</v>
      </c>
      <c r="E265" s="91">
        <v>0</v>
      </c>
      <c r="F265" s="8"/>
    </row>
    <row r="266" spans="1:6" x14ac:dyDescent="0.25">
      <c r="A266" s="181" t="s">
        <v>396</v>
      </c>
      <c r="B266" s="195" t="s">
        <v>397</v>
      </c>
      <c r="C266" s="126">
        <v>0</v>
      </c>
      <c r="D266" s="16">
        <v>87110</v>
      </c>
      <c r="E266" s="91">
        <v>0</v>
      </c>
      <c r="F266" s="8"/>
    </row>
    <row r="267" spans="1:6" x14ac:dyDescent="0.25">
      <c r="A267" s="181" t="s">
        <v>398</v>
      </c>
      <c r="B267" s="195" t="s">
        <v>399</v>
      </c>
      <c r="C267" s="126">
        <v>0</v>
      </c>
      <c r="D267" s="16">
        <v>259890</v>
      </c>
      <c r="E267" s="91">
        <v>0</v>
      </c>
      <c r="F267" s="8"/>
    </row>
    <row r="268" spans="1:6" x14ac:dyDescent="0.25">
      <c r="A268" s="181" t="s">
        <v>400</v>
      </c>
      <c r="B268" s="177" t="s">
        <v>401</v>
      </c>
      <c r="C268" s="126">
        <v>0</v>
      </c>
      <c r="D268" s="16">
        <v>73480</v>
      </c>
      <c r="E268" s="91">
        <v>0</v>
      </c>
      <c r="F268" s="8"/>
    </row>
    <row r="269" spans="1:6" x14ac:dyDescent="0.25">
      <c r="A269" s="181" t="s">
        <v>402</v>
      </c>
      <c r="B269" s="177" t="s">
        <v>403</v>
      </c>
      <c r="C269" s="126">
        <v>0</v>
      </c>
      <c r="D269" s="16">
        <v>1262650</v>
      </c>
      <c r="E269" s="91">
        <v>0</v>
      </c>
      <c r="F269" s="8"/>
    </row>
    <row r="270" spans="1:6" x14ac:dyDescent="0.25">
      <c r="A270" s="181" t="s">
        <v>404</v>
      </c>
      <c r="B270" s="177" t="s">
        <v>405</v>
      </c>
      <c r="C270" s="126">
        <v>0</v>
      </c>
      <c r="D270" s="16">
        <v>295240</v>
      </c>
      <c r="E270" s="91">
        <v>0</v>
      </c>
      <c r="F270" s="8"/>
    </row>
    <row r="271" spans="1:6" x14ac:dyDescent="0.25">
      <c r="A271" s="181" t="s">
        <v>406</v>
      </c>
      <c r="B271" s="177" t="s">
        <v>407</v>
      </c>
      <c r="C271" s="126">
        <v>0</v>
      </c>
      <c r="D271" s="16">
        <v>989060</v>
      </c>
      <c r="E271" s="91">
        <v>0</v>
      </c>
      <c r="F271" s="8"/>
    </row>
    <row r="272" spans="1:6" x14ac:dyDescent="0.25">
      <c r="A272" s="181" t="s">
        <v>408</v>
      </c>
      <c r="B272" s="196" t="s">
        <v>409</v>
      </c>
      <c r="C272" s="126">
        <v>0</v>
      </c>
      <c r="D272" s="16">
        <v>605500</v>
      </c>
      <c r="E272" s="91">
        <v>0</v>
      </c>
      <c r="F272" s="8"/>
    </row>
    <row r="273" spans="1:10" x14ac:dyDescent="0.25">
      <c r="A273" s="182" t="s">
        <v>410</v>
      </c>
      <c r="B273" s="196" t="s">
        <v>411</v>
      </c>
      <c r="C273" s="141">
        <v>0</v>
      </c>
      <c r="D273" s="18">
        <v>494130</v>
      </c>
      <c r="E273" s="114">
        <v>0</v>
      </c>
      <c r="F273" s="8"/>
      <c r="G273" s="1"/>
      <c r="H273" s="1"/>
      <c r="I273" s="1"/>
      <c r="J273" s="1"/>
    </row>
    <row r="274" spans="1:10" x14ac:dyDescent="0.25">
      <c r="A274" s="1627" t="s">
        <v>412</v>
      </c>
      <c r="B274" s="1628"/>
      <c r="C274" s="1628"/>
      <c r="D274" s="1628"/>
      <c r="E274" s="1629"/>
      <c r="F274" s="8"/>
      <c r="G274" s="1"/>
      <c r="H274" s="1"/>
      <c r="I274" s="1"/>
      <c r="J274" s="1"/>
    </row>
    <row r="275" spans="1:10" x14ac:dyDescent="0.25">
      <c r="A275" s="180" t="s">
        <v>413</v>
      </c>
      <c r="B275" s="189" t="s">
        <v>414</v>
      </c>
      <c r="C275" s="158">
        <v>0</v>
      </c>
      <c r="D275" s="13">
        <v>266370</v>
      </c>
      <c r="E275" s="115">
        <v>0</v>
      </c>
      <c r="F275" s="8"/>
      <c r="G275" s="1"/>
      <c r="H275" s="1"/>
      <c r="I275" s="1"/>
      <c r="J275" s="1"/>
    </row>
    <row r="276" spans="1:10" x14ac:dyDescent="0.25">
      <c r="A276" s="181" t="s">
        <v>415</v>
      </c>
      <c r="B276" s="177" t="s">
        <v>416</v>
      </c>
      <c r="C276" s="126">
        <v>0</v>
      </c>
      <c r="D276" s="16">
        <v>155300</v>
      </c>
      <c r="E276" s="91">
        <v>0</v>
      </c>
      <c r="F276" s="8"/>
      <c r="G276" s="1"/>
      <c r="H276" s="1"/>
      <c r="I276" s="1"/>
      <c r="J276" s="1"/>
    </row>
    <row r="277" spans="1:10" x14ac:dyDescent="0.25">
      <c r="A277" s="181" t="s">
        <v>417</v>
      </c>
      <c r="B277" s="177" t="s">
        <v>418</v>
      </c>
      <c r="C277" s="126">
        <v>0</v>
      </c>
      <c r="D277" s="16">
        <v>375240</v>
      </c>
      <c r="E277" s="91">
        <v>0</v>
      </c>
      <c r="F277" s="8"/>
      <c r="G277" s="1"/>
      <c r="H277" s="1"/>
      <c r="I277" s="1"/>
      <c r="J277" s="1"/>
    </row>
    <row r="278" spans="1:10" x14ac:dyDescent="0.25">
      <c r="A278" s="181" t="s">
        <v>419</v>
      </c>
      <c r="B278" s="177" t="s">
        <v>420</v>
      </c>
      <c r="C278" s="126">
        <v>0</v>
      </c>
      <c r="D278" s="16">
        <v>388860</v>
      </c>
      <c r="E278" s="91">
        <v>0</v>
      </c>
      <c r="F278" s="8"/>
      <c r="G278" s="1"/>
      <c r="H278" s="1"/>
      <c r="I278" s="1"/>
      <c r="J278" s="1"/>
    </row>
    <row r="279" spans="1:10" x14ac:dyDescent="0.25">
      <c r="A279" s="182" t="s">
        <v>421</v>
      </c>
      <c r="B279" s="190" t="s">
        <v>422</v>
      </c>
      <c r="C279" s="141">
        <v>0</v>
      </c>
      <c r="D279" s="23">
        <v>242980</v>
      </c>
      <c r="E279" s="96">
        <v>0</v>
      </c>
      <c r="F279" s="116"/>
      <c r="G279" s="1"/>
      <c r="H279" s="1"/>
      <c r="I279" s="1"/>
      <c r="J279" s="1"/>
    </row>
    <row r="280" spans="1:10" x14ac:dyDescent="0.25">
      <c r="A280" s="193" t="s">
        <v>423</v>
      </c>
      <c r="B280" s="191" t="s">
        <v>424</v>
      </c>
      <c r="C280" s="159">
        <v>91</v>
      </c>
      <c r="D280" s="117">
        <v>33040</v>
      </c>
      <c r="E280" s="113">
        <v>3006640</v>
      </c>
      <c r="F280" s="116"/>
      <c r="G280" s="1"/>
      <c r="H280" s="1"/>
      <c r="I280" s="1"/>
      <c r="J280" s="1"/>
    </row>
    <row r="281" spans="1:10" x14ac:dyDescent="0.25">
      <c r="A281" s="188"/>
      <c r="B281" s="192" t="s">
        <v>425</v>
      </c>
      <c r="C281" s="25">
        <v>91</v>
      </c>
      <c r="D281" s="94"/>
      <c r="E281" s="95">
        <v>3006640</v>
      </c>
      <c r="F281" s="116"/>
      <c r="G281" s="1"/>
      <c r="H281" s="1"/>
      <c r="I281" s="1"/>
      <c r="J281" s="1"/>
    </row>
    <row r="282" spans="1:10" x14ac:dyDescent="0.25">
      <c r="A282" s="108"/>
      <c r="B282" s="8"/>
      <c r="C282" s="8"/>
      <c r="D282" s="108"/>
      <c r="E282" s="108"/>
      <c r="F282" s="8"/>
      <c r="G282" s="1"/>
      <c r="H282" s="1"/>
      <c r="I282" s="1"/>
      <c r="J282" s="1"/>
    </row>
    <row r="283" spans="1:10" x14ac:dyDescent="0.25">
      <c r="A283" s="108"/>
      <c r="B283" s="110"/>
      <c r="C283" s="110"/>
      <c r="D283" s="108"/>
      <c r="E283" s="108"/>
      <c r="F283" s="118"/>
      <c r="G283" s="119"/>
      <c r="H283" s="1"/>
      <c r="I283" s="1"/>
      <c r="J283" s="120"/>
    </row>
    <row r="284" spans="1:10" x14ac:dyDescent="0.25">
      <c r="A284" s="1632" t="s">
        <v>426</v>
      </c>
      <c r="B284" s="1633"/>
      <c r="C284" s="1633"/>
      <c r="D284" s="1633"/>
      <c r="E284" s="1634"/>
      <c r="F284" s="8"/>
      <c r="G284" s="1"/>
      <c r="H284" s="1"/>
      <c r="I284" s="1"/>
      <c r="J284" s="1"/>
    </row>
    <row r="285" spans="1:10" ht="38.25" x14ac:dyDescent="0.25">
      <c r="A285" s="10" t="s">
        <v>14</v>
      </c>
      <c r="B285" s="10" t="s">
        <v>426</v>
      </c>
      <c r="C285" s="11" t="s">
        <v>347</v>
      </c>
      <c r="D285" s="56" t="s">
        <v>17</v>
      </c>
      <c r="E285" s="12" t="s">
        <v>18</v>
      </c>
      <c r="F285" s="116"/>
      <c r="G285" s="1"/>
      <c r="H285" s="1"/>
      <c r="I285" s="1"/>
      <c r="J285" s="1"/>
    </row>
    <row r="286" spans="1:10" x14ac:dyDescent="0.25">
      <c r="A286" s="180" t="s">
        <v>427</v>
      </c>
      <c r="B286" s="184" t="s">
        <v>428</v>
      </c>
      <c r="C286" s="129">
        <v>4</v>
      </c>
      <c r="D286" s="21">
        <v>6500</v>
      </c>
      <c r="E286" s="90">
        <v>26000</v>
      </c>
      <c r="F286" s="8"/>
      <c r="G286" s="1"/>
      <c r="H286" s="1"/>
      <c r="I286" s="1"/>
      <c r="J286" s="1"/>
    </row>
    <row r="287" spans="1:10" x14ac:dyDescent="0.25">
      <c r="A287" s="181" t="s">
        <v>429</v>
      </c>
      <c r="B287" s="185" t="s">
        <v>430</v>
      </c>
      <c r="C287" s="126">
        <v>0</v>
      </c>
      <c r="D287" s="16">
        <v>3460</v>
      </c>
      <c r="E287" s="91">
        <v>0</v>
      </c>
      <c r="F287" s="8"/>
      <c r="G287" s="1"/>
      <c r="H287" s="1"/>
      <c r="I287" s="1"/>
      <c r="J287" s="1"/>
    </row>
    <row r="288" spans="1:10" x14ac:dyDescent="0.25">
      <c r="A288" s="181" t="s">
        <v>431</v>
      </c>
      <c r="B288" s="185" t="s">
        <v>432</v>
      </c>
      <c r="C288" s="126">
        <v>1</v>
      </c>
      <c r="D288" s="16">
        <v>13050</v>
      </c>
      <c r="E288" s="91">
        <v>13050</v>
      </c>
      <c r="F288" s="8"/>
      <c r="G288" s="1"/>
      <c r="H288" s="1"/>
      <c r="I288" s="1"/>
      <c r="J288" s="1"/>
    </row>
    <row r="289" spans="1:7" x14ac:dyDescent="0.25">
      <c r="A289" s="181" t="s">
        <v>433</v>
      </c>
      <c r="B289" s="185" t="s">
        <v>434</v>
      </c>
      <c r="C289" s="126">
        <v>0</v>
      </c>
      <c r="D289" s="16">
        <v>133780</v>
      </c>
      <c r="E289" s="91">
        <v>0</v>
      </c>
      <c r="F289" s="8"/>
      <c r="G289" s="1"/>
    </row>
    <row r="290" spans="1:7" x14ac:dyDescent="0.25">
      <c r="A290" s="182" t="s">
        <v>435</v>
      </c>
      <c r="B290" s="186" t="s">
        <v>436</v>
      </c>
      <c r="C290" s="141">
        <v>0</v>
      </c>
      <c r="D290" s="23">
        <v>734780</v>
      </c>
      <c r="E290" s="96">
        <v>0</v>
      </c>
      <c r="F290" s="8"/>
      <c r="G290" s="1"/>
    </row>
    <row r="291" spans="1:7" x14ac:dyDescent="0.25">
      <c r="A291" s="188"/>
      <c r="B291" s="187" t="s">
        <v>437</v>
      </c>
      <c r="C291" s="62">
        <v>5</v>
      </c>
      <c r="D291" s="34"/>
      <c r="E291" s="63">
        <v>39050</v>
      </c>
      <c r="F291" s="8"/>
      <c r="G291" s="1"/>
    </row>
    <row r="292" spans="1:7" x14ac:dyDescent="0.25">
      <c r="A292" s="108"/>
      <c r="B292" s="110"/>
      <c r="C292" s="108"/>
      <c r="D292" s="108"/>
      <c r="E292" s="108"/>
      <c r="F292" s="8"/>
      <c r="G292" s="1"/>
    </row>
    <row r="293" spans="1:7" x14ac:dyDescent="0.25">
      <c r="A293" s="108"/>
      <c r="B293" s="110"/>
      <c r="C293" s="108"/>
      <c r="D293" s="108"/>
      <c r="E293" s="108"/>
      <c r="F293" s="121"/>
      <c r="G293" s="9"/>
    </row>
    <row r="294" spans="1:7" x14ac:dyDescent="0.25">
      <c r="A294" s="1627" t="s">
        <v>438</v>
      </c>
      <c r="B294" s="1628"/>
      <c r="C294" s="1628"/>
      <c r="D294" s="1628"/>
      <c r="E294" s="1629"/>
      <c r="F294" s="122"/>
      <c r="G294" s="9"/>
    </row>
    <row r="295" spans="1:7" ht="51" x14ac:dyDescent="0.25">
      <c r="A295" s="10" t="s">
        <v>14</v>
      </c>
      <c r="B295" s="153" t="s">
        <v>438</v>
      </c>
      <c r="C295" s="154" t="s">
        <v>439</v>
      </c>
      <c r="D295" s="56" t="s">
        <v>17</v>
      </c>
      <c r="E295" s="12" t="s">
        <v>18</v>
      </c>
      <c r="F295" s="122"/>
      <c r="G295" s="9"/>
    </row>
    <row r="296" spans="1:7" x14ac:dyDescent="0.25">
      <c r="A296" s="180" t="s">
        <v>440</v>
      </c>
      <c r="B296" s="175" t="s">
        <v>441</v>
      </c>
      <c r="C296" s="129">
        <v>179</v>
      </c>
      <c r="D296" s="21">
        <v>17390</v>
      </c>
      <c r="E296" s="90">
        <v>3112810</v>
      </c>
      <c r="F296" s="8"/>
      <c r="G296" s="1"/>
    </row>
    <row r="297" spans="1:7" x14ac:dyDescent="0.25">
      <c r="A297" s="181" t="s">
        <v>442</v>
      </c>
      <c r="B297" s="176" t="s">
        <v>443</v>
      </c>
      <c r="C297" s="126">
        <v>180</v>
      </c>
      <c r="D297" s="16">
        <v>54690</v>
      </c>
      <c r="E297" s="91">
        <v>9844200</v>
      </c>
      <c r="F297" s="8"/>
      <c r="G297" s="1"/>
    </row>
    <row r="298" spans="1:7" x14ac:dyDescent="0.25">
      <c r="A298" s="181" t="s">
        <v>444</v>
      </c>
      <c r="B298" s="176" t="s">
        <v>445</v>
      </c>
      <c r="C298" s="126">
        <v>0</v>
      </c>
      <c r="D298" s="16">
        <v>67800</v>
      </c>
      <c r="E298" s="91">
        <v>0</v>
      </c>
      <c r="F298" s="8"/>
      <c r="G298" s="1"/>
    </row>
    <row r="299" spans="1:7" x14ac:dyDescent="0.25">
      <c r="A299" s="181" t="s">
        <v>446</v>
      </c>
      <c r="B299" s="176" t="s">
        <v>447</v>
      </c>
      <c r="C299" s="126">
        <v>146</v>
      </c>
      <c r="D299" s="16">
        <v>2380</v>
      </c>
      <c r="E299" s="91">
        <v>347480</v>
      </c>
      <c r="F299" s="8"/>
      <c r="G299" s="1"/>
    </row>
    <row r="300" spans="1:7" x14ac:dyDescent="0.25">
      <c r="A300" s="181" t="s">
        <v>448</v>
      </c>
      <c r="B300" s="176" t="s">
        <v>449</v>
      </c>
      <c r="C300" s="126">
        <v>0</v>
      </c>
      <c r="D300" s="16">
        <v>70</v>
      </c>
      <c r="E300" s="91">
        <v>0</v>
      </c>
      <c r="F300" s="8"/>
      <c r="G300" s="1"/>
    </row>
    <row r="301" spans="1:7" x14ac:dyDescent="0.25">
      <c r="A301" s="181" t="s">
        <v>450</v>
      </c>
      <c r="B301" s="177" t="s">
        <v>451</v>
      </c>
      <c r="C301" s="126">
        <v>0</v>
      </c>
      <c r="D301" s="16">
        <v>143950</v>
      </c>
      <c r="E301" s="91">
        <v>0</v>
      </c>
      <c r="F301" s="8"/>
      <c r="G301" s="1"/>
    </row>
    <row r="302" spans="1:7" x14ac:dyDescent="0.25">
      <c r="A302" s="182" t="s">
        <v>452</v>
      </c>
      <c r="B302" s="178" t="s">
        <v>453</v>
      </c>
      <c r="C302" s="141">
        <v>0</v>
      </c>
      <c r="D302" s="23">
        <v>9790</v>
      </c>
      <c r="E302" s="96">
        <v>0</v>
      </c>
      <c r="F302" s="8"/>
      <c r="G302" s="1"/>
    </row>
    <row r="303" spans="1:7" x14ac:dyDescent="0.25">
      <c r="A303" s="183"/>
      <c r="B303" s="1650" t="s">
        <v>454</v>
      </c>
      <c r="C303" s="1651"/>
      <c r="D303" s="112"/>
      <c r="E303" s="123">
        <v>13304490</v>
      </c>
      <c r="F303" s="8"/>
      <c r="G303" s="1"/>
    </row>
    <row r="304" spans="1:7" x14ac:dyDescent="0.25">
      <c r="A304" s="8"/>
      <c r="B304" s="8"/>
      <c r="C304" s="8"/>
      <c r="D304" s="8"/>
      <c r="E304" s="8"/>
      <c r="F304" s="105"/>
      <c r="G304" s="107"/>
    </row>
    <row r="305" spans="1:7" x14ac:dyDescent="0.25">
      <c r="A305" s="8"/>
      <c r="B305" s="8"/>
      <c r="C305" s="8"/>
      <c r="D305" s="8"/>
      <c r="E305" s="8"/>
      <c r="F305" s="105"/>
      <c r="G305" s="107"/>
    </row>
    <row r="306" spans="1:7" x14ac:dyDescent="0.25">
      <c r="A306" s="1642" t="s">
        <v>455</v>
      </c>
      <c r="B306" s="1643"/>
      <c r="C306" s="1643"/>
      <c r="D306" s="1643"/>
      <c r="E306" s="1644"/>
      <c r="F306" s="105"/>
      <c r="G306" s="107"/>
    </row>
    <row r="307" spans="1:7" x14ac:dyDescent="0.25">
      <c r="A307" s="53"/>
      <c r="B307" s="1647" t="s">
        <v>456</v>
      </c>
      <c r="C307" s="1648"/>
      <c r="D307" s="1649"/>
      <c r="E307" s="124">
        <v>22134200</v>
      </c>
      <c r="F307" s="8"/>
      <c r="G307" s="1"/>
    </row>
    <row r="308" spans="1:7" x14ac:dyDescent="0.25">
      <c r="A308" s="8"/>
      <c r="B308" s="8"/>
      <c r="C308" s="8"/>
      <c r="D308" s="8"/>
      <c r="E308" s="8"/>
      <c r="F308" s="105"/>
      <c r="G308" s="107"/>
    </row>
    <row r="309" spans="1:7" x14ac:dyDescent="0.25">
      <c r="A309" s="8"/>
      <c r="B309" s="8"/>
      <c r="C309" s="8"/>
      <c r="D309" s="8"/>
      <c r="E309" s="8"/>
      <c r="F309" s="105"/>
      <c r="G309" s="107"/>
    </row>
    <row r="310" spans="1:7" x14ac:dyDescent="0.25">
      <c r="A310" s="1642" t="s">
        <v>457</v>
      </c>
      <c r="B310" s="1643"/>
      <c r="C310" s="1643"/>
      <c r="D310" s="1643"/>
      <c r="E310" s="1644"/>
      <c r="F310" s="105"/>
      <c r="G310" s="107"/>
    </row>
    <row r="311" spans="1:7" ht="38.25" x14ac:dyDescent="0.25">
      <c r="A311" s="1627" t="s">
        <v>458</v>
      </c>
      <c r="B311" s="1628"/>
      <c r="C311" s="1628"/>
      <c r="D311" s="1629"/>
      <c r="E311" s="10" t="s">
        <v>18</v>
      </c>
      <c r="F311" s="105"/>
      <c r="G311" s="107"/>
    </row>
    <row r="312" spans="1:7" x14ac:dyDescent="0.25">
      <c r="A312" s="53"/>
      <c r="B312" s="1647" t="s">
        <v>459</v>
      </c>
      <c r="C312" s="1648"/>
      <c r="D312" s="1649"/>
      <c r="E312" s="124">
        <v>568147960</v>
      </c>
      <c r="F312" s="105"/>
      <c r="G312" s="107"/>
    </row>
    <row r="313" spans="1:7" x14ac:dyDescent="0.25">
      <c r="A313" s="8"/>
      <c r="B313" s="8"/>
      <c r="C313" s="8"/>
      <c r="D313" s="8"/>
      <c r="E313" s="8"/>
      <c r="F313" s="5"/>
      <c r="G313" s="1"/>
    </row>
    <row r="314" spans="1:7" x14ac:dyDescent="0.25">
      <c r="A314" s="8"/>
      <c r="B314" s="8"/>
      <c r="C314" s="8"/>
      <c r="D314" s="8"/>
      <c r="E314" s="8"/>
      <c r="F314" s="5"/>
      <c r="G314" s="1"/>
    </row>
    <row r="315" spans="1:7" x14ac:dyDescent="0.25">
      <c r="A315" s="1642" t="s">
        <v>460</v>
      </c>
      <c r="B315" s="1643"/>
      <c r="C315" s="1644"/>
      <c r="D315" s="8"/>
      <c r="E315" s="8"/>
      <c r="F315" s="5"/>
      <c r="G315" s="1"/>
    </row>
    <row r="316" spans="1:7" x14ac:dyDescent="0.25">
      <c r="A316" s="1627" t="s">
        <v>461</v>
      </c>
      <c r="B316" s="1628"/>
      <c r="C316" s="1629"/>
      <c r="D316" s="8"/>
      <c r="E316" s="8"/>
      <c r="F316" s="5"/>
      <c r="G316" s="1"/>
    </row>
    <row r="317" spans="1:7" ht="38.25" x14ac:dyDescent="0.25">
      <c r="A317" s="1642" t="s">
        <v>462</v>
      </c>
      <c r="B317" s="1643"/>
      <c r="C317" s="10" t="s">
        <v>463</v>
      </c>
      <c r="D317" s="8"/>
      <c r="E317" s="8"/>
      <c r="F317" s="8"/>
      <c r="G317" s="1"/>
    </row>
    <row r="318" spans="1:7" x14ac:dyDescent="0.25">
      <c r="A318" s="125" t="s">
        <v>464</v>
      </c>
      <c r="B318" s="143"/>
      <c r="C318" s="149"/>
      <c r="D318" s="8"/>
      <c r="E318" s="8"/>
      <c r="F318" s="8"/>
      <c r="G318" s="1"/>
    </row>
    <row r="319" spans="1:7" x14ac:dyDescent="0.25">
      <c r="A319" s="126" t="s">
        <v>465</v>
      </c>
      <c r="B319" s="144"/>
      <c r="C319" s="150"/>
      <c r="D319" s="8"/>
      <c r="E319" s="8"/>
      <c r="F319" s="8"/>
      <c r="G319" s="1"/>
    </row>
    <row r="320" spans="1:7" x14ac:dyDescent="0.25">
      <c r="A320" s="126" t="s">
        <v>466</v>
      </c>
      <c r="B320" s="144"/>
      <c r="C320" s="150"/>
      <c r="D320" s="8"/>
      <c r="E320" s="8"/>
      <c r="F320" s="8"/>
      <c r="G320" s="1"/>
    </row>
    <row r="321" spans="1:6" x14ac:dyDescent="0.25">
      <c r="A321" s="127" t="s">
        <v>467</v>
      </c>
      <c r="B321" s="144"/>
      <c r="C321" s="150"/>
      <c r="D321" s="8"/>
      <c r="E321" s="8"/>
      <c r="F321" s="8"/>
    </row>
    <row r="322" spans="1:6" x14ac:dyDescent="0.25">
      <c r="A322" s="128" t="s">
        <v>468</v>
      </c>
      <c r="B322" s="145"/>
      <c r="C322" s="151">
        <v>0</v>
      </c>
      <c r="D322" s="8"/>
      <c r="E322" s="8"/>
      <c r="F322" s="8"/>
    </row>
    <row r="323" spans="1:6" x14ac:dyDescent="0.25">
      <c r="A323" s="129" t="s">
        <v>469</v>
      </c>
      <c r="B323" s="146"/>
      <c r="C323" s="149">
        <v>3420341</v>
      </c>
      <c r="D323" s="8"/>
      <c r="E323" s="8"/>
      <c r="F323" s="8"/>
    </row>
    <row r="324" spans="1:6" x14ac:dyDescent="0.25">
      <c r="A324" s="130" t="s">
        <v>470</v>
      </c>
      <c r="B324" s="147"/>
      <c r="C324" s="150"/>
      <c r="D324" s="8"/>
      <c r="E324" s="8"/>
      <c r="F324" s="8"/>
    </row>
    <row r="325" spans="1:6" x14ac:dyDescent="0.25">
      <c r="A325" s="126" t="s">
        <v>471</v>
      </c>
      <c r="B325" s="147"/>
      <c r="C325" s="150"/>
      <c r="D325" s="8"/>
      <c r="E325" s="8"/>
      <c r="F325" s="8"/>
    </row>
    <row r="326" spans="1:6" x14ac:dyDescent="0.25">
      <c r="A326" s="126" t="s">
        <v>472</v>
      </c>
      <c r="B326" s="147"/>
      <c r="C326" s="150"/>
      <c r="D326" s="8"/>
      <c r="E326" s="8"/>
      <c r="F326" s="8"/>
    </row>
    <row r="327" spans="1:6" x14ac:dyDescent="0.25">
      <c r="A327" s="130" t="s">
        <v>473</v>
      </c>
      <c r="B327" s="147"/>
      <c r="C327" s="150"/>
      <c r="D327" s="8"/>
      <c r="E327" s="8"/>
      <c r="F327" s="8"/>
    </row>
    <row r="328" spans="1:6" x14ac:dyDescent="0.25">
      <c r="A328" s="130" t="s">
        <v>474</v>
      </c>
      <c r="B328" s="147"/>
      <c r="C328" s="150"/>
      <c r="D328" s="8"/>
      <c r="E328" s="8"/>
      <c r="F328" s="8"/>
    </row>
    <row r="329" spans="1:6" x14ac:dyDescent="0.25">
      <c r="A329" s="131" t="s">
        <v>475</v>
      </c>
      <c r="B329" s="148"/>
      <c r="C329" s="152">
        <v>77334830</v>
      </c>
      <c r="D329" s="8"/>
      <c r="E329" s="8"/>
      <c r="F329" s="8"/>
    </row>
    <row r="330" spans="1:6" x14ac:dyDescent="0.25">
      <c r="A330" s="25"/>
      <c r="B330" s="142" t="s">
        <v>476</v>
      </c>
      <c r="C330" s="100">
        <v>80755171</v>
      </c>
      <c r="D330" s="8"/>
      <c r="E330" s="8"/>
      <c r="F330" s="8"/>
    </row>
    <row r="331" spans="1:6" x14ac:dyDescent="0.25">
      <c r="A331" s="8"/>
      <c r="B331" s="8"/>
      <c r="C331" s="8"/>
      <c r="D331" s="8"/>
      <c r="E331" s="8"/>
      <c r="F331" s="5"/>
    </row>
    <row r="332" spans="1:6" x14ac:dyDescent="0.25">
      <c r="A332" s="8"/>
      <c r="B332" s="8"/>
      <c r="C332" s="8"/>
      <c r="D332" s="8"/>
      <c r="E332" s="8"/>
      <c r="F332" s="5"/>
    </row>
    <row r="333" spans="1:6" x14ac:dyDescent="0.25">
      <c r="A333" s="8"/>
      <c r="B333" s="8"/>
      <c r="C333" s="8"/>
      <c r="D333" s="8"/>
      <c r="E333" s="8"/>
      <c r="F333" s="5"/>
    </row>
    <row r="334" spans="1:6" x14ac:dyDescent="0.25">
      <c r="A334" s="108"/>
      <c r="B334" s="108"/>
      <c r="C334" s="108"/>
      <c r="D334" s="108"/>
      <c r="E334" s="108"/>
      <c r="F334" s="121"/>
    </row>
    <row r="335" spans="1:6" x14ac:dyDescent="0.25">
      <c r="A335" s="108"/>
      <c r="B335" s="108"/>
      <c r="C335" s="108"/>
      <c r="D335" s="108"/>
      <c r="E335" s="1653" t="s">
        <v>477</v>
      </c>
      <c r="F335" s="1653"/>
    </row>
    <row r="336" spans="1:6" x14ac:dyDescent="0.25">
      <c r="A336" s="108"/>
      <c r="B336" s="108"/>
      <c r="C336" s="108"/>
      <c r="D336" s="110"/>
      <c r="E336" s="1652" t="s">
        <v>478</v>
      </c>
      <c r="F336" s="1652"/>
    </row>
    <row r="337" spans="1:6" x14ac:dyDescent="0.25">
      <c r="A337" s="108"/>
      <c r="B337" s="108"/>
      <c r="C337" s="108"/>
      <c r="D337" s="108"/>
      <c r="E337" s="132"/>
      <c r="F337" s="133"/>
    </row>
    <row r="338" spans="1:6" x14ac:dyDescent="0.25">
      <c r="A338" s="108"/>
      <c r="B338" s="108"/>
      <c r="C338" s="108"/>
      <c r="D338" s="108"/>
      <c r="E338" s="133"/>
      <c r="F338" s="133"/>
    </row>
    <row r="339" spans="1:6" x14ac:dyDescent="0.25">
      <c r="A339" s="108"/>
      <c r="B339" s="108"/>
      <c r="C339" s="108"/>
      <c r="D339" s="108"/>
      <c r="E339" s="133"/>
      <c r="F339" s="133"/>
    </row>
    <row r="340" spans="1:6" x14ac:dyDescent="0.25">
      <c r="A340" s="108"/>
      <c r="B340" s="108"/>
      <c r="C340" s="108"/>
      <c r="D340" s="108"/>
      <c r="E340" s="133"/>
      <c r="F340" s="133"/>
    </row>
    <row r="341" spans="1:6" x14ac:dyDescent="0.25">
      <c r="A341" s="108"/>
      <c r="B341" s="108"/>
      <c r="C341" s="108"/>
      <c r="D341" s="108"/>
      <c r="E341" s="133"/>
      <c r="F341" s="133"/>
    </row>
    <row r="342" spans="1:6" x14ac:dyDescent="0.25">
      <c r="A342" s="108"/>
      <c r="B342" s="108"/>
      <c r="C342" s="108"/>
      <c r="D342" s="108"/>
      <c r="E342" s="133"/>
      <c r="F342" s="133"/>
    </row>
    <row r="343" spans="1:6" x14ac:dyDescent="0.25">
      <c r="A343" s="108"/>
      <c r="B343" s="108"/>
      <c r="C343" s="108"/>
      <c r="D343" s="108"/>
      <c r="E343" s="133"/>
      <c r="F343" s="133"/>
    </row>
    <row r="344" spans="1:6" x14ac:dyDescent="0.25">
      <c r="A344" s="108"/>
      <c r="B344" s="108"/>
      <c r="C344" s="108"/>
      <c r="D344" s="108"/>
      <c r="E344" s="1653" t="s">
        <v>479</v>
      </c>
      <c r="F344" s="1653"/>
    </row>
    <row r="345" spans="1:6" x14ac:dyDescent="0.25">
      <c r="A345" s="108"/>
      <c r="B345" s="108"/>
      <c r="C345" s="108"/>
      <c r="D345" s="121"/>
      <c r="E345" s="1652" t="s">
        <v>480</v>
      </c>
      <c r="F345" s="1652"/>
    </row>
    <row r="346" spans="1:6" x14ac:dyDescent="0.25">
      <c r="A346" s="108"/>
      <c r="B346" s="108"/>
      <c r="C346" s="108"/>
      <c r="D346" s="134"/>
      <c r="E346" s="108"/>
      <c r="F346" s="121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L36" sqref="L36"/>
    </sheetView>
  </sheetViews>
  <sheetFormatPr baseColWidth="10" defaultRowHeight="15" x14ac:dyDescent="0.25"/>
  <cols>
    <col min="1" max="1" width="16.7109375" customWidth="1"/>
    <col min="2" max="2" width="83.5703125" bestFit="1" customWidth="1"/>
    <col min="3" max="3" width="16.42578125" bestFit="1" customWidth="1"/>
    <col min="4" max="4" width="13.5703125" bestFit="1" customWidth="1"/>
    <col min="5" max="6" width="17.7109375" bestFit="1" customWidth="1"/>
  </cols>
  <sheetData>
    <row r="1" spans="1:7" x14ac:dyDescent="0.25">
      <c r="A1" s="1069" t="s">
        <v>0</v>
      </c>
      <c r="B1" s="1070"/>
      <c r="C1" s="1583" t="s">
        <v>1</v>
      </c>
      <c r="D1" s="1584"/>
      <c r="E1" s="1585"/>
      <c r="F1" s="1071"/>
      <c r="G1" s="1068"/>
    </row>
    <row r="2" spans="1:7" x14ac:dyDescent="0.25">
      <c r="A2" s="1069" t="s">
        <v>485</v>
      </c>
      <c r="B2" s="1070"/>
      <c r="C2" s="1586"/>
      <c r="D2" s="1587"/>
      <c r="E2" s="1588"/>
      <c r="F2" s="1072"/>
      <c r="G2" s="1073"/>
    </row>
    <row r="3" spans="1:7" x14ac:dyDescent="0.25">
      <c r="A3" s="1069" t="s">
        <v>486</v>
      </c>
      <c r="B3" s="1070"/>
      <c r="C3" s="1583" t="s">
        <v>4</v>
      </c>
      <c r="D3" s="1584"/>
      <c r="E3" s="1585"/>
      <c r="F3" s="1072"/>
      <c r="G3" s="1074"/>
    </row>
    <row r="4" spans="1:7" x14ac:dyDescent="0.25">
      <c r="A4" s="1069" t="s">
        <v>487</v>
      </c>
      <c r="B4" s="1070"/>
      <c r="C4" s="1586" t="s">
        <v>488</v>
      </c>
      <c r="D4" s="1587"/>
      <c r="E4" s="1588"/>
      <c r="F4" s="1072"/>
      <c r="G4" s="1074"/>
    </row>
    <row r="5" spans="1:7" x14ac:dyDescent="0.25">
      <c r="A5" s="1069" t="s">
        <v>7</v>
      </c>
      <c r="B5" s="1070"/>
      <c r="C5" s="1583" t="s">
        <v>8</v>
      </c>
      <c r="D5" s="1584"/>
      <c r="E5" s="1585"/>
      <c r="F5" s="1072"/>
      <c r="G5" s="1074"/>
    </row>
    <row r="6" spans="1:7" x14ac:dyDescent="0.25">
      <c r="A6" s="1075"/>
      <c r="B6" s="1075"/>
      <c r="C6" s="1586">
        <v>2013</v>
      </c>
      <c r="D6" s="1587"/>
      <c r="E6" s="1588"/>
      <c r="F6" s="1072"/>
      <c r="G6" s="1074"/>
    </row>
    <row r="7" spans="1:7" ht="15.75" x14ac:dyDescent="0.25">
      <c r="A7" s="1595" t="s">
        <v>9</v>
      </c>
      <c r="B7" s="1596"/>
      <c r="C7" s="1600" t="s">
        <v>10</v>
      </c>
      <c r="D7" s="1601"/>
      <c r="E7" s="1602"/>
      <c r="F7" s="1072"/>
      <c r="G7" s="1074"/>
    </row>
    <row r="8" spans="1:7" ht="15.75" x14ac:dyDescent="0.25">
      <c r="A8" s="1075"/>
      <c r="B8" s="1299" t="s">
        <v>11</v>
      </c>
      <c r="C8" s="1586" t="s">
        <v>489</v>
      </c>
      <c r="D8" s="1587"/>
      <c r="E8" s="1588"/>
      <c r="F8" s="1072"/>
      <c r="G8" s="1074"/>
    </row>
    <row r="9" spans="1:7" x14ac:dyDescent="0.25">
      <c r="A9" s="1075"/>
      <c r="B9" s="1075"/>
      <c r="C9" s="1075"/>
      <c r="D9" s="1075"/>
      <c r="E9" s="1075"/>
      <c r="F9" s="1072"/>
      <c r="G9" s="1074"/>
    </row>
    <row r="10" spans="1:7" x14ac:dyDescent="0.25">
      <c r="A10" s="1075"/>
      <c r="B10" s="1075"/>
      <c r="C10" s="1075"/>
      <c r="D10" s="1075"/>
      <c r="E10" s="1075"/>
      <c r="F10" s="1072"/>
      <c r="G10" s="1076"/>
    </row>
    <row r="11" spans="1:7" x14ac:dyDescent="0.25">
      <c r="A11" s="1589" t="s">
        <v>13</v>
      </c>
      <c r="B11" s="1590"/>
      <c r="C11" s="1590"/>
      <c r="D11" s="1590"/>
      <c r="E11" s="1591"/>
      <c r="F11" s="1072"/>
      <c r="G11" s="1068"/>
    </row>
    <row r="12" spans="1:7" ht="76.5" x14ac:dyDescent="0.25">
      <c r="A12" s="1077" t="s">
        <v>14</v>
      </c>
      <c r="B12" s="1077" t="s">
        <v>15</v>
      </c>
      <c r="C12" s="1078" t="s">
        <v>16</v>
      </c>
      <c r="D12" s="1123" t="s">
        <v>17</v>
      </c>
      <c r="E12" s="1079" t="s">
        <v>18</v>
      </c>
      <c r="F12" s="1075"/>
      <c r="G12" s="1068"/>
    </row>
    <row r="13" spans="1:7" ht="15" customHeight="1" x14ac:dyDescent="0.25">
      <c r="A13" s="1592" t="s">
        <v>19</v>
      </c>
      <c r="B13" s="1593"/>
      <c r="C13" s="1593"/>
      <c r="D13" s="1593"/>
      <c r="E13" s="1594"/>
      <c r="F13" s="1075"/>
      <c r="G13" s="1068"/>
    </row>
    <row r="14" spans="1:7" x14ac:dyDescent="0.25">
      <c r="A14" s="1247" t="s">
        <v>20</v>
      </c>
      <c r="B14" s="1256" t="s">
        <v>21</v>
      </c>
      <c r="C14" s="1193">
        <v>0</v>
      </c>
      <c r="D14" s="1080">
        <v>4050</v>
      </c>
      <c r="E14" s="1081">
        <v>0</v>
      </c>
      <c r="F14" s="1075"/>
      <c r="G14" s="1068"/>
    </row>
    <row r="15" spans="1:7" x14ac:dyDescent="0.25">
      <c r="A15" s="1248" t="s">
        <v>22</v>
      </c>
      <c r="B15" s="1244" t="s">
        <v>23</v>
      </c>
      <c r="C15" s="1193">
        <v>0</v>
      </c>
      <c r="D15" s="1083">
        <v>5090</v>
      </c>
      <c r="E15" s="1084">
        <v>0</v>
      </c>
      <c r="F15" s="1075"/>
      <c r="G15" s="1068"/>
    </row>
    <row r="16" spans="1:7" x14ac:dyDescent="0.25">
      <c r="A16" s="1248" t="s">
        <v>24</v>
      </c>
      <c r="B16" s="1244" t="s">
        <v>25</v>
      </c>
      <c r="C16" s="1193">
        <v>6514</v>
      </c>
      <c r="D16" s="1083">
        <v>10920</v>
      </c>
      <c r="E16" s="1084">
        <v>71132880</v>
      </c>
      <c r="F16" s="1075"/>
      <c r="G16" s="1068"/>
    </row>
    <row r="17" spans="1:6" x14ac:dyDescent="0.25">
      <c r="A17" s="1248" t="s">
        <v>26</v>
      </c>
      <c r="B17" s="1244" t="s">
        <v>27</v>
      </c>
      <c r="C17" s="1193">
        <v>0</v>
      </c>
      <c r="D17" s="1083">
        <v>6520</v>
      </c>
      <c r="E17" s="1084">
        <v>0</v>
      </c>
      <c r="F17" s="1075"/>
    </row>
    <row r="18" spans="1:6" x14ac:dyDescent="0.25">
      <c r="A18" s="1248" t="s">
        <v>28</v>
      </c>
      <c r="B18" s="1244" t="s">
        <v>29</v>
      </c>
      <c r="C18" s="1193">
        <v>0</v>
      </c>
      <c r="D18" s="1083">
        <v>7160</v>
      </c>
      <c r="E18" s="1084">
        <v>0</v>
      </c>
      <c r="F18" s="1075"/>
    </row>
    <row r="19" spans="1:6" ht="25.5" x14ac:dyDescent="0.25">
      <c r="A19" s="1248" t="s">
        <v>30</v>
      </c>
      <c r="B19" s="1298" t="s">
        <v>31</v>
      </c>
      <c r="C19" s="1193">
        <v>0</v>
      </c>
      <c r="D19" s="1083">
        <v>5520</v>
      </c>
      <c r="E19" s="1084">
        <v>0</v>
      </c>
      <c r="F19" s="1075"/>
    </row>
    <row r="20" spans="1:6" ht="25.5" x14ac:dyDescent="0.25">
      <c r="A20" s="1248" t="s">
        <v>32</v>
      </c>
      <c r="B20" s="1298" t="s">
        <v>33</v>
      </c>
      <c r="C20" s="1193">
        <v>0</v>
      </c>
      <c r="D20" s="1083">
        <v>6620</v>
      </c>
      <c r="E20" s="1084">
        <v>0</v>
      </c>
      <c r="F20" s="1075"/>
    </row>
    <row r="21" spans="1:6" ht="25.5" x14ac:dyDescent="0.25">
      <c r="A21" s="1248" t="s">
        <v>34</v>
      </c>
      <c r="B21" s="1298" t="s">
        <v>35</v>
      </c>
      <c r="C21" s="1193">
        <v>0</v>
      </c>
      <c r="D21" s="1083">
        <v>8210</v>
      </c>
      <c r="E21" s="1084">
        <v>0</v>
      </c>
      <c r="F21" s="1075"/>
    </row>
    <row r="22" spans="1:6" ht="25.5" x14ac:dyDescent="0.25">
      <c r="A22" s="1248" t="s">
        <v>36</v>
      </c>
      <c r="B22" s="1298" t="s">
        <v>37</v>
      </c>
      <c r="C22" s="1193">
        <v>1535</v>
      </c>
      <c r="D22" s="1083">
        <v>5520</v>
      </c>
      <c r="E22" s="1084">
        <v>8473200</v>
      </c>
      <c r="F22" s="1075"/>
    </row>
    <row r="23" spans="1:6" ht="38.25" x14ac:dyDescent="0.25">
      <c r="A23" s="1248" t="s">
        <v>38</v>
      </c>
      <c r="B23" s="1298" t="s">
        <v>39</v>
      </c>
      <c r="C23" s="1193">
        <v>824</v>
      </c>
      <c r="D23" s="1083">
        <v>6620</v>
      </c>
      <c r="E23" s="1084">
        <v>5454880</v>
      </c>
      <c r="F23" s="1075"/>
    </row>
    <row r="24" spans="1:6" ht="25.5" x14ac:dyDescent="0.25">
      <c r="A24" s="1248" t="s">
        <v>40</v>
      </c>
      <c r="B24" s="1298" t="s">
        <v>41</v>
      </c>
      <c r="C24" s="1193">
        <v>1152</v>
      </c>
      <c r="D24" s="1083">
        <v>8210</v>
      </c>
      <c r="E24" s="1084">
        <v>9457920</v>
      </c>
      <c r="F24" s="1075"/>
    </row>
    <row r="25" spans="1:6" x14ac:dyDescent="0.25">
      <c r="A25" s="1248" t="s">
        <v>42</v>
      </c>
      <c r="B25" s="1243" t="s">
        <v>43</v>
      </c>
      <c r="C25" s="1193">
        <v>172</v>
      </c>
      <c r="D25" s="1083">
        <v>6700</v>
      </c>
      <c r="E25" s="1084">
        <v>1152400</v>
      </c>
      <c r="F25" s="1075"/>
    </row>
    <row r="26" spans="1:6" x14ac:dyDescent="0.25">
      <c r="A26" s="1249" t="s">
        <v>44</v>
      </c>
      <c r="B26" s="1263" t="s">
        <v>45</v>
      </c>
      <c r="C26" s="1208">
        <v>0</v>
      </c>
      <c r="D26" s="1085">
        <v>27750</v>
      </c>
      <c r="E26" s="1086">
        <v>0</v>
      </c>
      <c r="F26" s="1075"/>
    </row>
    <row r="27" spans="1:6" x14ac:dyDescent="0.25">
      <c r="A27" s="1592" t="s">
        <v>46</v>
      </c>
      <c r="B27" s="1593"/>
      <c r="C27" s="1593"/>
      <c r="D27" s="1593"/>
      <c r="E27" s="1594"/>
      <c r="F27" s="1075"/>
    </row>
    <row r="28" spans="1:6" x14ac:dyDescent="0.25">
      <c r="A28" s="1247" t="s">
        <v>47</v>
      </c>
      <c r="B28" s="1256" t="s">
        <v>48</v>
      </c>
      <c r="C28" s="1196">
        <v>1427</v>
      </c>
      <c r="D28" s="1080">
        <v>1080</v>
      </c>
      <c r="E28" s="1081">
        <v>1541160</v>
      </c>
      <c r="F28" s="1075"/>
    </row>
    <row r="29" spans="1:6" x14ac:dyDescent="0.25">
      <c r="A29" s="1248" t="s">
        <v>49</v>
      </c>
      <c r="B29" s="1262" t="s">
        <v>50</v>
      </c>
      <c r="C29" s="1193">
        <v>0</v>
      </c>
      <c r="D29" s="1083">
        <v>1840</v>
      </c>
      <c r="E29" s="1084">
        <v>0</v>
      </c>
      <c r="F29" s="1075"/>
    </row>
    <row r="30" spans="1:6" x14ac:dyDescent="0.25">
      <c r="A30" s="1248" t="s">
        <v>51</v>
      </c>
      <c r="B30" s="1244" t="s">
        <v>52</v>
      </c>
      <c r="C30" s="1193">
        <v>0</v>
      </c>
      <c r="D30" s="1083">
        <v>590</v>
      </c>
      <c r="E30" s="1084">
        <v>0</v>
      </c>
      <c r="F30" s="1075"/>
    </row>
    <row r="31" spans="1:6" x14ac:dyDescent="0.25">
      <c r="A31" s="1248" t="s">
        <v>53</v>
      </c>
      <c r="B31" s="1244" t="s">
        <v>54</v>
      </c>
      <c r="C31" s="1193">
        <v>17</v>
      </c>
      <c r="D31" s="1083">
        <v>1460</v>
      </c>
      <c r="E31" s="1084">
        <v>24820</v>
      </c>
      <c r="F31" s="1075"/>
    </row>
    <row r="32" spans="1:6" x14ac:dyDescent="0.25">
      <c r="A32" s="1248" t="s">
        <v>55</v>
      </c>
      <c r="B32" s="1244" t="s">
        <v>56</v>
      </c>
      <c r="C32" s="1193">
        <v>762</v>
      </c>
      <c r="D32" s="1083">
        <v>1170</v>
      </c>
      <c r="E32" s="1084">
        <v>891540</v>
      </c>
      <c r="F32" s="1075"/>
    </row>
    <row r="33" spans="1:6" x14ac:dyDescent="0.25">
      <c r="A33" s="1248" t="s">
        <v>57</v>
      </c>
      <c r="B33" s="1262" t="s">
        <v>58</v>
      </c>
      <c r="C33" s="1193">
        <v>0</v>
      </c>
      <c r="D33" s="1083">
        <v>1080</v>
      </c>
      <c r="E33" s="1084">
        <v>0</v>
      </c>
      <c r="F33" s="1075"/>
    </row>
    <row r="34" spans="1:6" x14ac:dyDescent="0.25">
      <c r="A34" s="1248" t="s">
        <v>59</v>
      </c>
      <c r="B34" s="1244" t="s">
        <v>60</v>
      </c>
      <c r="C34" s="1193">
        <v>198</v>
      </c>
      <c r="D34" s="1083">
        <v>2620</v>
      </c>
      <c r="E34" s="1084">
        <v>518760</v>
      </c>
      <c r="F34" s="1075"/>
    </row>
    <row r="35" spans="1:6" x14ac:dyDescent="0.25">
      <c r="A35" s="1248" t="s">
        <v>61</v>
      </c>
      <c r="B35" s="1262" t="s">
        <v>62</v>
      </c>
      <c r="C35" s="1193">
        <v>513</v>
      </c>
      <c r="D35" s="1083">
        <v>2620</v>
      </c>
      <c r="E35" s="1084">
        <v>1344060</v>
      </c>
      <c r="F35" s="1075"/>
    </row>
    <row r="36" spans="1:6" x14ac:dyDescent="0.25">
      <c r="A36" s="1248" t="s">
        <v>63</v>
      </c>
      <c r="B36" s="1262" t="s">
        <v>64</v>
      </c>
      <c r="C36" s="1193">
        <v>0</v>
      </c>
      <c r="D36" s="1083">
        <v>10450</v>
      </c>
      <c r="E36" s="1084">
        <v>0</v>
      </c>
      <c r="F36" s="1075"/>
    </row>
    <row r="37" spans="1:6" x14ac:dyDescent="0.25">
      <c r="A37" s="1249" t="s">
        <v>65</v>
      </c>
      <c r="B37" s="1297" t="s">
        <v>66</v>
      </c>
      <c r="C37" s="1208">
        <v>23</v>
      </c>
      <c r="D37" s="1085">
        <v>12230</v>
      </c>
      <c r="E37" s="1086">
        <v>281290</v>
      </c>
      <c r="F37" s="1075"/>
    </row>
    <row r="38" spans="1:6" x14ac:dyDescent="0.25">
      <c r="A38" s="1597" t="s">
        <v>67</v>
      </c>
      <c r="B38" s="1598"/>
      <c r="C38" s="1598"/>
      <c r="D38" s="1598"/>
      <c r="E38" s="1599"/>
      <c r="F38" s="1075"/>
    </row>
    <row r="39" spans="1:6" x14ac:dyDescent="0.25">
      <c r="A39" s="1247" t="s">
        <v>68</v>
      </c>
      <c r="B39" s="1242" t="s">
        <v>69</v>
      </c>
      <c r="C39" s="1196">
        <v>0</v>
      </c>
      <c r="D39" s="1088">
        <v>3450</v>
      </c>
      <c r="E39" s="1089">
        <v>0</v>
      </c>
      <c r="F39" s="1075"/>
    </row>
    <row r="40" spans="1:6" x14ac:dyDescent="0.25">
      <c r="A40" s="1249" t="s">
        <v>70</v>
      </c>
      <c r="B40" s="1257" t="s">
        <v>71</v>
      </c>
      <c r="C40" s="1208">
        <v>0</v>
      </c>
      <c r="D40" s="1090">
        <v>8909</v>
      </c>
      <c r="E40" s="1091">
        <v>0</v>
      </c>
      <c r="F40" s="1075"/>
    </row>
    <row r="41" spans="1:6" x14ac:dyDescent="0.25">
      <c r="A41" s="1597" t="s">
        <v>72</v>
      </c>
      <c r="B41" s="1598"/>
      <c r="C41" s="1598"/>
      <c r="D41" s="1598"/>
      <c r="E41" s="1599"/>
      <c r="F41" s="1075"/>
    </row>
    <row r="42" spans="1:6" x14ac:dyDescent="0.25">
      <c r="A42" s="1247" t="s">
        <v>73</v>
      </c>
      <c r="B42" s="1264" t="s">
        <v>74</v>
      </c>
      <c r="C42" s="1196">
        <v>0</v>
      </c>
      <c r="D42" s="1088">
        <v>3530</v>
      </c>
      <c r="E42" s="1089">
        <v>0</v>
      </c>
      <c r="F42" s="1075"/>
    </row>
    <row r="43" spans="1:6" x14ac:dyDescent="0.25">
      <c r="A43" s="1248" t="s">
        <v>75</v>
      </c>
      <c r="B43" s="1244" t="s">
        <v>76</v>
      </c>
      <c r="C43" s="1193">
        <v>461</v>
      </c>
      <c r="D43" s="1083">
        <v>1940</v>
      </c>
      <c r="E43" s="1084">
        <v>894340</v>
      </c>
      <c r="F43" s="1075"/>
    </row>
    <row r="44" spans="1:6" x14ac:dyDescent="0.25">
      <c r="A44" s="1248" t="s">
        <v>77</v>
      </c>
      <c r="B44" s="1244" t="s">
        <v>78</v>
      </c>
      <c r="C44" s="1193">
        <v>1</v>
      </c>
      <c r="D44" s="1083">
        <v>1940</v>
      </c>
      <c r="E44" s="1084">
        <v>1940</v>
      </c>
      <c r="F44" s="1075"/>
    </row>
    <row r="45" spans="1:6" x14ac:dyDescent="0.25">
      <c r="A45" s="1249" t="s">
        <v>79</v>
      </c>
      <c r="B45" s="1245" t="s">
        <v>80</v>
      </c>
      <c r="C45" s="1208">
        <v>230</v>
      </c>
      <c r="D45" s="1090">
        <v>590</v>
      </c>
      <c r="E45" s="1091">
        <v>135700</v>
      </c>
      <c r="F45" s="1075"/>
    </row>
    <row r="46" spans="1:6" x14ac:dyDescent="0.25">
      <c r="A46" s="1597" t="s">
        <v>81</v>
      </c>
      <c r="B46" s="1598"/>
      <c r="C46" s="1598"/>
      <c r="D46" s="1598"/>
      <c r="E46" s="1599"/>
      <c r="F46" s="1075"/>
    </row>
    <row r="47" spans="1:6" x14ac:dyDescent="0.25">
      <c r="A47" s="1247" t="s">
        <v>82</v>
      </c>
      <c r="B47" s="1264" t="s">
        <v>83</v>
      </c>
      <c r="C47" s="1196">
        <v>41</v>
      </c>
      <c r="D47" s="1088">
        <v>1680</v>
      </c>
      <c r="E47" s="1089">
        <v>68880</v>
      </c>
      <c r="F47" s="1075"/>
    </row>
    <row r="48" spans="1:6" x14ac:dyDescent="0.25">
      <c r="A48" s="1248" t="s">
        <v>84</v>
      </c>
      <c r="B48" s="1244" t="s">
        <v>85</v>
      </c>
      <c r="C48" s="1193">
        <v>37</v>
      </c>
      <c r="D48" s="1083">
        <v>1680</v>
      </c>
      <c r="E48" s="1084">
        <v>62160</v>
      </c>
      <c r="F48" s="1075"/>
    </row>
    <row r="49" spans="1:7" x14ac:dyDescent="0.25">
      <c r="A49" s="1249" t="s">
        <v>86</v>
      </c>
      <c r="B49" s="1245" t="s">
        <v>87</v>
      </c>
      <c r="C49" s="1208">
        <v>0</v>
      </c>
      <c r="D49" s="1090">
        <v>970</v>
      </c>
      <c r="E49" s="1091">
        <v>0</v>
      </c>
      <c r="F49" s="1075"/>
      <c r="G49" s="1068"/>
    </row>
    <row r="50" spans="1:7" x14ac:dyDescent="0.25">
      <c r="A50" s="1092"/>
      <c r="B50" s="1224" t="s">
        <v>88</v>
      </c>
      <c r="C50" s="1092">
        <v>13907</v>
      </c>
      <c r="D50" s="1093"/>
      <c r="E50" s="1094">
        <v>101435930</v>
      </c>
      <c r="F50" s="1075"/>
      <c r="G50" s="1068"/>
    </row>
    <row r="51" spans="1:7" x14ac:dyDescent="0.25">
      <c r="A51" s="1095"/>
      <c r="B51" s="1095"/>
      <c r="C51" s="1095"/>
      <c r="D51" s="1096"/>
      <c r="E51" s="1097"/>
      <c r="F51" s="1075"/>
      <c r="G51" s="1068"/>
    </row>
    <row r="52" spans="1:7" x14ac:dyDescent="0.25">
      <c r="A52" s="1075"/>
      <c r="B52" s="1075"/>
      <c r="C52" s="1075"/>
      <c r="D52" s="1075"/>
      <c r="E52" s="1075"/>
      <c r="F52" s="1098"/>
      <c r="G52" s="1099"/>
    </row>
    <row r="53" spans="1:7" x14ac:dyDescent="0.25">
      <c r="A53" s="1597" t="s">
        <v>89</v>
      </c>
      <c r="B53" s="1598"/>
      <c r="C53" s="1598"/>
      <c r="D53" s="1598"/>
      <c r="E53" s="1599"/>
      <c r="F53" s="1098"/>
      <c r="G53" s="1099"/>
    </row>
    <row r="54" spans="1:7" ht="51" x14ac:dyDescent="0.25">
      <c r="A54" s="1077" t="s">
        <v>14</v>
      </c>
      <c r="B54" s="1077" t="s">
        <v>90</v>
      </c>
      <c r="C54" s="1078" t="s">
        <v>16</v>
      </c>
      <c r="D54" s="1124"/>
      <c r="E54" s="1079" t="s">
        <v>18</v>
      </c>
      <c r="F54" s="1075"/>
      <c r="G54" s="1068"/>
    </row>
    <row r="55" spans="1:7" x14ac:dyDescent="0.25">
      <c r="A55" s="1205" t="s">
        <v>91</v>
      </c>
      <c r="B55" s="1287" t="s">
        <v>92</v>
      </c>
      <c r="C55" s="1129">
        <v>52841</v>
      </c>
      <c r="D55" s="1101"/>
      <c r="E55" s="1102">
        <v>69056220</v>
      </c>
      <c r="F55" s="1075"/>
      <c r="G55" s="1068"/>
    </row>
    <row r="56" spans="1:7" x14ac:dyDescent="0.25">
      <c r="A56" s="1285" t="s">
        <v>93</v>
      </c>
      <c r="B56" s="1256" t="s">
        <v>94</v>
      </c>
      <c r="C56" s="1239">
        <v>20272</v>
      </c>
      <c r="D56" s="1103"/>
      <c r="E56" s="1104">
        <v>20385490</v>
      </c>
      <c r="F56" s="1075"/>
      <c r="G56" s="1068"/>
    </row>
    <row r="57" spans="1:7" x14ac:dyDescent="0.25">
      <c r="A57" s="1248" t="s">
        <v>95</v>
      </c>
      <c r="B57" s="1243" t="s">
        <v>96</v>
      </c>
      <c r="C57" s="1193">
        <v>24087</v>
      </c>
      <c r="D57" s="1106"/>
      <c r="E57" s="1107">
        <v>27791270</v>
      </c>
      <c r="F57" s="1075"/>
      <c r="G57" s="1068"/>
    </row>
    <row r="58" spans="1:7" x14ac:dyDescent="0.25">
      <c r="A58" s="1248" t="s">
        <v>97</v>
      </c>
      <c r="B58" s="1243" t="s">
        <v>98</v>
      </c>
      <c r="C58" s="1193">
        <v>930</v>
      </c>
      <c r="D58" s="1106"/>
      <c r="E58" s="1107">
        <v>3117980</v>
      </c>
      <c r="F58" s="1075"/>
      <c r="G58" s="1068"/>
    </row>
    <row r="59" spans="1:7" x14ac:dyDescent="0.25">
      <c r="A59" s="1248" t="s">
        <v>99</v>
      </c>
      <c r="B59" s="1243" t="s">
        <v>100</v>
      </c>
      <c r="C59" s="1193">
        <v>0</v>
      </c>
      <c r="D59" s="1106"/>
      <c r="E59" s="1107">
        <v>0</v>
      </c>
      <c r="F59" s="1075"/>
      <c r="G59" s="1068"/>
    </row>
    <row r="60" spans="1:7" x14ac:dyDescent="0.25">
      <c r="A60" s="1280" t="s">
        <v>101</v>
      </c>
      <c r="B60" s="1263" t="s">
        <v>102</v>
      </c>
      <c r="C60" s="1223">
        <v>1272</v>
      </c>
      <c r="D60" s="1108"/>
      <c r="E60" s="1109">
        <v>5788940</v>
      </c>
      <c r="F60" s="1075"/>
      <c r="G60" s="1068"/>
    </row>
    <row r="61" spans="1:7" x14ac:dyDescent="0.25">
      <c r="A61" s="1247" t="s">
        <v>103</v>
      </c>
      <c r="B61" s="1288" t="s">
        <v>104</v>
      </c>
      <c r="C61" s="1225">
        <v>3876</v>
      </c>
      <c r="D61" s="1110"/>
      <c r="E61" s="1111">
        <v>9160110</v>
      </c>
      <c r="F61" s="1075"/>
      <c r="G61" s="1068"/>
    </row>
    <row r="62" spans="1:7" x14ac:dyDescent="0.25">
      <c r="A62" s="1291"/>
      <c r="B62" s="1264" t="s">
        <v>105</v>
      </c>
      <c r="C62" s="1196">
        <v>3383</v>
      </c>
      <c r="D62" s="1112"/>
      <c r="E62" s="1113">
        <v>7361540</v>
      </c>
      <c r="F62" s="1075"/>
      <c r="G62" s="1068"/>
    </row>
    <row r="63" spans="1:7" x14ac:dyDescent="0.25">
      <c r="A63" s="1291"/>
      <c r="B63" s="1243" t="s">
        <v>106</v>
      </c>
      <c r="C63" s="1193">
        <v>110</v>
      </c>
      <c r="D63" s="1106"/>
      <c r="E63" s="1107">
        <v>253780</v>
      </c>
      <c r="F63" s="1075"/>
      <c r="G63" s="1068"/>
    </row>
    <row r="64" spans="1:7" x14ac:dyDescent="0.25">
      <c r="A64" s="1292"/>
      <c r="B64" s="1245" t="s">
        <v>107</v>
      </c>
      <c r="C64" s="1208">
        <v>383</v>
      </c>
      <c r="D64" s="1114"/>
      <c r="E64" s="1115">
        <v>1544790</v>
      </c>
      <c r="F64" s="1075"/>
      <c r="G64" s="1068"/>
    </row>
    <row r="65" spans="1:7" x14ac:dyDescent="0.25">
      <c r="A65" s="1285" t="s">
        <v>108</v>
      </c>
      <c r="B65" s="1284" t="s">
        <v>109</v>
      </c>
      <c r="C65" s="1239">
        <v>0</v>
      </c>
      <c r="D65" s="1103"/>
      <c r="E65" s="1104">
        <v>0</v>
      </c>
      <c r="F65" s="1075"/>
      <c r="G65" s="1068"/>
    </row>
    <row r="66" spans="1:7" x14ac:dyDescent="0.25">
      <c r="A66" s="1248" t="s">
        <v>110</v>
      </c>
      <c r="B66" s="1243" t="s">
        <v>111</v>
      </c>
      <c r="C66" s="1193">
        <v>72</v>
      </c>
      <c r="D66" s="1106"/>
      <c r="E66" s="1107">
        <v>151840</v>
      </c>
      <c r="F66" s="1075"/>
      <c r="G66" s="1068"/>
    </row>
    <row r="67" spans="1:7" x14ac:dyDescent="0.25">
      <c r="A67" s="1280" t="s">
        <v>112</v>
      </c>
      <c r="B67" s="1263" t="s">
        <v>113</v>
      </c>
      <c r="C67" s="1223">
        <v>2332</v>
      </c>
      <c r="D67" s="1108"/>
      <c r="E67" s="1109">
        <v>2660590</v>
      </c>
      <c r="F67" s="1075"/>
      <c r="G67" s="1068"/>
    </row>
    <row r="68" spans="1:7" x14ac:dyDescent="0.25">
      <c r="A68" s="1293" t="s">
        <v>114</v>
      </c>
      <c r="B68" s="1283" t="s">
        <v>115</v>
      </c>
      <c r="C68" s="1240">
        <v>3382</v>
      </c>
      <c r="D68" s="1116"/>
      <c r="E68" s="1117">
        <v>50631520</v>
      </c>
      <c r="F68" s="1075"/>
      <c r="G68" s="1068"/>
    </row>
    <row r="69" spans="1:7" x14ac:dyDescent="0.25">
      <c r="A69" s="1248" t="s">
        <v>116</v>
      </c>
      <c r="B69" s="1243" t="s">
        <v>117</v>
      </c>
      <c r="C69" s="1193">
        <v>2203</v>
      </c>
      <c r="D69" s="1106"/>
      <c r="E69" s="1107">
        <v>17049920</v>
      </c>
      <c r="F69" s="1075"/>
      <c r="G69" s="1068"/>
    </row>
    <row r="70" spans="1:7" x14ac:dyDescent="0.25">
      <c r="A70" s="1248" t="s">
        <v>118</v>
      </c>
      <c r="B70" s="1243" t="s">
        <v>119</v>
      </c>
      <c r="C70" s="1193">
        <v>0</v>
      </c>
      <c r="D70" s="1106"/>
      <c r="E70" s="1107">
        <v>0</v>
      </c>
      <c r="F70" s="1075"/>
      <c r="G70" s="1068"/>
    </row>
    <row r="71" spans="1:7" x14ac:dyDescent="0.25">
      <c r="A71" s="1248" t="s">
        <v>120</v>
      </c>
      <c r="B71" s="1243" t="s">
        <v>121</v>
      </c>
      <c r="C71" s="1193">
        <v>502</v>
      </c>
      <c r="D71" s="1106"/>
      <c r="E71" s="1107">
        <v>24904170</v>
      </c>
      <c r="F71" s="1075"/>
      <c r="G71" s="1068"/>
    </row>
    <row r="72" spans="1:7" x14ac:dyDescent="0.25">
      <c r="A72" s="1248" t="s">
        <v>122</v>
      </c>
      <c r="B72" s="1243" t="s">
        <v>123</v>
      </c>
      <c r="C72" s="1193">
        <v>495</v>
      </c>
      <c r="D72" s="1106"/>
      <c r="E72" s="1107">
        <v>7778350</v>
      </c>
      <c r="F72" s="1075"/>
      <c r="G72" s="1068"/>
    </row>
    <row r="73" spans="1:7" x14ac:dyDescent="0.25">
      <c r="A73" s="1294"/>
      <c r="B73" s="1243" t="s">
        <v>124</v>
      </c>
      <c r="C73" s="1193">
        <v>182</v>
      </c>
      <c r="D73" s="1106"/>
      <c r="E73" s="1107">
        <v>899080</v>
      </c>
      <c r="F73" s="1075"/>
      <c r="G73" s="1068"/>
    </row>
    <row r="74" spans="1:7" x14ac:dyDescent="0.25">
      <c r="A74" s="1295" t="s">
        <v>125</v>
      </c>
      <c r="B74" s="1289" t="s">
        <v>126</v>
      </c>
      <c r="C74" s="1230">
        <v>0</v>
      </c>
      <c r="D74" s="1202"/>
      <c r="E74" s="1203">
        <v>0</v>
      </c>
      <c r="F74" s="1075"/>
      <c r="G74" s="1068"/>
    </row>
    <row r="75" spans="1:7" x14ac:dyDescent="0.25">
      <c r="A75" s="1296" t="s">
        <v>127</v>
      </c>
      <c r="B75" s="1290" t="s">
        <v>128</v>
      </c>
      <c r="C75" s="1241">
        <v>0</v>
      </c>
      <c r="D75" s="1118"/>
      <c r="E75" s="1119">
        <v>0</v>
      </c>
      <c r="F75" s="1075"/>
      <c r="G75" s="1068"/>
    </row>
    <row r="76" spans="1:7" x14ac:dyDescent="0.25">
      <c r="A76" s="1250"/>
      <c r="B76" s="1246" t="s">
        <v>129</v>
      </c>
      <c r="C76" s="1129">
        <v>56223</v>
      </c>
      <c r="D76" s="1101"/>
      <c r="E76" s="1121">
        <v>119687740</v>
      </c>
      <c r="F76" s="1075"/>
      <c r="G76" s="1068"/>
    </row>
    <row r="77" spans="1:7" x14ac:dyDescent="0.25">
      <c r="A77" s="1075"/>
      <c r="B77" s="1075"/>
      <c r="C77" s="1075"/>
      <c r="D77" s="1075"/>
      <c r="E77" s="1075"/>
      <c r="F77" s="1098"/>
      <c r="G77" s="1099"/>
    </row>
    <row r="78" spans="1:7" x14ac:dyDescent="0.25">
      <c r="A78" s="1075"/>
      <c r="B78" s="1075"/>
      <c r="C78" s="1075"/>
      <c r="D78" s="1075"/>
      <c r="E78" s="1075"/>
      <c r="F78" s="1098"/>
      <c r="G78" s="1099"/>
    </row>
    <row r="79" spans="1:7" x14ac:dyDescent="0.25">
      <c r="A79" s="1589" t="s">
        <v>130</v>
      </c>
      <c r="B79" s="1590"/>
      <c r="C79" s="1590"/>
      <c r="D79" s="1590"/>
      <c r="E79" s="1591"/>
      <c r="F79" s="1098"/>
      <c r="G79" s="1099"/>
    </row>
    <row r="80" spans="1:7" ht="51" x14ac:dyDescent="0.25">
      <c r="A80" s="1077" t="s">
        <v>14</v>
      </c>
      <c r="B80" s="1204" t="s">
        <v>15</v>
      </c>
      <c r="C80" s="1122" t="s">
        <v>16</v>
      </c>
      <c r="D80" s="1124"/>
      <c r="E80" s="1125" t="s">
        <v>18</v>
      </c>
      <c r="F80" s="1098"/>
      <c r="G80" s="1099"/>
    </row>
    <row r="81" spans="1:6" x14ac:dyDescent="0.25">
      <c r="A81" s="1286" t="s">
        <v>131</v>
      </c>
      <c r="B81" s="1256" t="s">
        <v>132</v>
      </c>
      <c r="C81" s="1196">
        <v>0</v>
      </c>
      <c r="D81" s="1103"/>
      <c r="E81" s="1126">
        <v>0</v>
      </c>
      <c r="F81" s="1075"/>
    </row>
    <row r="82" spans="1:6" x14ac:dyDescent="0.25">
      <c r="A82" s="1270">
        <v>2001</v>
      </c>
      <c r="B82" s="1243" t="s">
        <v>133</v>
      </c>
      <c r="C82" s="1193">
        <v>1434</v>
      </c>
      <c r="D82" s="1106"/>
      <c r="E82" s="1127">
        <v>11704880</v>
      </c>
      <c r="F82" s="1075"/>
    </row>
    <row r="83" spans="1:6" x14ac:dyDescent="0.25">
      <c r="A83" s="1280" t="s">
        <v>134</v>
      </c>
      <c r="B83" s="1263" t="s">
        <v>135</v>
      </c>
      <c r="C83" s="1223">
        <v>24</v>
      </c>
      <c r="D83" s="1108"/>
      <c r="E83" s="1128">
        <v>1455220</v>
      </c>
      <c r="F83" s="1075"/>
    </row>
    <row r="84" spans="1:6" x14ac:dyDescent="0.25">
      <c r="A84" s="1250"/>
      <c r="B84" s="1246" t="s">
        <v>136</v>
      </c>
      <c r="C84" s="1129">
        <v>1458</v>
      </c>
      <c r="D84" s="1101"/>
      <c r="E84" s="1130">
        <v>13160100</v>
      </c>
      <c r="F84" s="1075"/>
    </row>
    <row r="85" spans="1:6" x14ac:dyDescent="0.25">
      <c r="A85" s="1075"/>
      <c r="B85" s="1075"/>
      <c r="C85" s="1075"/>
      <c r="D85" s="1075"/>
      <c r="E85" s="1075"/>
      <c r="F85" s="1075"/>
    </row>
    <row r="86" spans="1:6" x14ac:dyDescent="0.25">
      <c r="A86" s="1075"/>
      <c r="B86" s="1075"/>
      <c r="C86" s="1075"/>
      <c r="D86" s="1075"/>
      <c r="E86" s="1075"/>
      <c r="F86" s="1072"/>
    </row>
    <row r="87" spans="1:6" x14ac:dyDescent="0.25">
      <c r="A87" s="1607" t="s">
        <v>137</v>
      </c>
      <c r="B87" s="1608"/>
      <c r="C87" s="1608"/>
      <c r="D87" s="1608"/>
      <c r="E87" s="1608"/>
      <c r="F87" s="1609"/>
    </row>
    <row r="88" spans="1:6" x14ac:dyDescent="0.2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38.25" x14ac:dyDescent="0.25">
      <c r="A89" s="1611"/>
      <c r="B89" s="1611"/>
      <c r="C89" s="1204" t="s">
        <v>138</v>
      </c>
      <c r="D89" s="1207" t="s">
        <v>139</v>
      </c>
      <c r="E89" s="1123" t="s">
        <v>140</v>
      </c>
      <c r="F89" s="1079" t="s">
        <v>18</v>
      </c>
    </row>
    <row r="90" spans="1:6" x14ac:dyDescent="0.25">
      <c r="A90" s="1247" t="s">
        <v>141</v>
      </c>
      <c r="B90" s="1242" t="s">
        <v>142</v>
      </c>
      <c r="C90" s="1233">
        <v>3</v>
      </c>
      <c r="D90" s="1131">
        <v>0</v>
      </c>
      <c r="E90" s="1132">
        <v>0</v>
      </c>
      <c r="F90" s="1133">
        <v>435210</v>
      </c>
    </row>
    <row r="91" spans="1:6" x14ac:dyDescent="0.25">
      <c r="A91" s="1248" t="s">
        <v>143</v>
      </c>
      <c r="B91" s="1243" t="s">
        <v>144</v>
      </c>
      <c r="C91" s="1234">
        <v>104</v>
      </c>
      <c r="D91" s="1134">
        <v>0</v>
      </c>
      <c r="E91" s="1135">
        <v>0</v>
      </c>
      <c r="F91" s="1136">
        <v>43374620</v>
      </c>
    </row>
    <row r="92" spans="1:6" x14ac:dyDescent="0.25">
      <c r="A92" s="1248" t="s">
        <v>145</v>
      </c>
      <c r="B92" s="1243" t="s">
        <v>146</v>
      </c>
      <c r="C92" s="1234">
        <v>14</v>
      </c>
      <c r="D92" s="1134">
        <v>1</v>
      </c>
      <c r="E92" s="1135">
        <v>0</v>
      </c>
      <c r="F92" s="1136">
        <v>1310235</v>
      </c>
    </row>
    <row r="93" spans="1:6" x14ac:dyDescent="0.25">
      <c r="A93" s="1248" t="s">
        <v>147</v>
      </c>
      <c r="B93" s="1243" t="s">
        <v>148</v>
      </c>
      <c r="C93" s="1234">
        <v>4</v>
      </c>
      <c r="D93" s="1134">
        <v>0</v>
      </c>
      <c r="E93" s="1135">
        <v>0</v>
      </c>
      <c r="F93" s="1136">
        <v>338530</v>
      </c>
    </row>
    <row r="94" spans="1:6" x14ac:dyDescent="0.25">
      <c r="A94" s="1248" t="s">
        <v>149</v>
      </c>
      <c r="B94" s="1243" t="s">
        <v>150</v>
      </c>
      <c r="C94" s="1234">
        <v>103</v>
      </c>
      <c r="D94" s="1134">
        <v>4</v>
      </c>
      <c r="E94" s="1135">
        <v>0</v>
      </c>
      <c r="F94" s="1136">
        <v>5847635</v>
      </c>
    </row>
    <row r="95" spans="1:6" x14ac:dyDescent="0.25">
      <c r="A95" s="1248" t="s">
        <v>151</v>
      </c>
      <c r="B95" s="1243" t="s">
        <v>152</v>
      </c>
      <c r="C95" s="1234">
        <v>175</v>
      </c>
      <c r="D95" s="1134">
        <v>1</v>
      </c>
      <c r="E95" s="1135">
        <v>0</v>
      </c>
      <c r="F95" s="1136">
        <v>4365320</v>
      </c>
    </row>
    <row r="96" spans="1:6" x14ac:dyDescent="0.25">
      <c r="A96" s="1248" t="s">
        <v>153</v>
      </c>
      <c r="B96" s="1243" t="s">
        <v>154</v>
      </c>
      <c r="C96" s="1234">
        <v>2</v>
      </c>
      <c r="D96" s="1134">
        <v>1</v>
      </c>
      <c r="E96" s="1135">
        <v>0</v>
      </c>
      <c r="F96" s="1136">
        <v>392115</v>
      </c>
    </row>
    <row r="97" spans="1:6" x14ac:dyDescent="0.25">
      <c r="A97" s="1248" t="s">
        <v>155</v>
      </c>
      <c r="B97" s="1243" t="s">
        <v>156</v>
      </c>
      <c r="C97" s="1234">
        <v>8</v>
      </c>
      <c r="D97" s="1134">
        <v>0</v>
      </c>
      <c r="E97" s="1135">
        <v>0</v>
      </c>
      <c r="F97" s="1136">
        <v>466830</v>
      </c>
    </row>
    <row r="98" spans="1:6" x14ac:dyDescent="0.25">
      <c r="A98" s="1248" t="s">
        <v>157</v>
      </c>
      <c r="B98" s="1243" t="s">
        <v>158</v>
      </c>
      <c r="C98" s="1234">
        <v>114</v>
      </c>
      <c r="D98" s="1134">
        <v>16</v>
      </c>
      <c r="E98" s="1135">
        <v>0</v>
      </c>
      <c r="F98" s="1136">
        <v>27920720</v>
      </c>
    </row>
    <row r="99" spans="1:6" x14ac:dyDescent="0.25">
      <c r="A99" s="1248" t="s">
        <v>159</v>
      </c>
      <c r="B99" s="1243" t="s">
        <v>160</v>
      </c>
      <c r="C99" s="1234">
        <v>9</v>
      </c>
      <c r="D99" s="1134">
        <v>0</v>
      </c>
      <c r="E99" s="1135">
        <v>0</v>
      </c>
      <c r="F99" s="1136">
        <v>619010</v>
      </c>
    </row>
    <row r="100" spans="1:6" x14ac:dyDescent="0.25">
      <c r="A100" s="1248" t="s">
        <v>161</v>
      </c>
      <c r="B100" s="1243" t="s">
        <v>162</v>
      </c>
      <c r="C100" s="1234">
        <v>18</v>
      </c>
      <c r="D100" s="1134">
        <v>0</v>
      </c>
      <c r="E100" s="1135">
        <v>0</v>
      </c>
      <c r="F100" s="1136">
        <v>3217750</v>
      </c>
    </row>
    <row r="101" spans="1:6" x14ac:dyDescent="0.25">
      <c r="A101" s="1248" t="s">
        <v>163</v>
      </c>
      <c r="B101" s="1243" t="s">
        <v>164</v>
      </c>
      <c r="C101" s="1234">
        <v>4</v>
      </c>
      <c r="D101" s="1134">
        <v>0</v>
      </c>
      <c r="E101" s="1135">
        <v>0</v>
      </c>
      <c r="F101" s="1136">
        <v>685140</v>
      </c>
    </row>
    <row r="102" spans="1:6" x14ac:dyDescent="0.25">
      <c r="A102" s="1280" t="s">
        <v>165</v>
      </c>
      <c r="B102" s="1263" t="s">
        <v>166</v>
      </c>
      <c r="C102" s="1235">
        <v>25</v>
      </c>
      <c r="D102" s="1137">
        <v>1</v>
      </c>
      <c r="E102" s="1138">
        <v>0</v>
      </c>
      <c r="F102" s="1139">
        <v>3637920</v>
      </c>
    </row>
    <row r="103" spans="1:6" x14ac:dyDescent="0.25">
      <c r="A103" s="1247" t="s">
        <v>167</v>
      </c>
      <c r="B103" s="1242" t="s">
        <v>168</v>
      </c>
      <c r="C103" s="1233">
        <v>51</v>
      </c>
      <c r="D103" s="1131">
        <v>0</v>
      </c>
      <c r="E103" s="1132">
        <v>0</v>
      </c>
      <c r="F103" s="1133">
        <v>5895730</v>
      </c>
    </row>
    <row r="104" spans="1:6" x14ac:dyDescent="0.25">
      <c r="A104" s="1248"/>
      <c r="B104" s="1243" t="s">
        <v>169</v>
      </c>
      <c r="C104" s="1234">
        <v>0</v>
      </c>
      <c r="D104" s="1134">
        <v>0</v>
      </c>
      <c r="E104" s="1135">
        <v>0</v>
      </c>
      <c r="F104" s="1136">
        <v>0</v>
      </c>
    </row>
    <row r="105" spans="1:6" x14ac:dyDescent="0.25">
      <c r="A105" s="1248"/>
      <c r="B105" s="1243" t="s">
        <v>170</v>
      </c>
      <c r="C105" s="1234">
        <v>35</v>
      </c>
      <c r="D105" s="1134">
        <v>0</v>
      </c>
      <c r="E105" s="1135">
        <v>0</v>
      </c>
      <c r="F105" s="1136">
        <v>4381650</v>
      </c>
    </row>
    <row r="106" spans="1:6" x14ac:dyDescent="0.25">
      <c r="A106" s="1249"/>
      <c r="B106" s="1257" t="s">
        <v>171</v>
      </c>
      <c r="C106" s="1236">
        <v>16</v>
      </c>
      <c r="D106" s="1141">
        <v>0</v>
      </c>
      <c r="E106" s="1142">
        <v>0</v>
      </c>
      <c r="F106" s="1143">
        <v>1514080</v>
      </c>
    </row>
    <row r="107" spans="1:6" x14ac:dyDescent="0.25">
      <c r="A107" s="1285" t="s">
        <v>172</v>
      </c>
      <c r="B107" s="1284" t="s">
        <v>173</v>
      </c>
      <c r="C107" s="1237">
        <v>43</v>
      </c>
      <c r="D107" s="1144">
        <v>2</v>
      </c>
      <c r="E107" s="1145">
        <v>0</v>
      </c>
      <c r="F107" s="1146">
        <v>8224945</v>
      </c>
    </row>
    <row r="108" spans="1:6" x14ac:dyDescent="0.25">
      <c r="A108" s="1281">
        <v>2106</v>
      </c>
      <c r="B108" s="1257" t="s">
        <v>174</v>
      </c>
      <c r="C108" s="1236">
        <v>2</v>
      </c>
      <c r="D108" s="1141">
        <v>0</v>
      </c>
      <c r="E108" s="1142">
        <v>0</v>
      </c>
      <c r="F108" s="1143">
        <v>104720</v>
      </c>
    </row>
    <row r="109" spans="1:6" x14ac:dyDescent="0.25">
      <c r="A109" s="1255"/>
      <c r="B109" s="1254" t="s">
        <v>175</v>
      </c>
      <c r="C109" s="1238">
        <v>679</v>
      </c>
      <c r="D109" s="1148">
        <v>26</v>
      </c>
      <c r="E109" s="1149">
        <v>0</v>
      </c>
      <c r="F109" s="1150">
        <v>106836430</v>
      </c>
    </row>
    <row r="110" spans="1:6" x14ac:dyDescent="0.25">
      <c r="A110" s="1075"/>
      <c r="B110" s="1075"/>
      <c r="C110" s="1075"/>
      <c r="D110" s="1075"/>
      <c r="E110" s="1075"/>
      <c r="F110" s="1072"/>
    </row>
    <row r="111" spans="1:6" x14ac:dyDescent="0.25">
      <c r="A111" s="1075"/>
      <c r="B111" s="1075"/>
      <c r="C111" s="1075"/>
      <c r="D111" s="1075"/>
      <c r="E111" s="1075"/>
      <c r="F111" s="1072"/>
    </row>
    <row r="112" spans="1:6" x14ac:dyDescent="0.25">
      <c r="A112" s="1589" t="s">
        <v>176</v>
      </c>
      <c r="B112" s="1590"/>
      <c r="C112" s="1590"/>
      <c r="D112" s="1590"/>
      <c r="E112" s="1591"/>
      <c r="F112" s="1072"/>
    </row>
    <row r="113" spans="1:6" ht="51" x14ac:dyDescent="0.25">
      <c r="A113" s="1077" t="s">
        <v>14</v>
      </c>
      <c r="B113" s="1077" t="s">
        <v>15</v>
      </c>
      <c r="C113" s="1078" t="s">
        <v>16</v>
      </c>
      <c r="D113" s="1123" t="s">
        <v>17</v>
      </c>
      <c r="E113" s="1079" t="s">
        <v>18</v>
      </c>
      <c r="F113" s="1072"/>
    </row>
    <row r="114" spans="1:6" x14ac:dyDescent="0.25">
      <c r="A114" s="1247" t="s">
        <v>177</v>
      </c>
      <c r="B114" s="1242" t="s">
        <v>178</v>
      </c>
      <c r="C114" s="1196">
        <v>109</v>
      </c>
      <c r="D114" s="1151">
        <v>125180</v>
      </c>
      <c r="E114" s="1152">
        <v>13644620</v>
      </c>
      <c r="F114" s="1075"/>
    </row>
    <row r="115" spans="1:6" x14ac:dyDescent="0.25">
      <c r="A115" s="1249" t="s">
        <v>179</v>
      </c>
      <c r="B115" s="1278" t="s">
        <v>180</v>
      </c>
      <c r="C115" s="1223">
        <v>5</v>
      </c>
      <c r="D115" s="1153">
        <v>131720</v>
      </c>
      <c r="E115" s="1128">
        <v>658600</v>
      </c>
      <c r="F115" s="1075"/>
    </row>
    <row r="116" spans="1:6" x14ac:dyDescent="0.25">
      <c r="A116" s="1129"/>
      <c r="B116" s="1206" t="s">
        <v>181</v>
      </c>
      <c r="C116" s="1129">
        <v>114</v>
      </c>
      <c r="D116" s="1101"/>
      <c r="E116" s="1130">
        <v>14303220</v>
      </c>
      <c r="F116" s="1075"/>
    </row>
    <row r="117" spans="1:6" x14ac:dyDescent="0.25">
      <c r="A117" s="1075"/>
      <c r="B117" s="1075"/>
      <c r="C117" s="1075"/>
      <c r="D117" s="1075"/>
      <c r="E117" s="1075"/>
      <c r="F117" s="1075"/>
    </row>
    <row r="118" spans="1:6" x14ac:dyDescent="0.25">
      <c r="A118" s="1075"/>
      <c r="B118" s="1075"/>
      <c r="C118" s="1075"/>
      <c r="D118" s="1075"/>
      <c r="E118" s="1075"/>
      <c r="F118" s="1072"/>
    </row>
    <row r="119" spans="1:6" x14ac:dyDescent="0.25">
      <c r="A119" s="1606" t="s">
        <v>182</v>
      </c>
      <c r="B119" s="1606"/>
      <c r="C119" s="1606"/>
      <c r="D119" s="1075"/>
      <c r="E119" s="1075"/>
      <c r="F119" s="1072"/>
    </row>
    <row r="120" spans="1:6" ht="38.25" x14ac:dyDescent="0.25">
      <c r="A120" s="1077" t="s">
        <v>14</v>
      </c>
      <c r="B120" s="1077" t="s">
        <v>16</v>
      </c>
      <c r="C120" s="1077" t="s">
        <v>18</v>
      </c>
      <c r="D120" s="1075"/>
      <c r="E120" s="1075"/>
      <c r="F120" s="1075"/>
    </row>
    <row r="121" spans="1:6" x14ac:dyDescent="0.25">
      <c r="A121" s="1154" t="s">
        <v>183</v>
      </c>
      <c r="B121" s="1155" t="s">
        <v>184</v>
      </c>
      <c r="C121" s="1156">
        <v>7403280</v>
      </c>
      <c r="D121" s="1075"/>
      <c r="E121" s="1075"/>
      <c r="F121" s="1075"/>
    </row>
    <row r="122" spans="1:6" x14ac:dyDescent="0.25">
      <c r="A122" s="1075"/>
      <c r="B122" s="1075"/>
      <c r="C122" s="1075"/>
      <c r="D122" s="1075"/>
      <c r="E122" s="1072"/>
      <c r="F122" s="1075"/>
    </row>
    <row r="123" spans="1:6" x14ac:dyDescent="0.25">
      <c r="A123" s="1075"/>
      <c r="B123" s="1075"/>
      <c r="C123" s="1075"/>
      <c r="D123" s="1075"/>
      <c r="E123" s="1072"/>
      <c r="F123" s="1075"/>
    </row>
    <row r="124" spans="1:6" x14ac:dyDescent="0.25">
      <c r="A124" s="1589" t="s">
        <v>185</v>
      </c>
      <c r="B124" s="1590"/>
      <c r="C124" s="1590"/>
      <c r="D124" s="1590"/>
      <c r="E124" s="1591"/>
      <c r="F124" s="1072"/>
    </row>
    <row r="125" spans="1:6" ht="51" x14ac:dyDescent="0.25">
      <c r="A125" s="1077" t="s">
        <v>14</v>
      </c>
      <c r="B125" s="1077" t="s">
        <v>15</v>
      </c>
      <c r="C125" s="1078" t="s">
        <v>16</v>
      </c>
      <c r="D125" s="1123" t="s">
        <v>17</v>
      </c>
      <c r="E125" s="1079" t="s">
        <v>18</v>
      </c>
      <c r="F125" s="1072"/>
    </row>
    <row r="126" spans="1:6" x14ac:dyDescent="0.25">
      <c r="A126" s="1247" t="s">
        <v>186</v>
      </c>
      <c r="B126" s="1264" t="s">
        <v>187</v>
      </c>
      <c r="C126" s="1196">
        <v>4390</v>
      </c>
      <c r="D126" s="1088">
        <v>32060</v>
      </c>
      <c r="E126" s="1157">
        <v>140743400</v>
      </c>
      <c r="F126" s="1075"/>
    </row>
    <row r="127" spans="1:6" x14ac:dyDescent="0.25">
      <c r="A127" s="1248" t="s">
        <v>188</v>
      </c>
      <c r="B127" s="1244" t="s">
        <v>189</v>
      </c>
      <c r="C127" s="1193">
        <v>0</v>
      </c>
      <c r="D127" s="1083">
        <v>29510</v>
      </c>
      <c r="E127" s="1158">
        <v>0</v>
      </c>
      <c r="F127" s="1075"/>
    </row>
    <row r="128" spans="1:6" x14ac:dyDescent="0.25">
      <c r="A128" s="1248" t="s">
        <v>190</v>
      </c>
      <c r="B128" s="1244" t="s">
        <v>191</v>
      </c>
      <c r="C128" s="1193">
        <v>0</v>
      </c>
      <c r="D128" s="1083">
        <v>24600</v>
      </c>
      <c r="E128" s="1158">
        <v>0</v>
      </c>
      <c r="F128" s="1075"/>
    </row>
    <row r="129" spans="1:6" x14ac:dyDescent="0.25">
      <c r="A129" s="1248" t="s">
        <v>192</v>
      </c>
      <c r="B129" s="1244" t="s">
        <v>193</v>
      </c>
      <c r="C129" s="1193">
        <v>178</v>
      </c>
      <c r="D129" s="1083">
        <v>133290</v>
      </c>
      <c r="E129" s="1158">
        <v>23725620</v>
      </c>
      <c r="F129" s="1075"/>
    </row>
    <row r="130" spans="1:6" x14ac:dyDescent="0.25">
      <c r="A130" s="1248" t="s">
        <v>194</v>
      </c>
      <c r="B130" s="1244" t="s">
        <v>195</v>
      </c>
      <c r="C130" s="1193">
        <v>241</v>
      </c>
      <c r="D130" s="1083">
        <v>64370</v>
      </c>
      <c r="E130" s="1158">
        <v>15513170</v>
      </c>
      <c r="F130" s="1075"/>
    </row>
    <row r="131" spans="1:6" x14ac:dyDescent="0.25">
      <c r="A131" s="1248" t="s">
        <v>196</v>
      </c>
      <c r="B131" s="1244" t="s">
        <v>197</v>
      </c>
      <c r="C131" s="1193">
        <v>155</v>
      </c>
      <c r="D131" s="1083">
        <v>57760</v>
      </c>
      <c r="E131" s="1158">
        <v>8952800</v>
      </c>
      <c r="F131" s="1075"/>
    </row>
    <row r="132" spans="1:6" x14ac:dyDescent="0.25">
      <c r="A132" s="1248" t="s">
        <v>198</v>
      </c>
      <c r="B132" s="1244" t="s">
        <v>199</v>
      </c>
      <c r="C132" s="1193">
        <v>0</v>
      </c>
      <c r="D132" s="1083">
        <v>16390</v>
      </c>
      <c r="E132" s="1158">
        <v>0</v>
      </c>
      <c r="F132" s="1075"/>
    </row>
    <row r="133" spans="1:6" x14ac:dyDescent="0.25">
      <c r="A133" s="1248" t="s">
        <v>200</v>
      </c>
      <c r="B133" s="1244" t="s">
        <v>201</v>
      </c>
      <c r="C133" s="1193">
        <v>0</v>
      </c>
      <c r="D133" s="1083">
        <v>25680</v>
      </c>
      <c r="E133" s="1158">
        <v>0</v>
      </c>
      <c r="F133" s="1075"/>
    </row>
    <row r="134" spans="1:6" x14ac:dyDescent="0.25">
      <c r="A134" s="1248" t="s">
        <v>202</v>
      </c>
      <c r="B134" s="1244" t="s">
        <v>203</v>
      </c>
      <c r="C134" s="1193">
        <v>0</v>
      </c>
      <c r="D134" s="1083">
        <v>25890</v>
      </c>
      <c r="E134" s="1158">
        <v>0</v>
      </c>
      <c r="F134" s="1075"/>
    </row>
    <row r="135" spans="1:6" x14ac:dyDescent="0.25">
      <c r="A135" s="1248" t="s">
        <v>204</v>
      </c>
      <c r="B135" s="1244" t="s">
        <v>205</v>
      </c>
      <c r="C135" s="1193">
        <v>0</v>
      </c>
      <c r="D135" s="1083">
        <v>26730</v>
      </c>
      <c r="E135" s="1158">
        <v>0</v>
      </c>
      <c r="F135" s="1075"/>
    </row>
    <row r="136" spans="1:6" x14ac:dyDescent="0.25">
      <c r="A136" s="1248" t="s">
        <v>206</v>
      </c>
      <c r="B136" s="1244" t="s">
        <v>207</v>
      </c>
      <c r="C136" s="1193">
        <v>0</v>
      </c>
      <c r="D136" s="1083">
        <v>32060</v>
      </c>
      <c r="E136" s="1158">
        <v>0</v>
      </c>
      <c r="F136" s="1075"/>
    </row>
    <row r="137" spans="1:6" x14ac:dyDescent="0.25">
      <c r="A137" s="1248" t="s">
        <v>208</v>
      </c>
      <c r="B137" s="1243" t="s">
        <v>209</v>
      </c>
      <c r="C137" s="1193">
        <v>32</v>
      </c>
      <c r="D137" s="1083">
        <v>6220</v>
      </c>
      <c r="E137" s="1158">
        <v>199040</v>
      </c>
      <c r="F137" s="1075"/>
    </row>
    <row r="138" spans="1:6" x14ac:dyDescent="0.25">
      <c r="A138" s="1248" t="s">
        <v>210</v>
      </c>
      <c r="B138" s="1243" t="s">
        <v>211</v>
      </c>
      <c r="C138" s="1193">
        <v>0</v>
      </c>
      <c r="D138" s="1083">
        <v>44930</v>
      </c>
      <c r="E138" s="1158">
        <v>0</v>
      </c>
      <c r="F138" s="1075"/>
    </row>
    <row r="139" spans="1:6" x14ac:dyDescent="0.25">
      <c r="A139" s="1249"/>
      <c r="B139" s="1282" t="s">
        <v>212</v>
      </c>
      <c r="C139" s="1232">
        <v>4996</v>
      </c>
      <c r="D139" s="1159"/>
      <c r="E139" s="1160">
        <v>189134030</v>
      </c>
      <c r="F139" s="1075"/>
    </row>
    <row r="140" spans="1:6" x14ac:dyDescent="0.25">
      <c r="A140" s="1247"/>
      <c r="B140" s="1283" t="s">
        <v>213</v>
      </c>
      <c r="C140" s="1196"/>
      <c r="D140" s="1088"/>
      <c r="E140" s="1157"/>
      <c r="F140" s="1075"/>
    </row>
    <row r="141" spans="1:6" x14ac:dyDescent="0.25">
      <c r="A141" s="1248" t="s">
        <v>214</v>
      </c>
      <c r="B141" s="1244" t="s">
        <v>215</v>
      </c>
      <c r="C141" s="1193">
        <v>0</v>
      </c>
      <c r="D141" s="1083">
        <v>10780</v>
      </c>
      <c r="E141" s="1158">
        <v>0</v>
      </c>
      <c r="F141" s="1075"/>
    </row>
    <row r="142" spans="1:6" x14ac:dyDescent="0.25">
      <c r="A142" s="1248" t="s">
        <v>216</v>
      </c>
      <c r="B142" s="1244" t="s">
        <v>217</v>
      </c>
      <c r="C142" s="1193">
        <v>0</v>
      </c>
      <c r="D142" s="1083">
        <v>10780</v>
      </c>
      <c r="E142" s="1158">
        <v>0</v>
      </c>
      <c r="F142" s="1075"/>
    </row>
    <row r="143" spans="1:6" x14ac:dyDescent="0.25">
      <c r="A143" s="1248" t="s">
        <v>218</v>
      </c>
      <c r="B143" s="1244" t="s">
        <v>219</v>
      </c>
      <c r="C143" s="1193">
        <v>0</v>
      </c>
      <c r="D143" s="1083">
        <v>4750</v>
      </c>
      <c r="E143" s="1158">
        <v>0</v>
      </c>
      <c r="F143" s="1075"/>
    </row>
    <row r="144" spans="1:6" x14ac:dyDescent="0.25">
      <c r="A144" s="1248" t="s">
        <v>220</v>
      </c>
      <c r="B144" s="1244" t="s">
        <v>221</v>
      </c>
      <c r="C144" s="1193">
        <v>0</v>
      </c>
      <c r="D144" s="1083">
        <v>86670</v>
      </c>
      <c r="E144" s="1158">
        <v>0</v>
      </c>
      <c r="F144" s="1075"/>
    </row>
    <row r="145" spans="1:6" x14ac:dyDescent="0.25">
      <c r="A145" s="1248" t="s">
        <v>222</v>
      </c>
      <c r="B145" s="1244" t="s">
        <v>223</v>
      </c>
      <c r="C145" s="1193">
        <v>0</v>
      </c>
      <c r="D145" s="1083">
        <v>10230</v>
      </c>
      <c r="E145" s="1158">
        <v>0</v>
      </c>
      <c r="F145" s="1075"/>
    </row>
    <row r="146" spans="1:6" x14ac:dyDescent="0.25">
      <c r="A146" s="1248" t="s">
        <v>224</v>
      </c>
      <c r="B146" s="1244" t="s">
        <v>225</v>
      </c>
      <c r="C146" s="1193">
        <v>0</v>
      </c>
      <c r="D146" s="1083">
        <v>7880</v>
      </c>
      <c r="E146" s="1158">
        <v>0</v>
      </c>
      <c r="F146" s="1075"/>
    </row>
    <row r="147" spans="1:6" x14ac:dyDescent="0.25">
      <c r="A147" s="1249"/>
      <c r="B147" s="1282" t="s">
        <v>226</v>
      </c>
      <c r="C147" s="1232">
        <v>0</v>
      </c>
      <c r="D147" s="1159"/>
      <c r="E147" s="1160">
        <v>0</v>
      </c>
      <c r="F147" s="1075"/>
    </row>
    <row r="148" spans="1:6" x14ac:dyDescent="0.25">
      <c r="A148" s="1255"/>
      <c r="B148" s="1254" t="s">
        <v>227</v>
      </c>
      <c r="C148" s="1092">
        <v>4996</v>
      </c>
      <c r="D148" s="1161"/>
      <c r="E148" s="1162">
        <v>189134030</v>
      </c>
      <c r="F148" s="1075"/>
    </row>
    <row r="149" spans="1:6" x14ac:dyDescent="0.25">
      <c r="A149" s="1075"/>
      <c r="B149" s="1075"/>
      <c r="C149" s="1075"/>
      <c r="D149" s="1075"/>
      <c r="E149" s="1075"/>
      <c r="F149" s="1075"/>
    </row>
    <row r="150" spans="1:6" x14ac:dyDescent="0.25">
      <c r="A150" s="1075"/>
      <c r="B150" s="1075"/>
      <c r="C150" s="1075"/>
      <c r="D150" s="1075"/>
      <c r="E150" s="1075"/>
      <c r="F150" s="1072"/>
    </row>
    <row r="151" spans="1:6" x14ac:dyDescent="0.25">
      <c r="A151" s="1607" t="s">
        <v>228</v>
      </c>
      <c r="B151" s="1608"/>
      <c r="C151" s="1608"/>
      <c r="D151" s="1608"/>
      <c r="E151" s="1609"/>
      <c r="F151" s="1072"/>
    </row>
    <row r="152" spans="1:6" ht="51" x14ac:dyDescent="0.25">
      <c r="A152" s="1077" t="s">
        <v>14</v>
      </c>
      <c r="B152" s="1077" t="s">
        <v>15</v>
      </c>
      <c r="C152" s="1078" t="s">
        <v>16</v>
      </c>
      <c r="D152" s="1123" t="s">
        <v>17</v>
      </c>
      <c r="E152" s="1079" t="s">
        <v>18</v>
      </c>
      <c r="F152" s="1075"/>
    </row>
    <row r="153" spans="1:6" x14ac:dyDescent="0.25">
      <c r="A153" s="1247" t="s">
        <v>229</v>
      </c>
      <c r="B153" s="1264" t="s">
        <v>230</v>
      </c>
      <c r="C153" s="1196">
        <v>293</v>
      </c>
      <c r="D153" s="1088">
        <v>740</v>
      </c>
      <c r="E153" s="1157">
        <v>216820</v>
      </c>
      <c r="F153" s="1075"/>
    </row>
    <row r="154" spans="1:6" x14ac:dyDescent="0.25">
      <c r="A154" s="1249" t="s">
        <v>231</v>
      </c>
      <c r="B154" s="1245" t="s">
        <v>232</v>
      </c>
      <c r="C154" s="1208">
        <v>0</v>
      </c>
      <c r="D154" s="1090">
        <v>100</v>
      </c>
      <c r="E154" s="1163">
        <v>0</v>
      </c>
      <c r="F154" s="1075"/>
    </row>
    <row r="155" spans="1:6" x14ac:dyDescent="0.25">
      <c r="A155" s="1255"/>
      <c r="B155" s="1254" t="s">
        <v>233</v>
      </c>
      <c r="C155" s="1092">
        <v>293</v>
      </c>
      <c r="D155" s="1161"/>
      <c r="E155" s="1162">
        <v>216820</v>
      </c>
      <c r="F155" s="1075"/>
    </row>
    <row r="156" spans="1:6" x14ac:dyDescent="0.25">
      <c r="A156" s="1075"/>
      <c r="B156" s="1075"/>
      <c r="C156" s="1075"/>
      <c r="D156" s="1075"/>
      <c r="E156" s="1075"/>
      <c r="F156" s="1075"/>
    </row>
    <row r="157" spans="1:6" x14ac:dyDescent="0.25">
      <c r="A157" s="1075"/>
      <c r="B157" s="1075"/>
      <c r="C157" s="1075"/>
      <c r="D157" s="1075"/>
      <c r="E157" s="1075"/>
      <c r="F157" s="1075"/>
    </row>
    <row r="158" spans="1:6" x14ac:dyDescent="0.25">
      <c r="A158" s="1607" t="s">
        <v>234</v>
      </c>
      <c r="B158" s="1608"/>
      <c r="C158" s="1608"/>
      <c r="D158" s="1608"/>
      <c r="E158" s="1609"/>
      <c r="F158" s="1072"/>
    </row>
    <row r="159" spans="1:6" ht="51" x14ac:dyDescent="0.25">
      <c r="A159" s="1077" t="s">
        <v>14</v>
      </c>
      <c r="B159" s="1077" t="s">
        <v>15</v>
      </c>
      <c r="C159" s="1078" t="s">
        <v>16</v>
      </c>
      <c r="D159" s="1123" t="s">
        <v>17</v>
      </c>
      <c r="E159" s="1079" t="s">
        <v>18</v>
      </c>
      <c r="F159" s="1075"/>
    </row>
    <row r="160" spans="1:6" x14ac:dyDescent="0.25">
      <c r="A160" s="1247" t="s">
        <v>235</v>
      </c>
      <c r="B160" s="1242" t="s">
        <v>236</v>
      </c>
      <c r="C160" s="1227">
        <v>0</v>
      </c>
      <c r="D160" s="1088">
        <v>40370</v>
      </c>
      <c r="E160" s="1157">
        <v>0</v>
      </c>
      <c r="F160" s="1075"/>
    </row>
    <row r="161" spans="1:6" x14ac:dyDescent="0.25">
      <c r="A161" s="1248" t="s">
        <v>237</v>
      </c>
      <c r="B161" s="1244" t="s">
        <v>238</v>
      </c>
      <c r="C161" s="1231">
        <v>0</v>
      </c>
      <c r="D161" s="1083">
        <v>25390</v>
      </c>
      <c r="E161" s="1158">
        <v>0</v>
      </c>
      <c r="F161" s="1075"/>
    </row>
    <row r="162" spans="1:6" x14ac:dyDescent="0.25">
      <c r="A162" s="1248" t="s">
        <v>239</v>
      </c>
      <c r="B162" s="1243" t="s">
        <v>240</v>
      </c>
      <c r="C162" s="1231">
        <v>0</v>
      </c>
      <c r="D162" s="1083">
        <v>26150</v>
      </c>
      <c r="E162" s="1158">
        <v>0</v>
      </c>
      <c r="F162" s="1075"/>
    </row>
    <row r="163" spans="1:6" x14ac:dyDescent="0.25">
      <c r="A163" s="1248" t="s">
        <v>241</v>
      </c>
      <c r="B163" s="1244" t="s">
        <v>242</v>
      </c>
      <c r="C163" s="1231">
        <v>0</v>
      </c>
      <c r="D163" s="1083">
        <v>784500</v>
      </c>
      <c r="E163" s="1158">
        <v>0</v>
      </c>
      <c r="F163" s="1075"/>
    </row>
    <row r="164" spans="1:6" x14ac:dyDescent="0.25">
      <c r="A164" s="1248" t="s">
        <v>243</v>
      </c>
      <c r="B164" s="1244" t="s">
        <v>244</v>
      </c>
      <c r="C164" s="1231">
        <v>0</v>
      </c>
      <c r="D164" s="1083">
        <v>356330</v>
      </c>
      <c r="E164" s="1158">
        <v>0</v>
      </c>
      <c r="F164" s="1075"/>
    </row>
    <row r="165" spans="1:6" x14ac:dyDescent="0.25">
      <c r="A165" s="1248" t="s">
        <v>245</v>
      </c>
      <c r="B165" s="1244" t="s">
        <v>246</v>
      </c>
      <c r="C165" s="1231">
        <v>0</v>
      </c>
      <c r="D165" s="1083">
        <v>544860</v>
      </c>
      <c r="E165" s="1158">
        <v>0</v>
      </c>
      <c r="F165" s="1075"/>
    </row>
    <row r="166" spans="1:6" x14ac:dyDescent="0.25">
      <c r="A166" s="1280" t="s">
        <v>247</v>
      </c>
      <c r="B166" s="1278" t="s">
        <v>248</v>
      </c>
      <c r="C166" s="1231">
        <v>0</v>
      </c>
      <c r="D166" s="1083">
        <v>49130</v>
      </c>
      <c r="E166" s="1158">
        <v>0</v>
      </c>
      <c r="F166" s="1075"/>
    </row>
    <row r="167" spans="1:6" x14ac:dyDescent="0.25">
      <c r="A167" s="1281">
        <v>1901029</v>
      </c>
      <c r="B167" s="1279" t="s">
        <v>249</v>
      </c>
      <c r="C167" s="1228">
        <v>0</v>
      </c>
      <c r="D167" s="1090">
        <v>638670</v>
      </c>
      <c r="E167" s="1163">
        <v>0</v>
      </c>
      <c r="F167" s="1075"/>
    </row>
    <row r="168" spans="1:6" x14ac:dyDescent="0.25">
      <c r="A168" s="1147"/>
      <c r="B168" s="1164" t="s">
        <v>250</v>
      </c>
      <c r="C168" s="1165">
        <v>0</v>
      </c>
      <c r="D168" s="1166"/>
      <c r="E168" s="1167">
        <v>0</v>
      </c>
      <c r="F168" s="1075"/>
    </row>
    <row r="169" spans="1:6" x14ac:dyDescent="0.25">
      <c r="A169" s="1075"/>
      <c r="B169" s="1075"/>
      <c r="C169" s="1075"/>
      <c r="D169" s="1075"/>
      <c r="E169" s="1075"/>
      <c r="F169" s="1075"/>
    </row>
    <row r="170" spans="1:6" x14ac:dyDescent="0.25">
      <c r="A170" s="1075"/>
      <c r="B170" s="1075"/>
      <c r="C170" s="1075"/>
      <c r="D170" s="1075"/>
      <c r="E170" s="1075"/>
      <c r="F170" s="1075"/>
    </row>
    <row r="171" spans="1:6" x14ac:dyDescent="0.25">
      <c r="A171" s="1589" t="s">
        <v>251</v>
      </c>
      <c r="B171" s="1590"/>
      <c r="C171" s="1590"/>
      <c r="D171" s="1590"/>
      <c r="E171" s="1591"/>
      <c r="F171" s="1072"/>
    </row>
    <row r="172" spans="1:6" ht="51" x14ac:dyDescent="0.25">
      <c r="A172" s="1077" t="s">
        <v>14</v>
      </c>
      <c r="B172" s="1077" t="s">
        <v>15</v>
      </c>
      <c r="C172" s="1078" t="s">
        <v>16</v>
      </c>
      <c r="D172" s="1123" t="s">
        <v>17</v>
      </c>
      <c r="E172" s="1079" t="s">
        <v>18</v>
      </c>
      <c r="F172" s="1075"/>
    </row>
    <row r="173" spans="1:6" x14ac:dyDescent="0.25">
      <c r="A173" s="1276">
        <v>1101004</v>
      </c>
      <c r="B173" s="1271" t="s">
        <v>252</v>
      </c>
      <c r="C173" s="1196">
        <v>5</v>
      </c>
      <c r="D173" s="1088">
        <v>13840</v>
      </c>
      <c r="E173" s="1157">
        <v>69200</v>
      </c>
      <c r="F173" s="1075"/>
    </row>
    <row r="174" spans="1:6" x14ac:dyDescent="0.25">
      <c r="A174" s="1270">
        <v>1101006</v>
      </c>
      <c r="B174" s="1272" t="s">
        <v>253</v>
      </c>
      <c r="C174" s="1193">
        <v>0</v>
      </c>
      <c r="D174" s="1083">
        <v>11070</v>
      </c>
      <c r="E174" s="1158">
        <v>0</v>
      </c>
      <c r="F174" s="1075"/>
    </row>
    <row r="175" spans="1:6" x14ac:dyDescent="0.25">
      <c r="A175" s="1270" t="s">
        <v>254</v>
      </c>
      <c r="B175" s="1273" t="s">
        <v>255</v>
      </c>
      <c r="C175" s="1193">
        <v>531</v>
      </c>
      <c r="D175" s="1083">
        <v>4740</v>
      </c>
      <c r="E175" s="1158">
        <v>2516940</v>
      </c>
      <c r="F175" s="1075"/>
    </row>
    <row r="176" spans="1:6" ht="26.25" x14ac:dyDescent="0.25">
      <c r="A176" s="1270" t="s">
        <v>256</v>
      </c>
      <c r="B176" s="1273" t="s">
        <v>257</v>
      </c>
      <c r="C176" s="1193">
        <v>0</v>
      </c>
      <c r="D176" s="1083">
        <v>13370</v>
      </c>
      <c r="E176" s="1158">
        <v>0</v>
      </c>
      <c r="F176" s="1075"/>
    </row>
    <row r="177" spans="1:6" ht="26.25" x14ac:dyDescent="0.25">
      <c r="A177" s="1270" t="s">
        <v>258</v>
      </c>
      <c r="B177" s="1273" t="s">
        <v>259</v>
      </c>
      <c r="C177" s="1193">
        <v>25</v>
      </c>
      <c r="D177" s="1083">
        <v>22670</v>
      </c>
      <c r="E177" s="1158">
        <v>566750</v>
      </c>
      <c r="F177" s="1075"/>
    </row>
    <row r="178" spans="1:6" x14ac:dyDescent="0.25">
      <c r="A178" s="1270" t="s">
        <v>260</v>
      </c>
      <c r="B178" s="1273" t="s">
        <v>261</v>
      </c>
      <c r="C178" s="1193">
        <v>0</v>
      </c>
      <c r="D178" s="1083">
        <v>43280</v>
      </c>
      <c r="E178" s="1158">
        <v>0</v>
      </c>
      <c r="F178" s="1075"/>
    </row>
    <row r="179" spans="1:6" x14ac:dyDescent="0.25">
      <c r="A179" s="1270" t="s">
        <v>262</v>
      </c>
      <c r="B179" s="1273" t="s">
        <v>263</v>
      </c>
      <c r="C179" s="1193">
        <v>19</v>
      </c>
      <c r="D179" s="1083">
        <v>48240</v>
      </c>
      <c r="E179" s="1158">
        <v>916560</v>
      </c>
      <c r="F179" s="1075"/>
    </row>
    <row r="180" spans="1:6" ht="26.25" x14ac:dyDescent="0.25">
      <c r="A180" s="1270" t="s">
        <v>264</v>
      </c>
      <c r="B180" s="1273" t="s">
        <v>265</v>
      </c>
      <c r="C180" s="1193">
        <v>0</v>
      </c>
      <c r="D180" s="1083">
        <v>27060</v>
      </c>
      <c r="E180" s="1158">
        <v>0</v>
      </c>
      <c r="F180" s="1075"/>
    </row>
    <row r="181" spans="1:6" x14ac:dyDescent="0.25">
      <c r="A181" s="1270" t="s">
        <v>266</v>
      </c>
      <c r="B181" s="1274" t="s">
        <v>267</v>
      </c>
      <c r="C181" s="1193">
        <v>0</v>
      </c>
      <c r="D181" s="1083">
        <v>209350</v>
      </c>
      <c r="E181" s="1158">
        <v>0</v>
      </c>
      <c r="F181" s="1075"/>
    </row>
    <row r="182" spans="1:6" x14ac:dyDescent="0.25">
      <c r="A182" s="1270" t="s">
        <v>268</v>
      </c>
      <c r="B182" s="1273" t="s">
        <v>269</v>
      </c>
      <c r="C182" s="1193">
        <v>0</v>
      </c>
      <c r="D182" s="1083">
        <v>238000</v>
      </c>
      <c r="E182" s="1158">
        <v>0</v>
      </c>
      <c r="F182" s="1075"/>
    </row>
    <row r="183" spans="1:6" x14ac:dyDescent="0.25">
      <c r="A183" s="1270" t="s">
        <v>270</v>
      </c>
      <c r="B183" s="1273" t="s">
        <v>271</v>
      </c>
      <c r="C183" s="1193">
        <v>0</v>
      </c>
      <c r="D183" s="1083">
        <v>194080</v>
      </c>
      <c r="E183" s="1158">
        <v>0</v>
      </c>
      <c r="F183" s="1075"/>
    </row>
    <row r="184" spans="1:6" ht="26.25" x14ac:dyDescent="0.25">
      <c r="A184" s="1270" t="s">
        <v>272</v>
      </c>
      <c r="B184" s="1274" t="s">
        <v>273</v>
      </c>
      <c r="C184" s="1193">
        <v>0</v>
      </c>
      <c r="D184" s="1083">
        <v>249290</v>
      </c>
      <c r="E184" s="1158">
        <v>0</v>
      </c>
      <c r="F184" s="1075"/>
    </row>
    <row r="185" spans="1:6" ht="26.25" x14ac:dyDescent="0.25">
      <c r="A185" s="1270" t="s">
        <v>274</v>
      </c>
      <c r="B185" s="1274" t="s">
        <v>275</v>
      </c>
      <c r="C185" s="1193">
        <v>0</v>
      </c>
      <c r="D185" s="1083">
        <v>255080</v>
      </c>
      <c r="E185" s="1158">
        <v>0</v>
      </c>
      <c r="F185" s="1075"/>
    </row>
    <row r="186" spans="1:6" ht="26.25" x14ac:dyDescent="0.25">
      <c r="A186" s="1270" t="s">
        <v>276</v>
      </c>
      <c r="B186" s="1274" t="s">
        <v>277</v>
      </c>
      <c r="C186" s="1193">
        <v>0</v>
      </c>
      <c r="D186" s="1083">
        <v>215710</v>
      </c>
      <c r="E186" s="1158">
        <v>0</v>
      </c>
      <c r="F186" s="1075"/>
    </row>
    <row r="187" spans="1:6" x14ac:dyDescent="0.25">
      <c r="A187" s="1270" t="s">
        <v>278</v>
      </c>
      <c r="B187" s="1274" t="s">
        <v>279</v>
      </c>
      <c r="C187" s="1193">
        <v>0</v>
      </c>
      <c r="D187" s="1083">
        <v>230250</v>
      </c>
      <c r="E187" s="1158">
        <v>0</v>
      </c>
      <c r="F187" s="1075"/>
    </row>
    <row r="188" spans="1:6" x14ac:dyDescent="0.25">
      <c r="A188" s="1270" t="s">
        <v>280</v>
      </c>
      <c r="B188" s="1274" t="s">
        <v>281</v>
      </c>
      <c r="C188" s="1193">
        <v>0</v>
      </c>
      <c r="D188" s="1083">
        <v>275320</v>
      </c>
      <c r="E188" s="1158">
        <v>0</v>
      </c>
      <c r="F188" s="1075"/>
    </row>
    <row r="189" spans="1:6" ht="26.25" x14ac:dyDescent="0.25">
      <c r="A189" s="1270" t="s">
        <v>282</v>
      </c>
      <c r="B189" s="1273" t="s">
        <v>283</v>
      </c>
      <c r="C189" s="1193">
        <v>0</v>
      </c>
      <c r="D189" s="1083">
        <v>244150</v>
      </c>
      <c r="E189" s="1158">
        <v>0</v>
      </c>
      <c r="F189" s="1075"/>
    </row>
    <row r="190" spans="1:6" ht="26.25" x14ac:dyDescent="0.25">
      <c r="A190" s="1270" t="s">
        <v>284</v>
      </c>
      <c r="B190" s="1274" t="s">
        <v>285</v>
      </c>
      <c r="C190" s="1193">
        <v>0</v>
      </c>
      <c r="D190" s="1083">
        <v>1786710</v>
      </c>
      <c r="E190" s="1158">
        <v>0</v>
      </c>
      <c r="F190" s="1075"/>
    </row>
    <row r="191" spans="1:6" x14ac:dyDescent="0.25">
      <c r="A191" s="1270" t="s">
        <v>286</v>
      </c>
      <c r="B191" s="1274" t="s">
        <v>287</v>
      </c>
      <c r="C191" s="1193">
        <v>0</v>
      </c>
      <c r="D191" s="1083">
        <v>1115980</v>
      </c>
      <c r="E191" s="1158">
        <v>0</v>
      </c>
      <c r="F191" s="1075"/>
    </row>
    <row r="192" spans="1:6" x14ac:dyDescent="0.25">
      <c r="A192" s="1248" t="s">
        <v>288</v>
      </c>
      <c r="B192" s="1274" t="s">
        <v>289</v>
      </c>
      <c r="C192" s="1193">
        <v>0</v>
      </c>
      <c r="D192" s="1083">
        <v>1080140</v>
      </c>
      <c r="E192" s="1158">
        <v>0</v>
      </c>
      <c r="F192" s="1075"/>
    </row>
    <row r="193" spans="1:6" ht="26.25" x14ac:dyDescent="0.25">
      <c r="A193" s="1270" t="s">
        <v>290</v>
      </c>
      <c r="B193" s="1274" t="s">
        <v>291</v>
      </c>
      <c r="C193" s="1193">
        <v>0</v>
      </c>
      <c r="D193" s="1083">
        <v>1131580</v>
      </c>
      <c r="E193" s="1158">
        <v>0</v>
      </c>
      <c r="F193" s="1075"/>
    </row>
    <row r="194" spans="1:6" x14ac:dyDescent="0.25">
      <c r="A194" s="1248" t="s">
        <v>292</v>
      </c>
      <c r="B194" s="1274" t="s">
        <v>293</v>
      </c>
      <c r="C194" s="1193">
        <v>0</v>
      </c>
      <c r="D194" s="1083">
        <v>160130</v>
      </c>
      <c r="E194" s="1158">
        <v>0</v>
      </c>
      <c r="F194" s="1075"/>
    </row>
    <row r="195" spans="1:6" x14ac:dyDescent="0.25">
      <c r="A195" s="1248" t="s">
        <v>294</v>
      </c>
      <c r="B195" s="1274" t="s">
        <v>295</v>
      </c>
      <c r="C195" s="1193">
        <v>0</v>
      </c>
      <c r="D195" s="1083">
        <v>365410</v>
      </c>
      <c r="E195" s="1158">
        <v>0</v>
      </c>
      <c r="F195" s="1075"/>
    </row>
    <row r="196" spans="1:6" x14ac:dyDescent="0.25">
      <c r="A196" s="1270" t="s">
        <v>296</v>
      </c>
      <c r="B196" s="1274" t="s">
        <v>297</v>
      </c>
      <c r="C196" s="1193">
        <v>0</v>
      </c>
      <c r="D196" s="1083">
        <v>135470</v>
      </c>
      <c r="E196" s="1158">
        <v>0</v>
      </c>
      <c r="F196" s="1075"/>
    </row>
    <row r="197" spans="1:6" x14ac:dyDescent="0.25">
      <c r="A197" s="1270" t="s">
        <v>298</v>
      </c>
      <c r="B197" s="1274" t="s">
        <v>299</v>
      </c>
      <c r="C197" s="1193">
        <v>0</v>
      </c>
      <c r="D197" s="1083">
        <v>1097590</v>
      </c>
      <c r="E197" s="1158">
        <v>0</v>
      </c>
      <c r="F197" s="1075"/>
    </row>
    <row r="198" spans="1:6" x14ac:dyDescent="0.25">
      <c r="A198" s="1270" t="s">
        <v>300</v>
      </c>
      <c r="B198" s="1274" t="s">
        <v>301</v>
      </c>
      <c r="C198" s="1193">
        <v>0</v>
      </c>
      <c r="D198" s="1083">
        <v>1097590</v>
      </c>
      <c r="E198" s="1158">
        <v>0</v>
      </c>
      <c r="F198" s="1075"/>
    </row>
    <row r="199" spans="1:6" x14ac:dyDescent="0.25">
      <c r="A199" s="1270">
        <v>1801001</v>
      </c>
      <c r="B199" s="1272" t="s">
        <v>302</v>
      </c>
      <c r="C199" s="1193">
        <v>18</v>
      </c>
      <c r="D199" s="1083">
        <v>32740</v>
      </c>
      <c r="E199" s="1158">
        <v>589320</v>
      </c>
      <c r="F199" s="1075"/>
    </row>
    <row r="200" spans="1:6" x14ac:dyDescent="0.25">
      <c r="A200" s="1270">
        <v>1801003</v>
      </c>
      <c r="B200" s="1274" t="s">
        <v>303</v>
      </c>
      <c r="C200" s="1193">
        <v>0</v>
      </c>
      <c r="D200" s="1083">
        <v>39490</v>
      </c>
      <c r="E200" s="1158">
        <v>0</v>
      </c>
      <c r="F200" s="1075"/>
    </row>
    <row r="201" spans="1:6" x14ac:dyDescent="0.25">
      <c r="A201" s="1270">
        <v>1801006</v>
      </c>
      <c r="B201" s="1272" t="s">
        <v>304</v>
      </c>
      <c r="C201" s="1193">
        <v>2</v>
      </c>
      <c r="D201" s="1083">
        <v>42060</v>
      </c>
      <c r="E201" s="1158">
        <v>84120</v>
      </c>
      <c r="F201" s="1075"/>
    </row>
    <row r="202" spans="1:6" ht="26.25" x14ac:dyDescent="0.25">
      <c r="A202" s="1270" t="s">
        <v>305</v>
      </c>
      <c r="B202" s="1272" t="s">
        <v>306</v>
      </c>
      <c r="C202" s="1193">
        <v>0</v>
      </c>
      <c r="D202" s="1083">
        <v>8850</v>
      </c>
      <c r="E202" s="1158">
        <v>0</v>
      </c>
      <c r="F202" s="1075"/>
    </row>
    <row r="203" spans="1:6" ht="26.25" x14ac:dyDescent="0.25">
      <c r="A203" s="1277" t="s">
        <v>307</v>
      </c>
      <c r="B203" s="1275" t="s">
        <v>308</v>
      </c>
      <c r="C203" s="1230">
        <v>0</v>
      </c>
      <c r="D203" s="1168">
        <v>375680</v>
      </c>
      <c r="E203" s="1169">
        <v>0</v>
      </c>
      <c r="F203" s="1075"/>
    </row>
    <row r="204" spans="1:6" x14ac:dyDescent="0.25">
      <c r="A204" s="1255"/>
      <c r="B204" s="1254" t="s">
        <v>309</v>
      </c>
      <c r="C204" s="1092">
        <v>600</v>
      </c>
      <c r="D204" s="1161"/>
      <c r="E204" s="1162">
        <v>4742890</v>
      </c>
      <c r="F204" s="1075"/>
    </row>
    <row r="205" spans="1:6" x14ac:dyDescent="0.25">
      <c r="A205" s="1075"/>
      <c r="B205" s="1075"/>
      <c r="C205" s="1075"/>
      <c r="D205" s="1075"/>
      <c r="E205" s="1075"/>
      <c r="F205" s="1075"/>
    </row>
    <row r="206" spans="1:6" x14ac:dyDescent="0.25">
      <c r="A206" s="1075"/>
      <c r="B206" s="1075"/>
      <c r="C206" s="1075"/>
      <c r="D206" s="1075"/>
      <c r="E206" s="1075"/>
      <c r="F206" s="1075"/>
    </row>
    <row r="207" spans="1:6" x14ac:dyDescent="0.25">
      <c r="A207" s="1589" t="s">
        <v>310</v>
      </c>
      <c r="B207" s="1590"/>
      <c r="C207" s="1590"/>
      <c r="D207" s="1590"/>
      <c r="E207" s="1591"/>
      <c r="F207" s="1072"/>
    </row>
    <row r="208" spans="1:6" ht="51" x14ac:dyDescent="0.25">
      <c r="A208" s="1077" t="s">
        <v>14</v>
      </c>
      <c r="B208" s="1077" t="s">
        <v>15</v>
      </c>
      <c r="C208" s="1078" t="s">
        <v>16</v>
      </c>
      <c r="D208" s="1123" t="s">
        <v>17</v>
      </c>
      <c r="E208" s="1079" t="s">
        <v>18</v>
      </c>
      <c r="F208" s="1072"/>
    </row>
    <row r="209" spans="1:6" x14ac:dyDescent="0.25">
      <c r="A209" s="1247" t="s">
        <v>311</v>
      </c>
      <c r="B209" s="1264" t="s">
        <v>312</v>
      </c>
      <c r="C209" s="1196">
        <v>0</v>
      </c>
      <c r="D209" s="1088">
        <v>13700</v>
      </c>
      <c r="E209" s="1157">
        <v>0</v>
      </c>
      <c r="F209" s="1075"/>
    </row>
    <row r="210" spans="1:6" x14ac:dyDescent="0.25">
      <c r="A210" s="1248" t="s">
        <v>313</v>
      </c>
      <c r="B210" s="1244" t="s">
        <v>314</v>
      </c>
      <c r="C210" s="1193">
        <v>48</v>
      </c>
      <c r="D210" s="1083">
        <v>13700</v>
      </c>
      <c r="E210" s="1158">
        <v>657600</v>
      </c>
      <c r="F210" s="1075"/>
    </row>
    <row r="211" spans="1:6" x14ac:dyDescent="0.25">
      <c r="A211" s="1248" t="s">
        <v>315</v>
      </c>
      <c r="B211" s="1243" t="s">
        <v>316</v>
      </c>
      <c r="C211" s="1193">
        <v>0</v>
      </c>
      <c r="D211" s="1083">
        <v>1310</v>
      </c>
      <c r="E211" s="1158">
        <v>0</v>
      </c>
      <c r="F211" s="1075"/>
    </row>
    <row r="212" spans="1:6" x14ac:dyDescent="0.25">
      <c r="A212" s="1248" t="s">
        <v>317</v>
      </c>
      <c r="B212" s="1243" t="s">
        <v>318</v>
      </c>
      <c r="C212" s="1193">
        <v>504</v>
      </c>
      <c r="D212" s="1083">
        <v>640</v>
      </c>
      <c r="E212" s="1158">
        <v>322560</v>
      </c>
      <c r="F212" s="1075"/>
    </row>
    <row r="213" spans="1:6" x14ac:dyDescent="0.25">
      <c r="A213" s="1248" t="s">
        <v>319</v>
      </c>
      <c r="B213" s="1244" t="s">
        <v>320</v>
      </c>
      <c r="C213" s="1193">
        <v>288</v>
      </c>
      <c r="D213" s="1083">
        <v>1940</v>
      </c>
      <c r="E213" s="1158">
        <v>558720</v>
      </c>
      <c r="F213" s="1075"/>
    </row>
    <row r="214" spans="1:6" x14ac:dyDescent="0.25">
      <c r="A214" s="1248" t="s">
        <v>321</v>
      </c>
      <c r="B214" s="1244" t="s">
        <v>322</v>
      </c>
      <c r="C214" s="1193">
        <v>38</v>
      </c>
      <c r="D214" s="1083">
        <v>14590</v>
      </c>
      <c r="E214" s="1158">
        <v>554420</v>
      </c>
      <c r="F214" s="1075"/>
    </row>
    <row r="215" spans="1:6" x14ac:dyDescent="0.25">
      <c r="A215" s="1248" t="s">
        <v>323</v>
      </c>
      <c r="B215" s="1243" t="s">
        <v>324</v>
      </c>
      <c r="C215" s="1193">
        <v>79</v>
      </c>
      <c r="D215" s="1083">
        <v>33500</v>
      </c>
      <c r="E215" s="1158">
        <v>2646500</v>
      </c>
      <c r="F215" s="1075"/>
    </row>
    <row r="216" spans="1:6" x14ac:dyDescent="0.25">
      <c r="A216" s="1270" t="s">
        <v>325</v>
      </c>
      <c r="B216" s="1243" t="s">
        <v>326</v>
      </c>
      <c r="C216" s="1193">
        <v>0</v>
      </c>
      <c r="D216" s="1170"/>
      <c r="E216" s="1158">
        <v>0</v>
      </c>
      <c r="F216" s="1075"/>
    </row>
    <row r="217" spans="1:6" x14ac:dyDescent="0.25">
      <c r="A217" s="1249" t="s">
        <v>327</v>
      </c>
      <c r="B217" s="1245" t="s">
        <v>328</v>
      </c>
      <c r="C217" s="1208">
        <v>44</v>
      </c>
      <c r="D217" s="1090">
        <v>27160</v>
      </c>
      <c r="E217" s="1163">
        <v>1195040</v>
      </c>
      <c r="F217" s="1075"/>
    </row>
    <row r="218" spans="1:6" x14ac:dyDescent="0.25">
      <c r="A218" s="1255"/>
      <c r="B218" s="1254" t="s">
        <v>329</v>
      </c>
      <c r="C218" s="1092">
        <v>1001</v>
      </c>
      <c r="D218" s="1161"/>
      <c r="E218" s="1169">
        <v>5934840</v>
      </c>
      <c r="F218" s="1075"/>
    </row>
    <row r="219" spans="1:6" x14ac:dyDescent="0.25">
      <c r="A219" s="1075"/>
      <c r="B219" s="1075"/>
      <c r="C219" s="1075"/>
      <c r="D219" s="1075"/>
      <c r="E219" s="1075"/>
      <c r="F219" s="1075"/>
    </row>
    <row r="220" spans="1:6" x14ac:dyDescent="0.25">
      <c r="A220" s="1075"/>
      <c r="B220" s="1075"/>
      <c r="C220" s="1075"/>
      <c r="D220" s="1075"/>
      <c r="E220" s="1075"/>
      <c r="F220" s="1075"/>
    </row>
    <row r="221" spans="1:6" x14ac:dyDescent="0.25">
      <c r="A221" s="1603" t="s">
        <v>330</v>
      </c>
      <c r="B221" s="1604"/>
      <c r="C221" s="1605"/>
      <c r="D221" s="1075"/>
      <c r="E221" s="1075"/>
      <c r="F221" s="1072"/>
    </row>
    <row r="222" spans="1:6" ht="38.25" x14ac:dyDescent="0.25">
      <c r="A222" s="1077" t="s">
        <v>14</v>
      </c>
      <c r="B222" s="1077" t="s">
        <v>16</v>
      </c>
      <c r="C222" s="1077" t="s">
        <v>18</v>
      </c>
      <c r="D222" s="1072"/>
      <c r="E222" s="1075"/>
      <c r="F222" s="1075"/>
    </row>
    <row r="223" spans="1:6" x14ac:dyDescent="0.25">
      <c r="A223" s="1247" t="s">
        <v>331</v>
      </c>
      <c r="B223" s="1265" t="s">
        <v>332</v>
      </c>
      <c r="C223" s="1171"/>
      <c r="D223" s="1172"/>
      <c r="E223" s="1075"/>
      <c r="F223" s="1075"/>
    </row>
    <row r="224" spans="1:6" x14ac:dyDescent="0.25">
      <c r="A224" s="1268" t="s">
        <v>333</v>
      </c>
      <c r="B224" s="1266" t="s">
        <v>334</v>
      </c>
      <c r="C224" s="1173"/>
      <c r="D224" s="1172"/>
      <c r="E224" s="1075"/>
      <c r="F224" s="1075"/>
    </row>
    <row r="225" spans="1:7" x14ac:dyDescent="0.25">
      <c r="A225" s="1269"/>
      <c r="B225" s="1267" t="s">
        <v>335</v>
      </c>
      <c r="C225" s="1229">
        <v>0</v>
      </c>
      <c r="D225" s="1172"/>
      <c r="E225" s="1075"/>
      <c r="F225" s="1075"/>
      <c r="G225" s="1068"/>
    </row>
    <row r="226" spans="1:7" x14ac:dyDescent="0.25">
      <c r="A226" s="1075"/>
      <c r="B226" s="1075"/>
      <c r="C226" s="1075"/>
      <c r="D226" s="1172"/>
      <c r="E226" s="1172"/>
      <c r="F226" s="1172"/>
      <c r="G226" s="1068"/>
    </row>
    <row r="227" spans="1:7" x14ac:dyDescent="0.25">
      <c r="A227" s="1075"/>
      <c r="B227" s="1075"/>
      <c r="C227" s="1075"/>
      <c r="D227" s="1075"/>
      <c r="E227" s="1075"/>
      <c r="F227" s="1172"/>
      <c r="G227" s="1174"/>
    </row>
    <row r="228" spans="1:7" x14ac:dyDescent="0.25">
      <c r="A228" s="1589" t="s">
        <v>336</v>
      </c>
      <c r="B228" s="1590"/>
      <c r="C228" s="1590"/>
      <c r="D228" s="1590"/>
      <c r="E228" s="1591"/>
      <c r="F228" s="1172"/>
      <c r="G228" s="1174"/>
    </row>
    <row r="229" spans="1:7" ht="51" x14ac:dyDescent="0.25">
      <c r="A229" s="1077" t="s">
        <v>14</v>
      </c>
      <c r="B229" s="1077" t="s">
        <v>15</v>
      </c>
      <c r="C229" s="1078" t="s">
        <v>16</v>
      </c>
      <c r="D229" s="1123" t="s">
        <v>17</v>
      </c>
      <c r="E229" s="1079" t="s">
        <v>18</v>
      </c>
      <c r="F229" s="1172"/>
      <c r="G229" s="1174"/>
    </row>
    <row r="230" spans="1:7" x14ac:dyDescent="0.25">
      <c r="A230" s="1247" t="s">
        <v>337</v>
      </c>
      <c r="B230" s="1264" t="s">
        <v>338</v>
      </c>
      <c r="C230" s="1227">
        <v>91</v>
      </c>
      <c r="D230" s="1088">
        <v>18750</v>
      </c>
      <c r="E230" s="1157">
        <v>1706250</v>
      </c>
      <c r="F230" s="1075"/>
      <c r="G230" s="1068"/>
    </row>
    <row r="231" spans="1:7" x14ac:dyDescent="0.25">
      <c r="A231" s="1249" t="s">
        <v>339</v>
      </c>
      <c r="B231" s="1245" t="s">
        <v>340</v>
      </c>
      <c r="C231" s="1228">
        <v>0</v>
      </c>
      <c r="D231" s="1090">
        <v>235010</v>
      </c>
      <c r="E231" s="1163">
        <v>0</v>
      </c>
      <c r="F231" s="1075"/>
      <c r="G231" s="1068"/>
    </row>
    <row r="232" spans="1:7" x14ac:dyDescent="0.25">
      <c r="A232" s="1255"/>
      <c r="B232" s="1254" t="s">
        <v>341</v>
      </c>
      <c r="C232" s="1092">
        <v>91</v>
      </c>
      <c r="D232" s="1161"/>
      <c r="E232" s="1162">
        <v>1706250</v>
      </c>
      <c r="F232" s="1075"/>
      <c r="G232" s="1068"/>
    </row>
    <row r="233" spans="1:7" x14ac:dyDescent="0.25">
      <c r="A233" s="1175"/>
      <c r="B233" s="1176"/>
      <c r="C233" s="1177"/>
      <c r="D233" s="1175"/>
      <c r="E233" s="1175"/>
      <c r="F233" s="1075"/>
      <c r="G233" s="1068"/>
    </row>
    <row r="234" spans="1:7" x14ac:dyDescent="0.25">
      <c r="A234" s="1175"/>
      <c r="B234" s="1176"/>
      <c r="C234" s="1177"/>
      <c r="D234" s="1175"/>
      <c r="E234" s="1175"/>
      <c r="F234" s="1075"/>
      <c r="G234" s="1068"/>
    </row>
    <row r="235" spans="1:7" x14ac:dyDescent="0.25">
      <c r="A235" s="1597" t="s">
        <v>342</v>
      </c>
      <c r="B235" s="1590"/>
      <c r="C235" s="1590"/>
      <c r="D235" s="1590"/>
      <c r="E235" s="1591"/>
      <c r="F235" s="1075"/>
      <c r="G235" s="1068"/>
    </row>
    <row r="236" spans="1:7" ht="51" x14ac:dyDescent="0.25">
      <c r="A236" s="1077" t="s">
        <v>14</v>
      </c>
      <c r="B236" s="1077" t="s">
        <v>15</v>
      </c>
      <c r="C236" s="1078" t="s">
        <v>16</v>
      </c>
      <c r="D236" s="1123" t="s">
        <v>17</v>
      </c>
      <c r="E236" s="1079" t="s">
        <v>18</v>
      </c>
      <c r="F236" s="1075"/>
      <c r="G236" s="1068"/>
    </row>
    <row r="237" spans="1:7" x14ac:dyDescent="0.25">
      <c r="A237" s="1154" t="s">
        <v>343</v>
      </c>
      <c r="B237" s="1100" t="s">
        <v>344</v>
      </c>
      <c r="C237" s="1178">
        <v>669</v>
      </c>
      <c r="D237" s="1179"/>
      <c r="E237" s="1180">
        <v>4545510</v>
      </c>
      <c r="F237" s="1075"/>
      <c r="G237" s="1068"/>
    </row>
    <row r="238" spans="1:7" x14ac:dyDescent="0.25">
      <c r="A238" s="1175"/>
      <c r="B238" s="1176"/>
      <c r="C238" s="1177"/>
      <c r="D238" s="1175"/>
      <c r="E238" s="1175"/>
      <c r="F238" s="1075"/>
      <c r="G238" s="1068"/>
    </row>
    <row r="239" spans="1:7" x14ac:dyDescent="0.25">
      <c r="A239" s="1597" t="s">
        <v>345</v>
      </c>
      <c r="B239" s="1598"/>
      <c r="C239" s="1598"/>
      <c r="D239" s="1598"/>
      <c r="E239" s="1599"/>
      <c r="F239" s="1075"/>
      <c r="G239" s="1068"/>
    </row>
    <row r="240" spans="1:7" ht="38.25" x14ac:dyDescent="0.25">
      <c r="A240" s="1077" t="s">
        <v>14</v>
      </c>
      <c r="B240" s="1078" t="s">
        <v>346</v>
      </c>
      <c r="C240" s="1122" t="s">
        <v>347</v>
      </c>
      <c r="D240" s="1123" t="s">
        <v>17</v>
      </c>
      <c r="E240" s="1079" t="s">
        <v>18</v>
      </c>
      <c r="F240" s="1075"/>
      <c r="G240" s="1068"/>
    </row>
    <row r="241" spans="1:6" x14ac:dyDescent="0.25">
      <c r="A241" s="1087" t="s">
        <v>348</v>
      </c>
      <c r="B241" s="1210" t="s">
        <v>349</v>
      </c>
      <c r="C241" s="1196">
        <v>0</v>
      </c>
      <c r="D241" s="1088">
        <v>240030</v>
      </c>
      <c r="E241" s="1157">
        <v>0</v>
      </c>
      <c r="F241" s="1075"/>
    </row>
    <row r="242" spans="1:6" x14ac:dyDescent="0.25">
      <c r="A242" s="1082" t="s">
        <v>350</v>
      </c>
      <c r="B242" s="1211" t="s">
        <v>351</v>
      </c>
      <c r="C242" s="1193">
        <v>0</v>
      </c>
      <c r="D242" s="1083">
        <v>34110</v>
      </c>
      <c r="E242" s="1158">
        <v>0</v>
      </c>
      <c r="F242" s="1075"/>
    </row>
    <row r="243" spans="1:6" x14ac:dyDescent="0.25">
      <c r="A243" s="1082" t="s">
        <v>352</v>
      </c>
      <c r="B243" s="1211" t="s">
        <v>353</v>
      </c>
      <c r="C243" s="1193">
        <v>0</v>
      </c>
      <c r="D243" s="1083">
        <v>128660</v>
      </c>
      <c r="E243" s="1158">
        <v>0</v>
      </c>
      <c r="F243" s="1075"/>
    </row>
    <row r="244" spans="1:6" x14ac:dyDescent="0.25">
      <c r="A244" s="1082" t="s">
        <v>354</v>
      </c>
      <c r="B244" s="1211" t="s">
        <v>355</v>
      </c>
      <c r="C244" s="1193">
        <v>0</v>
      </c>
      <c r="D244" s="1083">
        <v>128660</v>
      </c>
      <c r="E244" s="1158">
        <v>0</v>
      </c>
      <c r="F244" s="1075"/>
    </row>
    <row r="245" spans="1:6" x14ac:dyDescent="0.25">
      <c r="A245" s="1082" t="s">
        <v>356</v>
      </c>
      <c r="B245" s="1211" t="s">
        <v>357</v>
      </c>
      <c r="C245" s="1193">
        <v>0</v>
      </c>
      <c r="D245" s="1083">
        <v>234230</v>
      </c>
      <c r="E245" s="1158">
        <v>0</v>
      </c>
      <c r="F245" s="1075"/>
    </row>
    <row r="246" spans="1:6" x14ac:dyDescent="0.25">
      <c r="A246" s="1082" t="s">
        <v>358</v>
      </c>
      <c r="B246" s="1211" t="s">
        <v>359</v>
      </c>
      <c r="C246" s="1193">
        <v>0</v>
      </c>
      <c r="D246" s="1083">
        <v>359460</v>
      </c>
      <c r="E246" s="1158">
        <v>0</v>
      </c>
      <c r="F246" s="1075"/>
    </row>
    <row r="247" spans="1:6" x14ac:dyDescent="0.25">
      <c r="A247" s="1082" t="s">
        <v>360</v>
      </c>
      <c r="B247" s="1211" t="s">
        <v>361</v>
      </c>
      <c r="C247" s="1193">
        <v>0</v>
      </c>
      <c r="D247" s="1083">
        <v>613210</v>
      </c>
      <c r="E247" s="1158">
        <v>0</v>
      </c>
      <c r="F247" s="1075"/>
    </row>
    <row r="248" spans="1:6" x14ac:dyDescent="0.25">
      <c r="A248" s="1105" t="s">
        <v>362</v>
      </c>
      <c r="B248" s="1211" t="s">
        <v>363</v>
      </c>
      <c r="C248" s="1193">
        <v>0</v>
      </c>
      <c r="D248" s="1083">
        <v>127720</v>
      </c>
      <c r="E248" s="1158">
        <v>0</v>
      </c>
      <c r="F248" s="1075"/>
    </row>
    <row r="249" spans="1:6" x14ac:dyDescent="0.25">
      <c r="A249" s="1105" t="s">
        <v>364</v>
      </c>
      <c r="B249" s="1211" t="s">
        <v>365</v>
      </c>
      <c r="C249" s="1193">
        <v>0</v>
      </c>
      <c r="D249" s="1083">
        <v>344230</v>
      </c>
      <c r="E249" s="1158">
        <v>0</v>
      </c>
      <c r="F249" s="1075"/>
    </row>
    <row r="250" spans="1:6" x14ac:dyDescent="0.25">
      <c r="A250" s="1105" t="s">
        <v>366</v>
      </c>
      <c r="B250" s="1211" t="s">
        <v>367</v>
      </c>
      <c r="C250" s="1223">
        <v>0</v>
      </c>
      <c r="D250" s="1085">
        <v>144940</v>
      </c>
      <c r="E250" s="1181">
        <v>0</v>
      </c>
      <c r="F250" s="1075"/>
    </row>
    <row r="251" spans="1:6" x14ac:dyDescent="0.25">
      <c r="A251" s="1105" t="s">
        <v>368</v>
      </c>
      <c r="B251" s="1211" t="s">
        <v>369</v>
      </c>
      <c r="C251" s="1223">
        <v>0</v>
      </c>
      <c r="D251" s="1085">
        <v>125950</v>
      </c>
      <c r="E251" s="1181">
        <v>0</v>
      </c>
      <c r="F251" s="1075"/>
    </row>
    <row r="252" spans="1:6" x14ac:dyDescent="0.25">
      <c r="A252" s="1105" t="s">
        <v>370</v>
      </c>
      <c r="B252" s="1211" t="s">
        <v>371</v>
      </c>
      <c r="C252" s="1223">
        <v>0</v>
      </c>
      <c r="D252" s="1085">
        <v>191490</v>
      </c>
      <c r="E252" s="1181">
        <v>0</v>
      </c>
      <c r="F252" s="1075"/>
    </row>
    <row r="253" spans="1:6" x14ac:dyDescent="0.25">
      <c r="A253" s="1105" t="s">
        <v>372</v>
      </c>
      <c r="B253" s="1211" t="s">
        <v>373</v>
      </c>
      <c r="C253" s="1223">
        <v>0</v>
      </c>
      <c r="D253" s="1085">
        <v>50390</v>
      </c>
      <c r="E253" s="1181">
        <v>0</v>
      </c>
      <c r="F253" s="1075"/>
    </row>
    <row r="254" spans="1:6" x14ac:dyDescent="0.25">
      <c r="A254" s="1140" t="s">
        <v>374</v>
      </c>
      <c r="B254" s="1222" t="s">
        <v>375</v>
      </c>
      <c r="C254" s="1208">
        <v>0</v>
      </c>
      <c r="D254" s="1090">
        <v>37660</v>
      </c>
      <c r="E254" s="1163">
        <v>0</v>
      </c>
      <c r="F254" s="1075"/>
    </row>
    <row r="255" spans="1:6" x14ac:dyDescent="0.25">
      <c r="A255" s="1592" t="s">
        <v>376</v>
      </c>
      <c r="B255" s="1593"/>
      <c r="C255" s="1593"/>
      <c r="D255" s="1593"/>
      <c r="E255" s="1594"/>
      <c r="F255" s="1075"/>
    </row>
    <row r="256" spans="1:6" x14ac:dyDescent="0.25">
      <c r="A256" s="1247" t="s">
        <v>377</v>
      </c>
      <c r="B256" s="1261" t="s">
        <v>349</v>
      </c>
      <c r="C256" s="1196">
        <v>0</v>
      </c>
      <c r="D256" s="1088">
        <v>206500</v>
      </c>
      <c r="E256" s="1157">
        <v>0</v>
      </c>
      <c r="F256" s="1075"/>
    </row>
    <row r="257" spans="1:6" x14ac:dyDescent="0.25">
      <c r="A257" s="1248" t="s">
        <v>378</v>
      </c>
      <c r="B257" s="1262" t="s">
        <v>379</v>
      </c>
      <c r="C257" s="1193">
        <v>0</v>
      </c>
      <c r="D257" s="1083">
        <v>1228440</v>
      </c>
      <c r="E257" s="1158">
        <v>0</v>
      </c>
      <c r="F257" s="1075"/>
    </row>
    <row r="258" spans="1:6" x14ac:dyDescent="0.25">
      <c r="A258" s="1248" t="s">
        <v>380</v>
      </c>
      <c r="B258" s="1262" t="s">
        <v>381</v>
      </c>
      <c r="C258" s="1193">
        <v>0</v>
      </c>
      <c r="D258" s="1083">
        <v>185340</v>
      </c>
      <c r="E258" s="1158">
        <v>0</v>
      </c>
      <c r="F258" s="1075"/>
    </row>
    <row r="259" spans="1:6" x14ac:dyDescent="0.25">
      <c r="A259" s="1248" t="s">
        <v>382</v>
      </c>
      <c r="B259" s="1262" t="s">
        <v>383</v>
      </c>
      <c r="C259" s="1193">
        <v>0</v>
      </c>
      <c r="D259" s="1083">
        <v>163900</v>
      </c>
      <c r="E259" s="1158">
        <v>0</v>
      </c>
      <c r="F259" s="1075"/>
    </row>
    <row r="260" spans="1:6" x14ac:dyDescent="0.25">
      <c r="A260" s="1248" t="s">
        <v>384</v>
      </c>
      <c r="B260" s="1262" t="s">
        <v>385</v>
      </c>
      <c r="C260" s="1193">
        <v>0</v>
      </c>
      <c r="D260" s="1083">
        <v>332720</v>
      </c>
      <c r="E260" s="1158">
        <v>0</v>
      </c>
      <c r="F260" s="1075"/>
    </row>
    <row r="261" spans="1:6" x14ac:dyDescent="0.25">
      <c r="A261" s="1248" t="s">
        <v>386</v>
      </c>
      <c r="B261" s="1262" t="s">
        <v>387</v>
      </c>
      <c r="C261" s="1193">
        <v>0</v>
      </c>
      <c r="D261" s="1083">
        <v>1106400</v>
      </c>
      <c r="E261" s="1158">
        <v>0</v>
      </c>
      <c r="F261" s="1075"/>
    </row>
    <row r="262" spans="1:6" x14ac:dyDescent="0.25">
      <c r="A262" s="1248" t="s">
        <v>388</v>
      </c>
      <c r="B262" s="1262" t="s">
        <v>389</v>
      </c>
      <c r="C262" s="1193">
        <v>0</v>
      </c>
      <c r="D262" s="1083">
        <v>1137010</v>
      </c>
      <c r="E262" s="1158">
        <v>0</v>
      </c>
      <c r="F262" s="1075"/>
    </row>
    <row r="263" spans="1:6" x14ac:dyDescent="0.25">
      <c r="A263" s="1248" t="s">
        <v>390</v>
      </c>
      <c r="B263" s="1262" t="s">
        <v>391</v>
      </c>
      <c r="C263" s="1193">
        <v>0</v>
      </c>
      <c r="D263" s="1083">
        <v>900260</v>
      </c>
      <c r="E263" s="1158">
        <v>0</v>
      </c>
      <c r="F263" s="1075"/>
    </row>
    <row r="264" spans="1:6" x14ac:dyDescent="0.25">
      <c r="A264" s="1248" t="s">
        <v>392</v>
      </c>
      <c r="B264" s="1262" t="s">
        <v>393</v>
      </c>
      <c r="C264" s="1193">
        <v>0</v>
      </c>
      <c r="D264" s="1083">
        <v>948790</v>
      </c>
      <c r="E264" s="1158">
        <v>0</v>
      </c>
      <c r="F264" s="1075"/>
    </row>
    <row r="265" spans="1:6" x14ac:dyDescent="0.25">
      <c r="A265" s="1248" t="s">
        <v>394</v>
      </c>
      <c r="B265" s="1262" t="s">
        <v>395</v>
      </c>
      <c r="C265" s="1193">
        <v>0</v>
      </c>
      <c r="D265" s="1083">
        <v>374290</v>
      </c>
      <c r="E265" s="1158">
        <v>0</v>
      </c>
      <c r="F265" s="1075"/>
    </row>
    <row r="266" spans="1:6" x14ac:dyDescent="0.25">
      <c r="A266" s="1248" t="s">
        <v>396</v>
      </c>
      <c r="B266" s="1262" t="s">
        <v>397</v>
      </c>
      <c r="C266" s="1193">
        <v>0</v>
      </c>
      <c r="D266" s="1083">
        <v>89640</v>
      </c>
      <c r="E266" s="1158">
        <v>0</v>
      </c>
      <c r="F266" s="1075"/>
    </row>
    <row r="267" spans="1:6" x14ac:dyDescent="0.25">
      <c r="A267" s="1248" t="s">
        <v>398</v>
      </c>
      <c r="B267" s="1262" t="s">
        <v>399</v>
      </c>
      <c r="C267" s="1193">
        <v>0</v>
      </c>
      <c r="D267" s="1083">
        <v>267430</v>
      </c>
      <c r="E267" s="1158">
        <v>0</v>
      </c>
      <c r="F267" s="1075"/>
    </row>
    <row r="268" spans="1:6" x14ac:dyDescent="0.25">
      <c r="A268" s="1248" t="s">
        <v>400</v>
      </c>
      <c r="B268" s="1244" t="s">
        <v>401</v>
      </c>
      <c r="C268" s="1193">
        <v>0</v>
      </c>
      <c r="D268" s="1083">
        <v>75610</v>
      </c>
      <c r="E268" s="1158">
        <v>0</v>
      </c>
      <c r="F268" s="1075"/>
    </row>
    <row r="269" spans="1:6" x14ac:dyDescent="0.25">
      <c r="A269" s="1248" t="s">
        <v>402</v>
      </c>
      <c r="B269" s="1244" t="s">
        <v>403</v>
      </c>
      <c r="C269" s="1193">
        <v>0</v>
      </c>
      <c r="D269" s="1083">
        <v>1299270</v>
      </c>
      <c r="E269" s="1158">
        <v>0</v>
      </c>
      <c r="F269" s="1075"/>
    </row>
    <row r="270" spans="1:6" x14ac:dyDescent="0.25">
      <c r="A270" s="1248" t="s">
        <v>404</v>
      </c>
      <c r="B270" s="1244" t="s">
        <v>405</v>
      </c>
      <c r="C270" s="1193">
        <v>0</v>
      </c>
      <c r="D270" s="1083">
        <v>303800</v>
      </c>
      <c r="E270" s="1158">
        <v>0</v>
      </c>
      <c r="F270" s="1075"/>
    </row>
    <row r="271" spans="1:6" x14ac:dyDescent="0.25">
      <c r="A271" s="1248" t="s">
        <v>406</v>
      </c>
      <c r="B271" s="1244" t="s">
        <v>407</v>
      </c>
      <c r="C271" s="1193">
        <v>0</v>
      </c>
      <c r="D271" s="1083">
        <v>1017740</v>
      </c>
      <c r="E271" s="1158">
        <v>0</v>
      </c>
      <c r="F271" s="1075"/>
    </row>
    <row r="272" spans="1:6" x14ac:dyDescent="0.25">
      <c r="A272" s="1248" t="s">
        <v>408</v>
      </c>
      <c r="B272" s="1263" t="s">
        <v>409</v>
      </c>
      <c r="C272" s="1193">
        <v>0</v>
      </c>
      <c r="D272" s="1083">
        <v>623060</v>
      </c>
      <c r="E272" s="1158">
        <v>0</v>
      </c>
      <c r="F272" s="1075"/>
    </row>
    <row r="273" spans="1:10" x14ac:dyDescent="0.25">
      <c r="A273" s="1249" t="s">
        <v>410</v>
      </c>
      <c r="B273" s="1263" t="s">
        <v>411</v>
      </c>
      <c r="C273" s="1208">
        <v>0</v>
      </c>
      <c r="D273" s="1085">
        <v>508460</v>
      </c>
      <c r="E273" s="1181">
        <v>0</v>
      </c>
      <c r="F273" s="1075"/>
      <c r="G273" s="1068"/>
      <c r="H273" s="1068"/>
      <c r="I273" s="1068"/>
      <c r="J273" s="1068"/>
    </row>
    <row r="274" spans="1:10" x14ac:dyDescent="0.25">
      <c r="A274" s="1592" t="s">
        <v>412</v>
      </c>
      <c r="B274" s="1593"/>
      <c r="C274" s="1593"/>
      <c r="D274" s="1593"/>
      <c r="E274" s="1594"/>
      <c r="F274" s="1075"/>
      <c r="G274" s="1068"/>
      <c r="H274" s="1068"/>
      <c r="I274" s="1068"/>
      <c r="J274" s="1068"/>
    </row>
    <row r="275" spans="1:10" x14ac:dyDescent="0.25">
      <c r="A275" s="1247" t="s">
        <v>413</v>
      </c>
      <c r="B275" s="1256" t="s">
        <v>414</v>
      </c>
      <c r="C275" s="1225">
        <v>0</v>
      </c>
      <c r="D275" s="1080">
        <v>274090</v>
      </c>
      <c r="E275" s="1182">
        <v>0</v>
      </c>
      <c r="F275" s="1075"/>
      <c r="G275" s="1068"/>
      <c r="H275" s="1068"/>
      <c r="I275" s="1068"/>
      <c r="J275" s="1068"/>
    </row>
    <row r="276" spans="1:10" x14ac:dyDescent="0.25">
      <c r="A276" s="1248" t="s">
        <v>415</v>
      </c>
      <c r="B276" s="1244" t="s">
        <v>416</v>
      </c>
      <c r="C276" s="1193">
        <v>0</v>
      </c>
      <c r="D276" s="1083">
        <v>159800</v>
      </c>
      <c r="E276" s="1158">
        <v>0</v>
      </c>
      <c r="F276" s="1075"/>
      <c r="G276" s="1068"/>
      <c r="H276" s="1068"/>
      <c r="I276" s="1068"/>
      <c r="J276" s="1068"/>
    </row>
    <row r="277" spans="1:10" x14ac:dyDescent="0.25">
      <c r="A277" s="1248" t="s">
        <v>417</v>
      </c>
      <c r="B277" s="1244" t="s">
        <v>418</v>
      </c>
      <c r="C277" s="1193">
        <v>0</v>
      </c>
      <c r="D277" s="1083">
        <v>386120</v>
      </c>
      <c r="E277" s="1158">
        <v>0</v>
      </c>
      <c r="F277" s="1075"/>
      <c r="G277" s="1068"/>
      <c r="H277" s="1068"/>
      <c r="I277" s="1068"/>
      <c r="J277" s="1068"/>
    </row>
    <row r="278" spans="1:10" x14ac:dyDescent="0.25">
      <c r="A278" s="1248" t="s">
        <v>419</v>
      </c>
      <c r="B278" s="1244" t="s">
        <v>420</v>
      </c>
      <c r="C278" s="1193">
        <v>0</v>
      </c>
      <c r="D278" s="1083">
        <v>400140</v>
      </c>
      <c r="E278" s="1158">
        <v>0</v>
      </c>
      <c r="F278" s="1075"/>
      <c r="G278" s="1068"/>
      <c r="H278" s="1068"/>
      <c r="I278" s="1068"/>
      <c r="J278" s="1068"/>
    </row>
    <row r="279" spans="1:10" x14ac:dyDescent="0.25">
      <c r="A279" s="1249" t="s">
        <v>421</v>
      </c>
      <c r="B279" s="1257" t="s">
        <v>422</v>
      </c>
      <c r="C279" s="1208">
        <v>0</v>
      </c>
      <c r="D279" s="1090">
        <v>250030</v>
      </c>
      <c r="E279" s="1163">
        <v>0</v>
      </c>
      <c r="F279" s="1183"/>
      <c r="G279" s="1068"/>
      <c r="H279" s="1068"/>
      <c r="I279" s="1068"/>
      <c r="J279" s="1068"/>
    </row>
    <row r="280" spans="1:10" x14ac:dyDescent="0.25">
      <c r="A280" s="1260" t="s">
        <v>423</v>
      </c>
      <c r="B280" s="1258" t="s">
        <v>424</v>
      </c>
      <c r="C280" s="1226">
        <v>90</v>
      </c>
      <c r="D280" s="1184">
        <v>34000</v>
      </c>
      <c r="E280" s="1180">
        <v>3060000</v>
      </c>
      <c r="F280" s="1183"/>
      <c r="G280" s="1068"/>
      <c r="H280" s="1068"/>
      <c r="I280" s="1068"/>
      <c r="J280" s="1068"/>
    </row>
    <row r="281" spans="1:10" x14ac:dyDescent="0.25">
      <c r="A281" s="1255"/>
      <c r="B281" s="1259" t="s">
        <v>425</v>
      </c>
      <c r="C281" s="1092">
        <v>90</v>
      </c>
      <c r="D281" s="1161"/>
      <c r="E281" s="1162">
        <v>3060000</v>
      </c>
      <c r="F281" s="1183"/>
      <c r="G281" s="1068"/>
      <c r="H281" s="1068"/>
      <c r="I281" s="1068"/>
      <c r="J281" s="1068"/>
    </row>
    <row r="282" spans="1:10" x14ac:dyDescent="0.25">
      <c r="A282" s="1175"/>
      <c r="B282" s="1075"/>
      <c r="C282" s="1075"/>
      <c r="D282" s="1175"/>
      <c r="E282" s="1175"/>
      <c r="F282" s="1075"/>
      <c r="G282" s="1068"/>
      <c r="H282" s="1068"/>
      <c r="I282" s="1068"/>
      <c r="J282" s="1068"/>
    </row>
    <row r="283" spans="1:10" x14ac:dyDescent="0.25">
      <c r="A283" s="1175"/>
      <c r="B283" s="1177"/>
      <c r="C283" s="1177"/>
      <c r="D283" s="1175"/>
      <c r="E283" s="1175"/>
      <c r="F283" s="1185"/>
      <c r="G283" s="1186"/>
      <c r="H283" s="1068"/>
      <c r="I283" s="1068"/>
      <c r="J283" s="1187"/>
    </row>
    <row r="284" spans="1:10" x14ac:dyDescent="0.25">
      <c r="A284" s="1597" t="s">
        <v>426</v>
      </c>
      <c r="B284" s="1598"/>
      <c r="C284" s="1598"/>
      <c r="D284" s="1598"/>
      <c r="E284" s="1599"/>
      <c r="F284" s="1075"/>
      <c r="G284" s="1068"/>
      <c r="H284" s="1068"/>
      <c r="I284" s="1068"/>
      <c r="J284" s="1068"/>
    </row>
    <row r="285" spans="1:10" ht="38.25" x14ac:dyDescent="0.25">
      <c r="A285" s="1077" t="s">
        <v>14</v>
      </c>
      <c r="B285" s="1077" t="s">
        <v>426</v>
      </c>
      <c r="C285" s="1078" t="s">
        <v>347</v>
      </c>
      <c r="D285" s="1123" t="s">
        <v>17</v>
      </c>
      <c r="E285" s="1079" t="s">
        <v>18</v>
      </c>
      <c r="F285" s="1183"/>
      <c r="G285" s="1068"/>
      <c r="H285" s="1068"/>
      <c r="I285" s="1068"/>
      <c r="J285" s="1068"/>
    </row>
    <row r="286" spans="1:10" x14ac:dyDescent="0.25">
      <c r="A286" s="1247" t="s">
        <v>427</v>
      </c>
      <c r="B286" s="1251" t="s">
        <v>428</v>
      </c>
      <c r="C286" s="1196">
        <v>4</v>
      </c>
      <c r="D286" s="1088">
        <v>6690</v>
      </c>
      <c r="E286" s="1157">
        <v>26760</v>
      </c>
      <c r="F286" s="1075"/>
      <c r="G286" s="1068"/>
      <c r="H286" s="1068"/>
      <c r="I286" s="1068"/>
      <c r="J286" s="1068"/>
    </row>
    <row r="287" spans="1:10" x14ac:dyDescent="0.25">
      <c r="A287" s="1248" t="s">
        <v>429</v>
      </c>
      <c r="B287" s="1252" t="s">
        <v>430</v>
      </c>
      <c r="C287" s="1193">
        <v>0</v>
      </c>
      <c r="D287" s="1083">
        <v>3560</v>
      </c>
      <c r="E287" s="1158">
        <v>0</v>
      </c>
      <c r="F287" s="1075"/>
      <c r="G287" s="1068"/>
      <c r="H287" s="1068"/>
      <c r="I287" s="1068"/>
      <c r="J287" s="1068"/>
    </row>
    <row r="288" spans="1:10" x14ac:dyDescent="0.25">
      <c r="A288" s="1248" t="s">
        <v>431</v>
      </c>
      <c r="B288" s="1252" t="s">
        <v>432</v>
      </c>
      <c r="C288" s="1193">
        <v>1</v>
      </c>
      <c r="D288" s="1083">
        <v>13430</v>
      </c>
      <c r="E288" s="1158">
        <v>13430</v>
      </c>
      <c r="F288" s="1075"/>
      <c r="G288" s="1068"/>
      <c r="H288" s="1068"/>
      <c r="I288" s="1068"/>
      <c r="J288" s="1068"/>
    </row>
    <row r="289" spans="1:7" x14ac:dyDescent="0.25">
      <c r="A289" s="1248" t="s">
        <v>433</v>
      </c>
      <c r="B289" s="1252" t="s">
        <v>434</v>
      </c>
      <c r="C289" s="1193">
        <v>0</v>
      </c>
      <c r="D289" s="1083">
        <v>137660</v>
      </c>
      <c r="E289" s="1158">
        <v>0</v>
      </c>
      <c r="F289" s="1075"/>
      <c r="G289" s="1068"/>
    </row>
    <row r="290" spans="1:7" x14ac:dyDescent="0.25">
      <c r="A290" s="1249" t="s">
        <v>435</v>
      </c>
      <c r="B290" s="1253" t="s">
        <v>436</v>
      </c>
      <c r="C290" s="1208">
        <v>0</v>
      </c>
      <c r="D290" s="1090">
        <v>756090</v>
      </c>
      <c r="E290" s="1163">
        <v>0</v>
      </c>
      <c r="F290" s="1075"/>
      <c r="G290" s="1068"/>
    </row>
    <row r="291" spans="1:7" x14ac:dyDescent="0.25">
      <c r="A291" s="1255"/>
      <c r="B291" s="1254" t="s">
        <v>437</v>
      </c>
      <c r="C291" s="1129">
        <v>5</v>
      </c>
      <c r="D291" s="1101"/>
      <c r="E291" s="1130">
        <v>40190</v>
      </c>
      <c r="F291" s="1075"/>
      <c r="G291" s="1068"/>
    </row>
    <row r="292" spans="1:7" x14ac:dyDescent="0.25">
      <c r="A292" s="1175"/>
      <c r="B292" s="1177"/>
      <c r="C292" s="1175"/>
      <c r="D292" s="1175"/>
      <c r="E292" s="1175"/>
      <c r="F292" s="1075"/>
      <c r="G292" s="1068"/>
    </row>
    <row r="293" spans="1:7" x14ac:dyDescent="0.25">
      <c r="A293" s="1175"/>
      <c r="B293" s="1177"/>
      <c r="C293" s="1175"/>
      <c r="D293" s="1175"/>
      <c r="E293" s="1175"/>
      <c r="F293" s="1188"/>
      <c r="G293" s="1076"/>
    </row>
    <row r="294" spans="1:7" x14ac:dyDescent="0.25">
      <c r="A294" s="1592" t="s">
        <v>438</v>
      </c>
      <c r="B294" s="1593"/>
      <c r="C294" s="1593"/>
      <c r="D294" s="1593"/>
      <c r="E294" s="1594"/>
      <c r="F294" s="1189"/>
      <c r="G294" s="1076"/>
    </row>
    <row r="295" spans="1:7" ht="51" x14ac:dyDescent="0.25">
      <c r="A295" s="1077" t="s">
        <v>14</v>
      </c>
      <c r="B295" s="1220" t="s">
        <v>438</v>
      </c>
      <c r="C295" s="1221" t="s">
        <v>439</v>
      </c>
      <c r="D295" s="1123" t="s">
        <v>17</v>
      </c>
      <c r="E295" s="1079" t="s">
        <v>18</v>
      </c>
      <c r="F295" s="1189"/>
      <c r="G295" s="1076"/>
    </row>
    <row r="296" spans="1:7" x14ac:dyDescent="0.25">
      <c r="A296" s="1247" t="s">
        <v>440</v>
      </c>
      <c r="B296" s="1242" t="s">
        <v>441</v>
      </c>
      <c r="C296" s="1196">
        <v>173</v>
      </c>
      <c r="D296" s="1088">
        <v>17890</v>
      </c>
      <c r="E296" s="1157">
        <v>3094970</v>
      </c>
      <c r="F296" s="1075"/>
      <c r="G296" s="1068"/>
    </row>
    <row r="297" spans="1:7" x14ac:dyDescent="0.25">
      <c r="A297" s="1248" t="s">
        <v>442</v>
      </c>
      <c r="B297" s="1243" t="s">
        <v>443</v>
      </c>
      <c r="C297" s="1193">
        <v>169</v>
      </c>
      <c r="D297" s="1083">
        <v>56280</v>
      </c>
      <c r="E297" s="1158">
        <v>9511320</v>
      </c>
      <c r="F297" s="1075"/>
      <c r="G297" s="1068"/>
    </row>
    <row r="298" spans="1:7" x14ac:dyDescent="0.25">
      <c r="A298" s="1248" t="s">
        <v>444</v>
      </c>
      <c r="B298" s="1243" t="s">
        <v>445</v>
      </c>
      <c r="C298" s="1193">
        <v>0</v>
      </c>
      <c r="D298" s="1083">
        <v>69770</v>
      </c>
      <c r="E298" s="1158">
        <v>0</v>
      </c>
      <c r="F298" s="1075"/>
      <c r="G298" s="1068"/>
    </row>
    <row r="299" spans="1:7" x14ac:dyDescent="0.25">
      <c r="A299" s="1248" t="s">
        <v>446</v>
      </c>
      <c r="B299" s="1243" t="s">
        <v>447</v>
      </c>
      <c r="C299" s="1193">
        <v>130</v>
      </c>
      <c r="D299" s="1083">
        <v>2450</v>
      </c>
      <c r="E299" s="1158">
        <v>318500</v>
      </c>
      <c r="F299" s="1075"/>
      <c r="G299" s="1068"/>
    </row>
    <row r="300" spans="1:7" x14ac:dyDescent="0.25">
      <c r="A300" s="1248" t="s">
        <v>448</v>
      </c>
      <c r="B300" s="1243" t="s">
        <v>449</v>
      </c>
      <c r="C300" s="1193">
        <v>0</v>
      </c>
      <c r="D300" s="1083">
        <v>70</v>
      </c>
      <c r="E300" s="1158">
        <v>0</v>
      </c>
      <c r="F300" s="1075"/>
      <c r="G300" s="1068"/>
    </row>
    <row r="301" spans="1:7" x14ac:dyDescent="0.25">
      <c r="A301" s="1248" t="s">
        <v>450</v>
      </c>
      <c r="B301" s="1244" t="s">
        <v>451</v>
      </c>
      <c r="C301" s="1193">
        <v>0</v>
      </c>
      <c r="D301" s="1083">
        <v>148120</v>
      </c>
      <c r="E301" s="1158">
        <v>0</v>
      </c>
      <c r="F301" s="1075"/>
      <c r="G301" s="1068"/>
    </row>
    <row r="302" spans="1:7" x14ac:dyDescent="0.25">
      <c r="A302" s="1249" t="s">
        <v>452</v>
      </c>
      <c r="B302" s="1245" t="s">
        <v>453</v>
      </c>
      <c r="C302" s="1208">
        <v>0</v>
      </c>
      <c r="D302" s="1090">
        <v>10070</v>
      </c>
      <c r="E302" s="1163">
        <v>0</v>
      </c>
      <c r="F302" s="1075"/>
      <c r="G302" s="1068"/>
    </row>
    <row r="303" spans="1:7" x14ac:dyDescent="0.25">
      <c r="A303" s="1250"/>
      <c r="B303" s="1615" t="s">
        <v>454</v>
      </c>
      <c r="C303" s="1616"/>
      <c r="D303" s="1179"/>
      <c r="E303" s="1190">
        <v>12924790</v>
      </c>
      <c r="F303" s="1075"/>
      <c r="G303" s="1068"/>
    </row>
    <row r="304" spans="1:7" x14ac:dyDescent="0.25">
      <c r="A304" s="1075"/>
      <c r="B304" s="1075"/>
      <c r="C304" s="1075"/>
      <c r="D304" s="1075"/>
      <c r="E304" s="1075"/>
      <c r="F304" s="1172"/>
      <c r="G304" s="1174"/>
    </row>
    <row r="305" spans="1:7" x14ac:dyDescent="0.25">
      <c r="A305" s="1075"/>
      <c r="B305" s="1075"/>
      <c r="C305" s="1075"/>
      <c r="D305" s="1075"/>
      <c r="E305" s="1075"/>
      <c r="F305" s="1172"/>
      <c r="G305" s="1174"/>
    </row>
    <row r="306" spans="1:7" x14ac:dyDescent="0.25">
      <c r="A306" s="1607" t="s">
        <v>455</v>
      </c>
      <c r="B306" s="1608"/>
      <c r="C306" s="1608"/>
      <c r="D306" s="1608"/>
      <c r="E306" s="1609"/>
      <c r="F306" s="1172"/>
      <c r="G306" s="1174"/>
    </row>
    <row r="307" spans="1:7" x14ac:dyDescent="0.25">
      <c r="A307" s="1120"/>
      <c r="B307" s="1612" t="s">
        <v>456</v>
      </c>
      <c r="C307" s="1613"/>
      <c r="D307" s="1614"/>
      <c r="E307" s="1191">
        <v>22276740</v>
      </c>
      <c r="F307" s="1075"/>
      <c r="G307" s="1068"/>
    </row>
    <row r="308" spans="1:7" x14ac:dyDescent="0.25">
      <c r="A308" s="1075"/>
      <c r="B308" s="1075"/>
      <c r="C308" s="1075"/>
      <c r="D308" s="1075"/>
      <c r="E308" s="1075"/>
      <c r="F308" s="1172"/>
      <c r="G308" s="1174"/>
    </row>
    <row r="309" spans="1:7" x14ac:dyDescent="0.25">
      <c r="A309" s="1075"/>
      <c r="B309" s="1075"/>
      <c r="C309" s="1075"/>
      <c r="D309" s="1075"/>
      <c r="E309" s="1075"/>
      <c r="F309" s="1172"/>
      <c r="G309" s="1174"/>
    </row>
    <row r="310" spans="1:7" x14ac:dyDescent="0.25">
      <c r="A310" s="1607" t="s">
        <v>457</v>
      </c>
      <c r="B310" s="1608"/>
      <c r="C310" s="1608"/>
      <c r="D310" s="1608"/>
      <c r="E310" s="1609"/>
      <c r="F310" s="1172"/>
      <c r="G310" s="1174"/>
    </row>
    <row r="311" spans="1:7" ht="38.25" x14ac:dyDescent="0.25">
      <c r="A311" s="1592" t="s">
        <v>458</v>
      </c>
      <c r="B311" s="1593"/>
      <c r="C311" s="1593"/>
      <c r="D311" s="1594"/>
      <c r="E311" s="1077" t="s">
        <v>18</v>
      </c>
      <c r="F311" s="1172"/>
      <c r="G311" s="1174"/>
    </row>
    <row r="312" spans="1:7" x14ac:dyDescent="0.25">
      <c r="A312" s="1120"/>
      <c r="B312" s="1612" t="s">
        <v>459</v>
      </c>
      <c r="C312" s="1613"/>
      <c r="D312" s="1614"/>
      <c r="E312" s="1191">
        <v>585132020</v>
      </c>
      <c r="F312" s="1172"/>
      <c r="G312" s="1174"/>
    </row>
    <row r="313" spans="1:7" x14ac:dyDescent="0.25">
      <c r="A313" s="1075"/>
      <c r="B313" s="1075"/>
      <c r="C313" s="1075"/>
      <c r="D313" s="1075"/>
      <c r="E313" s="1075"/>
      <c r="F313" s="1072"/>
      <c r="G313" s="1068"/>
    </row>
    <row r="314" spans="1:7" x14ac:dyDescent="0.25">
      <c r="A314" s="1075"/>
      <c r="B314" s="1075"/>
      <c r="C314" s="1075"/>
      <c r="D314" s="1075"/>
      <c r="E314" s="1075"/>
      <c r="F314" s="1072"/>
      <c r="G314" s="1068"/>
    </row>
    <row r="315" spans="1:7" x14ac:dyDescent="0.25">
      <c r="A315" s="1607" t="s">
        <v>460</v>
      </c>
      <c r="B315" s="1608"/>
      <c r="C315" s="1609"/>
      <c r="D315" s="1075"/>
      <c r="E315" s="1075"/>
      <c r="F315" s="1072"/>
      <c r="G315" s="1068"/>
    </row>
    <row r="316" spans="1:7" x14ac:dyDescent="0.25">
      <c r="A316" s="1592" t="s">
        <v>461</v>
      </c>
      <c r="B316" s="1593"/>
      <c r="C316" s="1594"/>
      <c r="D316" s="1075"/>
      <c r="E316" s="1075"/>
      <c r="F316" s="1072"/>
      <c r="G316" s="1068"/>
    </row>
    <row r="317" spans="1:7" ht="38.25" x14ac:dyDescent="0.25">
      <c r="A317" s="1607" t="s">
        <v>462</v>
      </c>
      <c r="B317" s="1608"/>
      <c r="C317" s="1077" t="s">
        <v>463</v>
      </c>
      <c r="D317" s="1075"/>
      <c r="E317" s="1075"/>
      <c r="F317" s="1075"/>
      <c r="G317" s="1068"/>
    </row>
    <row r="318" spans="1:7" x14ac:dyDescent="0.25">
      <c r="A318" s="1192" t="s">
        <v>464</v>
      </c>
      <c r="B318" s="1210"/>
      <c r="C318" s="1216"/>
      <c r="D318" s="1075"/>
      <c r="E318" s="1075"/>
      <c r="F318" s="1075"/>
      <c r="G318" s="1068"/>
    </row>
    <row r="319" spans="1:7" x14ac:dyDescent="0.25">
      <c r="A319" s="1193" t="s">
        <v>465</v>
      </c>
      <c r="B319" s="1211"/>
      <c r="C319" s="1217"/>
      <c r="D319" s="1075"/>
      <c r="E319" s="1075"/>
      <c r="F319" s="1075"/>
      <c r="G319" s="1068"/>
    </row>
    <row r="320" spans="1:7" x14ac:dyDescent="0.25">
      <c r="A320" s="1193" t="s">
        <v>466</v>
      </c>
      <c r="B320" s="1211"/>
      <c r="C320" s="1217"/>
      <c r="D320" s="1075"/>
      <c r="E320" s="1075"/>
      <c r="F320" s="1075"/>
      <c r="G320" s="1068"/>
    </row>
    <row r="321" spans="1:6" x14ac:dyDescent="0.25">
      <c r="A321" s="1194" t="s">
        <v>467</v>
      </c>
      <c r="B321" s="1211"/>
      <c r="C321" s="1217"/>
      <c r="D321" s="1075"/>
      <c r="E321" s="1075"/>
      <c r="F321" s="1075"/>
    </row>
    <row r="322" spans="1:6" x14ac:dyDescent="0.25">
      <c r="A322" s="1195" t="s">
        <v>468</v>
      </c>
      <c r="B322" s="1212"/>
      <c r="C322" s="1218">
        <v>0</v>
      </c>
      <c r="D322" s="1075"/>
      <c r="E322" s="1075"/>
      <c r="F322" s="1075"/>
    </row>
    <row r="323" spans="1:6" x14ac:dyDescent="0.25">
      <c r="A323" s="1196" t="s">
        <v>469</v>
      </c>
      <c r="B323" s="1213"/>
      <c r="C323" s="1216">
        <v>4291642</v>
      </c>
      <c r="D323" s="1075"/>
      <c r="E323" s="1075"/>
      <c r="F323" s="1075"/>
    </row>
    <row r="324" spans="1:6" x14ac:dyDescent="0.25">
      <c r="A324" s="1197" t="s">
        <v>470</v>
      </c>
      <c r="B324" s="1214"/>
      <c r="C324" s="1217"/>
      <c r="D324" s="1075"/>
      <c r="E324" s="1075"/>
      <c r="F324" s="1075"/>
    </row>
    <row r="325" spans="1:6" x14ac:dyDescent="0.25">
      <c r="A325" s="1193" t="s">
        <v>471</v>
      </c>
      <c r="B325" s="1214"/>
      <c r="C325" s="1217"/>
      <c r="D325" s="1075"/>
      <c r="E325" s="1075"/>
      <c r="F325" s="1075"/>
    </row>
    <row r="326" spans="1:6" x14ac:dyDescent="0.25">
      <c r="A326" s="1193" t="s">
        <v>472</v>
      </c>
      <c r="B326" s="1214"/>
      <c r="C326" s="1217"/>
      <c r="D326" s="1075"/>
      <c r="E326" s="1075"/>
      <c r="F326" s="1075"/>
    </row>
    <row r="327" spans="1:6" x14ac:dyDescent="0.25">
      <c r="A327" s="1197" t="s">
        <v>473</v>
      </c>
      <c r="B327" s="1214"/>
      <c r="C327" s="1217"/>
      <c r="D327" s="1075"/>
      <c r="E327" s="1075"/>
      <c r="F327" s="1075"/>
    </row>
    <row r="328" spans="1:6" x14ac:dyDescent="0.25">
      <c r="A328" s="1197" t="s">
        <v>474</v>
      </c>
      <c r="B328" s="1214"/>
      <c r="C328" s="1217"/>
      <c r="D328" s="1075"/>
      <c r="E328" s="1075"/>
      <c r="F328" s="1075"/>
    </row>
    <row r="329" spans="1:6" x14ac:dyDescent="0.25">
      <c r="A329" s="1198" t="s">
        <v>475</v>
      </c>
      <c r="B329" s="1215"/>
      <c r="C329" s="1219">
        <v>55794536</v>
      </c>
      <c r="D329" s="1075"/>
      <c r="E329" s="1075"/>
      <c r="F329" s="1075"/>
    </row>
    <row r="330" spans="1:6" x14ac:dyDescent="0.25">
      <c r="A330" s="1092"/>
      <c r="B330" s="1209" t="s">
        <v>476</v>
      </c>
      <c r="C330" s="1167">
        <v>60086178</v>
      </c>
      <c r="D330" s="1075"/>
      <c r="E330" s="1075"/>
      <c r="F330" s="1075"/>
    </row>
    <row r="331" spans="1:6" x14ac:dyDescent="0.25">
      <c r="A331" s="1075"/>
      <c r="B331" s="1075"/>
      <c r="C331" s="1075"/>
      <c r="D331" s="1075"/>
      <c r="E331" s="1075"/>
      <c r="F331" s="1072"/>
    </row>
    <row r="332" spans="1:6" x14ac:dyDescent="0.25">
      <c r="A332" s="1075"/>
      <c r="B332" s="1075"/>
      <c r="C332" s="1075"/>
      <c r="D332" s="1075"/>
      <c r="E332" s="1075"/>
      <c r="F332" s="1072"/>
    </row>
    <row r="333" spans="1:6" x14ac:dyDescent="0.25">
      <c r="A333" s="1075"/>
      <c r="B333" s="1075"/>
      <c r="C333" s="1075"/>
      <c r="D333" s="1075"/>
      <c r="E333" s="1075"/>
      <c r="F333" s="1072"/>
    </row>
    <row r="334" spans="1:6" x14ac:dyDescent="0.25">
      <c r="A334" s="1175"/>
      <c r="B334" s="1175"/>
      <c r="C334" s="1175"/>
      <c r="D334" s="1175"/>
      <c r="E334" s="1175"/>
      <c r="F334" s="1188"/>
    </row>
    <row r="335" spans="1:6" x14ac:dyDescent="0.25">
      <c r="A335" s="1175"/>
      <c r="B335" s="1175"/>
      <c r="C335" s="1175"/>
      <c r="D335" s="1175"/>
      <c r="E335" s="1654" t="s">
        <v>490</v>
      </c>
      <c r="F335" s="1654"/>
    </row>
    <row r="336" spans="1:6" x14ac:dyDescent="0.25">
      <c r="A336" s="1175"/>
      <c r="B336" s="1175"/>
      <c r="C336" s="1175"/>
      <c r="D336" s="1177"/>
      <c r="E336" s="1617" t="s">
        <v>478</v>
      </c>
      <c r="F336" s="1617"/>
    </row>
    <row r="337" spans="1:6" x14ac:dyDescent="0.25">
      <c r="A337" s="1175"/>
      <c r="B337" s="1175"/>
      <c r="C337" s="1175"/>
      <c r="D337" s="1175"/>
      <c r="E337" s="1199"/>
      <c r="F337" s="1200"/>
    </row>
    <row r="338" spans="1:6" x14ac:dyDescent="0.25">
      <c r="A338" s="1175"/>
      <c r="B338" s="1175"/>
      <c r="C338" s="1175"/>
      <c r="D338" s="1175"/>
      <c r="E338" s="1200"/>
      <c r="F338" s="1200"/>
    </row>
    <row r="339" spans="1:6" x14ac:dyDescent="0.25">
      <c r="A339" s="1175"/>
      <c r="B339" s="1175"/>
      <c r="C339" s="1175"/>
      <c r="D339" s="1175"/>
      <c r="E339" s="1200"/>
      <c r="F339" s="1200"/>
    </row>
    <row r="340" spans="1:6" x14ac:dyDescent="0.25">
      <c r="A340" s="1175"/>
      <c r="B340" s="1175"/>
      <c r="C340" s="1175"/>
      <c r="D340" s="1175"/>
      <c r="E340" s="1200"/>
      <c r="F340" s="1200"/>
    </row>
    <row r="341" spans="1:6" x14ac:dyDescent="0.25">
      <c r="A341" s="1175"/>
      <c r="B341" s="1175"/>
      <c r="C341" s="1175"/>
      <c r="D341" s="1175"/>
      <c r="E341" s="1200"/>
      <c r="F341" s="1200"/>
    </row>
    <row r="342" spans="1:6" x14ac:dyDescent="0.25">
      <c r="A342" s="1175"/>
      <c r="B342" s="1175"/>
      <c r="C342" s="1175"/>
      <c r="D342" s="1175"/>
      <c r="E342" s="1200"/>
      <c r="F342" s="1200"/>
    </row>
    <row r="343" spans="1:6" x14ac:dyDescent="0.25">
      <c r="A343" s="1175"/>
      <c r="B343" s="1175"/>
      <c r="C343" s="1175"/>
      <c r="D343" s="1175"/>
      <c r="E343" s="1200"/>
      <c r="F343" s="1200"/>
    </row>
    <row r="344" spans="1:6" x14ac:dyDescent="0.25">
      <c r="A344" s="1175"/>
      <c r="B344" s="1175"/>
      <c r="C344" s="1175"/>
      <c r="D344" s="1175"/>
      <c r="E344" s="1654" t="s">
        <v>479</v>
      </c>
      <c r="F344" s="1654"/>
    </row>
    <row r="345" spans="1:6" x14ac:dyDescent="0.25">
      <c r="A345" s="1175"/>
      <c r="B345" s="1175"/>
      <c r="C345" s="1175"/>
      <c r="D345" s="1188"/>
      <c r="E345" s="1617" t="s">
        <v>480</v>
      </c>
      <c r="F345" s="1617"/>
    </row>
    <row r="346" spans="1:6" x14ac:dyDescent="0.25">
      <c r="A346" s="1175"/>
      <c r="B346" s="1175"/>
      <c r="C346" s="1175"/>
      <c r="D346" s="1201"/>
      <c r="E346" s="1175"/>
      <c r="F346" s="1188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C5:E5"/>
    <mergeCell ref="A13:E13"/>
    <mergeCell ref="A38:E38"/>
    <mergeCell ref="A41:E41"/>
    <mergeCell ref="A171:E171"/>
    <mergeCell ref="A306:E306"/>
    <mergeCell ref="B307:D307"/>
    <mergeCell ref="A294:E294"/>
    <mergeCell ref="B303:C303"/>
    <mergeCell ref="A228:E228"/>
    <mergeCell ref="A239:E239"/>
    <mergeCell ref="A235:E235"/>
    <mergeCell ref="A274:E274"/>
    <mergeCell ref="A284:E284"/>
    <mergeCell ref="A255:E255"/>
    <mergeCell ref="A221:C221"/>
    <mergeCell ref="A112:E112"/>
    <mergeCell ref="A119:C119"/>
    <mergeCell ref="C88:F88"/>
    <mergeCell ref="A124:E124"/>
    <mergeCell ref="A151:E151"/>
    <mergeCell ref="A46:E46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207:E207"/>
    <mergeCell ref="A158:E158"/>
    <mergeCell ref="A87:F87"/>
    <mergeCell ref="A88:A89"/>
    <mergeCell ref="B88:B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330" sqref="B330"/>
    </sheetView>
  </sheetViews>
  <sheetFormatPr baseColWidth="10" defaultRowHeight="15" x14ac:dyDescent="0.25"/>
  <cols>
    <col min="1" max="1" width="54.28515625" style="1514" customWidth="1"/>
    <col min="2" max="2" width="73.42578125" style="1514" customWidth="1"/>
    <col min="3" max="3" width="16.42578125" style="1514" bestFit="1" customWidth="1"/>
    <col min="4" max="4" width="13.5703125" style="1514" bestFit="1" customWidth="1"/>
    <col min="5" max="5" width="17.7109375" style="1514" bestFit="1" customWidth="1"/>
    <col min="6" max="6" width="23.42578125" style="1514" customWidth="1"/>
    <col min="7" max="16384" width="11.42578125" style="1514"/>
  </cols>
  <sheetData>
    <row r="1" spans="1:7" x14ac:dyDescent="0.25">
      <c r="A1" s="1300" t="s">
        <v>0</v>
      </c>
      <c r="B1" s="1301"/>
      <c r="C1" s="1583" t="s">
        <v>1</v>
      </c>
      <c r="D1" s="1584"/>
      <c r="E1" s="1585"/>
      <c r="F1" s="1302"/>
      <c r="G1" s="1424"/>
    </row>
    <row r="2" spans="1:7" x14ac:dyDescent="0.25">
      <c r="A2" s="1300" t="s">
        <v>485</v>
      </c>
      <c r="B2" s="1301"/>
      <c r="C2" s="1586"/>
      <c r="D2" s="1587"/>
      <c r="E2" s="1588"/>
      <c r="F2" s="1303"/>
      <c r="G2" s="1304"/>
    </row>
    <row r="3" spans="1:7" x14ac:dyDescent="0.25">
      <c r="A3" s="1300" t="s">
        <v>491</v>
      </c>
      <c r="B3" s="1301"/>
      <c r="C3" s="1583" t="s">
        <v>4</v>
      </c>
      <c r="D3" s="1584"/>
      <c r="E3" s="1585"/>
      <c r="F3" s="1303"/>
      <c r="G3" s="1305"/>
    </row>
    <row r="4" spans="1:7" x14ac:dyDescent="0.25">
      <c r="A4" s="1300" t="s">
        <v>492</v>
      </c>
      <c r="B4" s="1301"/>
      <c r="C4" s="1586" t="s">
        <v>493</v>
      </c>
      <c r="D4" s="1587"/>
      <c r="E4" s="1588"/>
      <c r="F4" s="1303"/>
      <c r="G4" s="1305"/>
    </row>
    <row r="5" spans="1:7" x14ac:dyDescent="0.25">
      <c r="A5" s="1300" t="s">
        <v>7</v>
      </c>
      <c r="B5" s="1301"/>
      <c r="C5" s="1583" t="s">
        <v>8</v>
      </c>
      <c r="D5" s="1584"/>
      <c r="E5" s="1585"/>
      <c r="F5" s="1303"/>
      <c r="G5" s="1305"/>
    </row>
    <row r="6" spans="1:7" x14ac:dyDescent="0.25">
      <c r="A6" s="1306"/>
      <c r="B6" s="1306"/>
      <c r="C6" s="1586">
        <v>2013</v>
      </c>
      <c r="D6" s="1587"/>
      <c r="E6" s="1588"/>
      <c r="F6" s="1303"/>
      <c r="G6" s="1305"/>
    </row>
    <row r="7" spans="1:7" ht="15.75" x14ac:dyDescent="0.25">
      <c r="A7" s="1595" t="s">
        <v>9</v>
      </c>
      <c r="B7" s="1596"/>
      <c r="C7" s="1600" t="s">
        <v>10</v>
      </c>
      <c r="D7" s="1601"/>
      <c r="E7" s="1602"/>
      <c r="F7" s="1303"/>
      <c r="G7" s="1305"/>
    </row>
    <row r="8" spans="1:7" ht="15.75" x14ac:dyDescent="0.25">
      <c r="A8" s="1306"/>
      <c r="B8" s="1513" t="s">
        <v>11</v>
      </c>
      <c r="C8" s="1586" t="s">
        <v>494</v>
      </c>
      <c r="D8" s="1587"/>
      <c r="E8" s="1588"/>
      <c r="F8" s="1303"/>
      <c r="G8" s="1305"/>
    </row>
    <row r="9" spans="1:7" x14ac:dyDescent="0.25">
      <c r="A9" s="1306"/>
      <c r="B9" s="1306"/>
      <c r="C9" s="1306"/>
      <c r="D9" s="1306"/>
      <c r="E9" s="1306"/>
      <c r="F9" s="1303"/>
      <c r="G9" s="1305"/>
    </row>
    <row r="10" spans="1:7" x14ac:dyDescent="0.25">
      <c r="A10" s="1306"/>
      <c r="B10" s="1306"/>
      <c r="C10" s="1306"/>
      <c r="D10" s="1306"/>
      <c r="E10" s="1306"/>
      <c r="F10" s="1303"/>
      <c r="G10" s="1307"/>
    </row>
    <row r="11" spans="1:7" x14ac:dyDescent="0.25">
      <c r="A11" s="1589" t="s">
        <v>13</v>
      </c>
      <c r="B11" s="1590"/>
      <c r="C11" s="1590"/>
      <c r="D11" s="1590"/>
      <c r="E11" s="1591"/>
      <c r="F11" s="1303"/>
      <c r="G11" s="1424"/>
    </row>
    <row r="12" spans="1:7" x14ac:dyDescent="0.25">
      <c r="A12" s="1515" t="s">
        <v>14</v>
      </c>
      <c r="B12" s="1515" t="s">
        <v>15</v>
      </c>
      <c r="C12" s="1516" t="s">
        <v>16</v>
      </c>
      <c r="D12" s="1517" t="s">
        <v>17</v>
      </c>
      <c r="E12" s="1518" t="s">
        <v>18</v>
      </c>
      <c r="F12" s="1306"/>
      <c r="G12" s="1424"/>
    </row>
    <row r="13" spans="1:7" x14ac:dyDescent="0.25">
      <c r="A13" s="1659" t="s">
        <v>19</v>
      </c>
      <c r="B13" s="1660"/>
      <c r="C13" s="1660"/>
      <c r="D13" s="1660"/>
      <c r="E13" s="1661"/>
      <c r="F13" s="1306"/>
      <c r="G13" s="1424"/>
    </row>
    <row r="14" spans="1:7" x14ac:dyDescent="0.25">
      <c r="A14" s="1467" t="s">
        <v>20</v>
      </c>
      <c r="B14" s="1476" t="s">
        <v>21</v>
      </c>
      <c r="C14" s="1417">
        <v>0</v>
      </c>
      <c r="D14" s="1308">
        <v>4050</v>
      </c>
      <c r="E14" s="1309">
        <v>0</v>
      </c>
      <c r="F14" s="1306"/>
      <c r="G14" s="1424"/>
    </row>
    <row r="15" spans="1:7" x14ac:dyDescent="0.25">
      <c r="A15" s="1468" t="s">
        <v>22</v>
      </c>
      <c r="B15" s="1464" t="s">
        <v>23</v>
      </c>
      <c r="C15" s="1417">
        <v>0</v>
      </c>
      <c r="D15" s="1311">
        <v>5090</v>
      </c>
      <c r="E15" s="1312">
        <v>0</v>
      </c>
      <c r="F15" s="1306"/>
      <c r="G15" s="1424"/>
    </row>
    <row r="16" spans="1:7" x14ac:dyDescent="0.25">
      <c r="A16" s="1468" t="s">
        <v>24</v>
      </c>
      <c r="B16" s="1464" t="s">
        <v>25</v>
      </c>
      <c r="C16" s="1417">
        <v>7617</v>
      </c>
      <c r="D16" s="1311">
        <v>10920</v>
      </c>
      <c r="E16" s="1312">
        <v>83177640</v>
      </c>
      <c r="F16" s="1306"/>
      <c r="G16" s="1424"/>
    </row>
    <row r="17" spans="1:6" x14ac:dyDescent="0.25">
      <c r="A17" s="1468" t="s">
        <v>26</v>
      </c>
      <c r="B17" s="1464" t="s">
        <v>27</v>
      </c>
      <c r="C17" s="1417">
        <v>0</v>
      </c>
      <c r="D17" s="1311">
        <v>6520</v>
      </c>
      <c r="E17" s="1312">
        <v>0</v>
      </c>
      <c r="F17" s="1306"/>
    </row>
    <row r="18" spans="1:6" x14ac:dyDescent="0.25">
      <c r="A18" s="1468" t="s">
        <v>28</v>
      </c>
      <c r="B18" s="1464" t="s">
        <v>29</v>
      </c>
      <c r="C18" s="1417">
        <v>0</v>
      </c>
      <c r="D18" s="1311">
        <v>7160</v>
      </c>
      <c r="E18" s="1312">
        <v>0</v>
      </c>
      <c r="F18" s="1306"/>
    </row>
    <row r="19" spans="1:6" x14ac:dyDescent="0.25">
      <c r="A19" s="1468" t="s">
        <v>30</v>
      </c>
      <c r="B19" s="1519" t="s">
        <v>31</v>
      </c>
      <c r="C19" s="1417">
        <v>0</v>
      </c>
      <c r="D19" s="1311">
        <v>5520</v>
      </c>
      <c r="E19" s="1312">
        <v>0</v>
      </c>
      <c r="F19" s="1306"/>
    </row>
    <row r="20" spans="1:6" x14ac:dyDescent="0.25">
      <c r="A20" s="1468" t="s">
        <v>32</v>
      </c>
      <c r="B20" s="1519" t="s">
        <v>33</v>
      </c>
      <c r="C20" s="1417">
        <v>0</v>
      </c>
      <c r="D20" s="1311">
        <v>6620</v>
      </c>
      <c r="E20" s="1312">
        <v>0</v>
      </c>
      <c r="F20" s="1306"/>
    </row>
    <row r="21" spans="1:6" x14ac:dyDescent="0.25">
      <c r="A21" s="1468" t="s">
        <v>34</v>
      </c>
      <c r="B21" s="1519" t="s">
        <v>35</v>
      </c>
      <c r="C21" s="1417">
        <v>0</v>
      </c>
      <c r="D21" s="1311">
        <v>8210</v>
      </c>
      <c r="E21" s="1312">
        <v>0</v>
      </c>
      <c r="F21" s="1306"/>
    </row>
    <row r="22" spans="1:6" x14ac:dyDescent="0.25">
      <c r="A22" s="1468" t="s">
        <v>36</v>
      </c>
      <c r="B22" s="1519" t="s">
        <v>37</v>
      </c>
      <c r="C22" s="1417">
        <v>1794</v>
      </c>
      <c r="D22" s="1311">
        <v>5520</v>
      </c>
      <c r="E22" s="1312">
        <v>9902880</v>
      </c>
      <c r="F22" s="1306"/>
    </row>
    <row r="23" spans="1:6" x14ac:dyDescent="0.25">
      <c r="A23" s="1468" t="s">
        <v>38</v>
      </c>
      <c r="B23" s="1519" t="s">
        <v>39</v>
      </c>
      <c r="C23" s="1417">
        <v>887</v>
      </c>
      <c r="D23" s="1311">
        <v>6620</v>
      </c>
      <c r="E23" s="1312">
        <v>5871940</v>
      </c>
      <c r="F23" s="1306"/>
    </row>
    <row r="24" spans="1:6" x14ac:dyDescent="0.25">
      <c r="A24" s="1468" t="s">
        <v>40</v>
      </c>
      <c r="B24" s="1519" t="s">
        <v>41</v>
      </c>
      <c r="C24" s="1417">
        <v>2030</v>
      </c>
      <c r="D24" s="1311">
        <v>8210</v>
      </c>
      <c r="E24" s="1312">
        <v>16666300</v>
      </c>
      <c r="F24" s="1306"/>
    </row>
    <row r="25" spans="1:6" x14ac:dyDescent="0.25">
      <c r="A25" s="1468" t="s">
        <v>42</v>
      </c>
      <c r="B25" s="1463" t="s">
        <v>43</v>
      </c>
      <c r="C25" s="1417">
        <v>248</v>
      </c>
      <c r="D25" s="1311">
        <v>6700</v>
      </c>
      <c r="E25" s="1312">
        <v>1661600</v>
      </c>
      <c r="F25" s="1306"/>
    </row>
    <row r="26" spans="1:6" x14ac:dyDescent="0.25">
      <c r="A26" s="1469" t="s">
        <v>44</v>
      </c>
      <c r="B26" s="1483" t="s">
        <v>45</v>
      </c>
      <c r="C26" s="1429">
        <v>0</v>
      </c>
      <c r="D26" s="1313">
        <v>27750</v>
      </c>
      <c r="E26" s="1314">
        <v>0</v>
      </c>
      <c r="F26" s="1306"/>
    </row>
    <row r="27" spans="1:6" x14ac:dyDescent="0.25">
      <c r="A27" s="1659" t="s">
        <v>46</v>
      </c>
      <c r="B27" s="1660"/>
      <c r="C27" s="1660"/>
      <c r="D27" s="1660"/>
      <c r="E27" s="1661"/>
      <c r="F27" s="1306"/>
    </row>
    <row r="28" spans="1:6" x14ac:dyDescent="0.25">
      <c r="A28" s="1467" t="s">
        <v>47</v>
      </c>
      <c r="B28" s="1476" t="s">
        <v>48</v>
      </c>
      <c r="C28" s="1420">
        <v>1631</v>
      </c>
      <c r="D28" s="1308">
        <v>1080</v>
      </c>
      <c r="E28" s="1309">
        <v>1761480</v>
      </c>
      <c r="F28" s="1306"/>
    </row>
    <row r="29" spans="1:6" x14ac:dyDescent="0.25">
      <c r="A29" s="1468" t="s">
        <v>49</v>
      </c>
      <c r="B29" s="1482" t="s">
        <v>50</v>
      </c>
      <c r="C29" s="1417">
        <v>0</v>
      </c>
      <c r="D29" s="1311">
        <v>1840</v>
      </c>
      <c r="E29" s="1312">
        <v>0</v>
      </c>
      <c r="F29" s="1306"/>
    </row>
    <row r="30" spans="1:6" x14ac:dyDescent="0.25">
      <c r="A30" s="1468" t="s">
        <v>51</v>
      </c>
      <c r="B30" s="1464" t="s">
        <v>52</v>
      </c>
      <c r="C30" s="1417">
        <v>0</v>
      </c>
      <c r="D30" s="1311">
        <v>590</v>
      </c>
      <c r="E30" s="1312">
        <v>0</v>
      </c>
      <c r="F30" s="1306"/>
    </row>
    <row r="31" spans="1:6" x14ac:dyDescent="0.25">
      <c r="A31" s="1468" t="s">
        <v>53</v>
      </c>
      <c r="B31" s="1464" t="s">
        <v>54</v>
      </c>
      <c r="C31" s="1417">
        <v>25</v>
      </c>
      <c r="D31" s="1311">
        <v>1460</v>
      </c>
      <c r="E31" s="1312">
        <v>36500</v>
      </c>
      <c r="F31" s="1306"/>
    </row>
    <row r="32" spans="1:6" x14ac:dyDescent="0.25">
      <c r="A32" s="1468" t="s">
        <v>55</v>
      </c>
      <c r="B32" s="1464" t="s">
        <v>56</v>
      </c>
      <c r="C32" s="1417">
        <v>866</v>
      </c>
      <c r="D32" s="1311">
        <v>1170</v>
      </c>
      <c r="E32" s="1312">
        <v>1013220</v>
      </c>
      <c r="F32" s="1306"/>
    </row>
    <row r="33" spans="1:6" x14ac:dyDescent="0.25">
      <c r="A33" s="1468" t="s">
        <v>57</v>
      </c>
      <c r="B33" s="1482" t="s">
        <v>58</v>
      </c>
      <c r="C33" s="1417">
        <v>0</v>
      </c>
      <c r="D33" s="1311">
        <v>1080</v>
      </c>
      <c r="E33" s="1312">
        <v>0</v>
      </c>
      <c r="F33" s="1306"/>
    </row>
    <row r="34" spans="1:6" x14ac:dyDescent="0.25">
      <c r="A34" s="1468" t="s">
        <v>59</v>
      </c>
      <c r="B34" s="1464" t="s">
        <v>60</v>
      </c>
      <c r="C34" s="1417">
        <v>310</v>
      </c>
      <c r="D34" s="1311">
        <v>2620</v>
      </c>
      <c r="E34" s="1312">
        <v>812200</v>
      </c>
      <c r="F34" s="1306"/>
    </row>
    <row r="35" spans="1:6" x14ac:dyDescent="0.25">
      <c r="A35" s="1468" t="s">
        <v>61</v>
      </c>
      <c r="B35" s="1482" t="s">
        <v>62</v>
      </c>
      <c r="C35" s="1417">
        <v>401</v>
      </c>
      <c r="D35" s="1311">
        <v>2620</v>
      </c>
      <c r="E35" s="1312">
        <v>1050620</v>
      </c>
      <c r="F35" s="1306"/>
    </row>
    <row r="36" spans="1:6" x14ac:dyDescent="0.25">
      <c r="A36" s="1468" t="s">
        <v>63</v>
      </c>
      <c r="B36" s="1482" t="s">
        <v>64</v>
      </c>
      <c r="C36" s="1417">
        <v>0</v>
      </c>
      <c r="D36" s="1311">
        <v>10450</v>
      </c>
      <c r="E36" s="1312">
        <v>0</v>
      </c>
      <c r="F36" s="1306"/>
    </row>
    <row r="37" spans="1:6" x14ac:dyDescent="0.25">
      <c r="A37" s="1469" t="s">
        <v>65</v>
      </c>
      <c r="B37" s="1512" t="s">
        <v>66</v>
      </c>
      <c r="C37" s="1429">
        <v>28</v>
      </c>
      <c r="D37" s="1313">
        <v>12230</v>
      </c>
      <c r="E37" s="1314">
        <v>342440</v>
      </c>
      <c r="F37" s="1306"/>
    </row>
    <row r="38" spans="1:6" x14ac:dyDescent="0.25">
      <c r="A38" s="1597" t="s">
        <v>67</v>
      </c>
      <c r="B38" s="1598"/>
      <c r="C38" s="1598"/>
      <c r="D38" s="1598"/>
      <c r="E38" s="1599"/>
      <c r="F38" s="1306"/>
    </row>
    <row r="39" spans="1:6" x14ac:dyDescent="0.25">
      <c r="A39" s="1467" t="s">
        <v>68</v>
      </c>
      <c r="B39" s="1462" t="s">
        <v>69</v>
      </c>
      <c r="C39" s="1420">
        <v>0</v>
      </c>
      <c r="D39" s="1316">
        <v>3450</v>
      </c>
      <c r="E39" s="1317">
        <v>0</v>
      </c>
      <c r="F39" s="1306"/>
    </row>
    <row r="40" spans="1:6" x14ac:dyDescent="0.25">
      <c r="A40" s="1469" t="s">
        <v>70</v>
      </c>
      <c r="B40" s="1477" t="s">
        <v>71</v>
      </c>
      <c r="C40" s="1429">
        <v>0</v>
      </c>
      <c r="D40" s="1318">
        <v>8909</v>
      </c>
      <c r="E40" s="1319">
        <v>0</v>
      </c>
      <c r="F40" s="1306"/>
    </row>
    <row r="41" spans="1:6" x14ac:dyDescent="0.25">
      <c r="A41" s="1597" t="s">
        <v>72</v>
      </c>
      <c r="B41" s="1598"/>
      <c r="C41" s="1598"/>
      <c r="D41" s="1598"/>
      <c r="E41" s="1599"/>
      <c r="F41" s="1306"/>
    </row>
    <row r="42" spans="1:6" x14ac:dyDescent="0.25">
      <c r="A42" s="1467" t="s">
        <v>73</v>
      </c>
      <c r="B42" s="1484" t="s">
        <v>74</v>
      </c>
      <c r="C42" s="1420">
        <v>0</v>
      </c>
      <c r="D42" s="1316">
        <v>3530</v>
      </c>
      <c r="E42" s="1317">
        <v>0</v>
      </c>
      <c r="F42" s="1306"/>
    </row>
    <row r="43" spans="1:6" x14ac:dyDescent="0.25">
      <c r="A43" s="1468" t="s">
        <v>75</v>
      </c>
      <c r="B43" s="1464" t="s">
        <v>76</v>
      </c>
      <c r="C43" s="1417">
        <v>699</v>
      </c>
      <c r="D43" s="1311">
        <v>1940</v>
      </c>
      <c r="E43" s="1312">
        <v>1356060</v>
      </c>
      <c r="F43" s="1306"/>
    </row>
    <row r="44" spans="1:6" x14ac:dyDescent="0.25">
      <c r="A44" s="1468" t="s">
        <v>77</v>
      </c>
      <c r="B44" s="1464" t="s">
        <v>78</v>
      </c>
      <c r="C44" s="1417">
        <v>0</v>
      </c>
      <c r="D44" s="1311">
        <v>1940</v>
      </c>
      <c r="E44" s="1312">
        <v>0</v>
      </c>
      <c r="F44" s="1306"/>
    </row>
    <row r="45" spans="1:6" x14ac:dyDescent="0.25">
      <c r="A45" s="1469" t="s">
        <v>79</v>
      </c>
      <c r="B45" s="1465" t="s">
        <v>80</v>
      </c>
      <c r="C45" s="1429">
        <v>345</v>
      </c>
      <c r="D45" s="1318">
        <v>590</v>
      </c>
      <c r="E45" s="1319">
        <v>203550</v>
      </c>
      <c r="F45" s="1306"/>
    </row>
    <row r="46" spans="1:6" x14ac:dyDescent="0.25">
      <c r="A46" s="1597" t="s">
        <v>81</v>
      </c>
      <c r="B46" s="1598"/>
      <c r="C46" s="1598"/>
      <c r="D46" s="1598"/>
      <c r="E46" s="1599"/>
      <c r="F46" s="1306"/>
    </row>
    <row r="47" spans="1:6" x14ac:dyDescent="0.25">
      <c r="A47" s="1467" t="s">
        <v>82</v>
      </c>
      <c r="B47" s="1484" t="s">
        <v>83</v>
      </c>
      <c r="C47" s="1420">
        <v>6</v>
      </c>
      <c r="D47" s="1316">
        <v>1680</v>
      </c>
      <c r="E47" s="1317">
        <v>10080</v>
      </c>
      <c r="F47" s="1306"/>
    </row>
    <row r="48" spans="1:6" x14ac:dyDescent="0.25">
      <c r="A48" s="1468" t="s">
        <v>84</v>
      </c>
      <c r="B48" s="1464" t="s">
        <v>85</v>
      </c>
      <c r="C48" s="1417">
        <v>16</v>
      </c>
      <c r="D48" s="1311">
        <v>1680</v>
      </c>
      <c r="E48" s="1312">
        <v>26880</v>
      </c>
      <c r="F48" s="1306"/>
    </row>
    <row r="49" spans="1:7" x14ac:dyDescent="0.25">
      <c r="A49" s="1469" t="s">
        <v>86</v>
      </c>
      <c r="B49" s="1465" t="s">
        <v>87</v>
      </c>
      <c r="C49" s="1429">
        <v>0</v>
      </c>
      <c r="D49" s="1318">
        <v>970</v>
      </c>
      <c r="E49" s="1319">
        <v>0</v>
      </c>
      <c r="F49" s="1306"/>
      <c r="G49" s="1424"/>
    </row>
    <row r="50" spans="1:7" x14ac:dyDescent="0.25">
      <c r="A50" s="1320"/>
      <c r="B50" s="1444" t="s">
        <v>88</v>
      </c>
      <c r="C50" s="1320">
        <v>16903</v>
      </c>
      <c r="D50" s="1321"/>
      <c r="E50" s="1322">
        <v>123893390</v>
      </c>
      <c r="F50" s="1306"/>
      <c r="G50" s="1424"/>
    </row>
    <row r="51" spans="1:7" x14ac:dyDescent="0.25">
      <c r="A51" s="1323"/>
      <c r="B51" s="1323"/>
      <c r="C51" s="1323"/>
      <c r="D51" s="1324"/>
      <c r="E51" s="1325"/>
      <c r="F51" s="1306"/>
      <c r="G51" s="1424"/>
    </row>
    <row r="52" spans="1:7" x14ac:dyDescent="0.25">
      <c r="A52" s="1306"/>
      <c r="B52" s="1306"/>
      <c r="C52" s="1306"/>
      <c r="D52" s="1306"/>
      <c r="E52" s="1306"/>
      <c r="F52" s="1326"/>
      <c r="G52" s="1327"/>
    </row>
    <row r="53" spans="1:7" x14ac:dyDescent="0.25">
      <c r="A53" s="1597" t="s">
        <v>89</v>
      </c>
      <c r="B53" s="1598"/>
      <c r="C53" s="1598"/>
      <c r="D53" s="1598"/>
      <c r="E53" s="1599"/>
      <c r="F53" s="1326"/>
      <c r="G53" s="1327"/>
    </row>
    <row r="54" spans="1:7" x14ac:dyDescent="0.25">
      <c r="A54" s="1515" t="s">
        <v>14</v>
      </c>
      <c r="B54" s="1515" t="s">
        <v>90</v>
      </c>
      <c r="C54" s="1516" t="s">
        <v>16</v>
      </c>
      <c r="D54" s="1520"/>
      <c r="E54" s="1518" t="s">
        <v>18</v>
      </c>
      <c r="F54" s="1306"/>
      <c r="G54" s="1424"/>
    </row>
    <row r="55" spans="1:7" x14ac:dyDescent="0.25">
      <c r="A55" s="1427" t="s">
        <v>91</v>
      </c>
      <c r="B55" s="1502" t="s">
        <v>92</v>
      </c>
      <c r="C55" s="1353">
        <v>61311</v>
      </c>
      <c r="D55" s="1329"/>
      <c r="E55" s="1330">
        <v>81261020</v>
      </c>
      <c r="F55" s="1306"/>
      <c r="G55" s="1424"/>
    </row>
    <row r="56" spans="1:7" x14ac:dyDescent="0.25">
      <c r="A56" s="1500" t="s">
        <v>93</v>
      </c>
      <c r="B56" s="1476" t="s">
        <v>94</v>
      </c>
      <c r="C56" s="1459">
        <v>22859</v>
      </c>
      <c r="D56" s="1331"/>
      <c r="E56" s="1332">
        <v>23291750</v>
      </c>
      <c r="F56" s="1306"/>
      <c r="G56" s="1424"/>
    </row>
    <row r="57" spans="1:7" x14ac:dyDescent="0.25">
      <c r="A57" s="1468" t="s">
        <v>95</v>
      </c>
      <c r="B57" s="1463" t="s">
        <v>96</v>
      </c>
      <c r="C57" s="1417">
        <v>27939</v>
      </c>
      <c r="D57" s="1334"/>
      <c r="E57" s="1335">
        <v>31931570</v>
      </c>
      <c r="F57" s="1306"/>
      <c r="G57" s="1424"/>
    </row>
    <row r="58" spans="1:7" x14ac:dyDescent="0.25">
      <c r="A58" s="1468" t="s">
        <v>97</v>
      </c>
      <c r="B58" s="1463" t="s">
        <v>98</v>
      </c>
      <c r="C58" s="1417">
        <v>1237</v>
      </c>
      <c r="D58" s="1334"/>
      <c r="E58" s="1335">
        <v>4166080</v>
      </c>
      <c r="F58" s="1306"/>
      <c r="G58" s="1424"/>
    </row>
    <row r="59" spans="1:7" x14ac:dyDescent="0.25">
      <c r="A59" s="1468" t="s">
        <v>99</v>
      </c>
      <c r="B59" s="1463" t="s">
        <v>100</v>
      </c>
      <c r="C59" s="1417">
        <v>0</v>
      </c>
      <c r="D59" s="1334"/>
      <c r="E59" s="1335">
        <v>0</v>
      </c>
      <c r="F59" s="1306"/>
      <c r="G59" s="1424"/>
    </row>
    <row r="60" spans="1:7" x14ac:dyDescent="0.25">
      <c r="A60" s="1495" t="s">
        <v>101</v>
      </c>
      <c r="B60" s="1483" t="s">
        <v>102</v>
      </c>
      <c r="C60" s="1443">
        <v>1369</v>
      </c>
      <c r="D60" s="1336"/>
      <c r="E60" s="1337">
        <v>6148070</v>
      </c>
      <c r="F60" s="1306"/>
      <c r="G60" s="1424"/>
    </row>
    <row r="61" spans="1:7" x14ac:dyDescent="0.25">
      <c r="A61" s="1467" t="s">
        <v>103</v>
      </c>
      <c r="B61" s="1503" t="s">
        <v>104</v>
      </c>
      <c r="C61" s="1445">
        <v>5215</v>
      </c>
      <c r="D61" s="1338"/>
      <c r="E61" s="1339">
        <v>12555440</v>
      </c>
      <c r="F61" s="1306"/>
      <c r="G61" s="1424"/>
    </row>
    <row r="62" spans="1:7" x14ac:dyDescent="0.25">
      <c r="A62" s="1506"/>
      <c r="B62" s="1484" t="s">
        <v>105</v>
      </c>
      <c r="C62" s="1420">
        <v>4536</v>
      </c>
      <c r="D62" s="1340"/>
      <c r="E62" s="1341">
        <v>9986710</v>
      </c>
      <c r="F62" s="1306"/>
      <c r="G62" s="1424"/>
    </row>
    <row r="63" spans="1:7" x14ac:dyDescent="0.25">
      <c r="A63" s="1506"/>
      <c r="B63" s="1463" t="s">
        <v>106</v>
      </c>
      <c r="C63" s="1417">
        <v>84</v>
      </c>
      <c r="D63" s="1334"/>
      <c r="E63" s="1335">
        <v>210410</v>
      </c>
      <c r="F63" s="1306"/>
      <c r="G63" s="1424"/>
    </row>
    <row r="64" spans="1:7" x14ac:dyDescent="0.25">
      <c r="A64" s="1507"/>
      <c r="B64" s="1465" t="s">
        <v>107</v>
      </c>
      <c r="C64" s="1429">
        <v>595</v>
      </c>
      <c r="D64" s="1342"/>
      <c r="E64" s="1343">
        <v>2358320</v>
      </c>
      <c r="F64" s="1306"/>
      <c r="G64" s="1424"/>
    </row>
    <row r="65" spans="1:7" x14ac:dyDescent="0.25">
      <c r="A65" s="1500" t="s">
        <v>108</v>
      </c>
      <c r="B65" s="1499" t="s">
        <v>109</v>
      </c>
      <c r="C65" s="1459">
        <v>0</v>
      </c>
      <c r="D65" s="1331"/>
      <c r="E65" s="1332">
        <v>0</v>
      </c>
      <c r="F65" s="1306"/>
      <c r="G65" s="1424"/>
    </row>
    <row r="66" spans="1:7" x14ac:dyDescent="0.25">
      <c r="A66" s="1468" t="s">
        <v>110</v>
      </c>
      <c r="B66" s="1463" t="s">
        <v>111</v>
      </c>
      <c r="C66" s="1417">
        <v>90</v>
      </c>
      <c r="D66" s="1334"/>
      <c r="E66" s="1335">
        <v>151120</v>
      </c>
      <c r="F66" s="1306"/>
      <c r="G66" s="1424"/>
    </row>
    <row r="67" spans="1:7" x14ac:dyDescent="0.25">
      <c r="A67" s="1495" t="s">
        <v>112</v>
      </c>
      <c r="B67" s="1483" t="s">
        <v>113</v>
      </c>
      <c r="C67" s="1443">
        <v>2602</v>
      </c>
      <c r="D67" s="1336"/>
      <c r="E67" s="1337">
        <v>3016990</v>
      </c>
      <c r="F67" s="1306"/>
      <c r="G67" s="1424"/>
    </row>
    <row r="68" spans="1:7" x14ac:dyDescent="0.25">
      <c r="A68" s="1508" t="s">
        <v>114</v>
      </c>
      <c r="B68" s="1498" t="s">
        <v>115</v>
      </c>
      <c r="C68" s="1460">
        <v>3498</v>
      </c>
      <c r="D68" s="1344"/>
      <c r="E68" s="1345">
        <v>53428530</v>
      </c>
      <c r="F68" s="1306"/>
      <c r="G68" s="1424"/>
    </row>
    <row r="69" spans="1:7" x14ac:dyDescent="0.25">
      <c r="A69" s="1468" t="s">
        <v>116</v>
      </c>
      <c r="B69" s="1463" t="s">
        <v>117</v>
      </c>
      <c r="C69" s="1417">
        <v>2171</v>
      </c>
      <c r="D69" s="1334"/>
      <c r="E69" s="1335">
        <v>16906730</v>
      </c>
      <c r="F69" s="1306"/>
      <c r="G69" s="1424"/>
    </row>
    <row r="70" spans="1:7" x14ac:dyDescent="0.25">
      <c r="A70" s="1468" t="s">
        <v>118</v>
      </c>
      <c r="B70" s="1463" t="s">
        <v>119</v>
      </c>
      <c r="C70" s="1417">
        <v>1</v>
      </c>
      <c r="D70" s="1334"/>
      <c r="E70" s="1335">
        <v>22610</v>
      </c>
      <c r="F70" s="1306"/>
      <c r="G70" s="1424"/>
    </row>
    <row r="71" spans="1:7" x14ac:dyDescent="0.25">
      <c r="A71" s="1468" t="s">
        <v>120</v>
      </c>
      <c r="B71" s="1463" t="s">
        <v>121</v>
      </c>
      <c r="C71" s="1417">
        <v>527</v>
      </c>
      <c r="D71" s="1334"/>
      <c r="E71" s="1335">
        <v>26587950</v>
      </c>
      <c r="F71" s="1306"/>
      <c r="G71" s="1424"/>
    </row>
    <row r="72" spans="1:7" x14ac:dyDescent="0.25">
      <c r="A72" s="1468" t="s">
        <v>122</v>
      </c>
      <c r="B72" s="1463" t="s">
        <v>123</v>
      </c>
      <c r="C72" s="1417">
        <v>618</v>
      </c>
      <c r="D72" s="1334"/>
      <c r="E72" s="1335">
        <v>9017100</v>
      </c>
      <c r="F72" s="1306"/>
      <c r="G72" s="1424"/>
    </row>
    <row r="73" spans="1:7" x14ac:dyDescent="0.25">
      <c r="A73" s="1509"/>
      <c r="B73" s="1463" t="s">
        <v>124</v>
      </c>
      <c r="C73" s="1417">
        <v>181</v>
      </c>
      <c r="D73" s="1334"/>
      <c r="E73" s="1335">
        <v>894140</v>
      </c>
      <c r="F73" s="1306"/>
      <c r="G73" s="1424"/>
    </row>
    <row r="74" spans="1:7" x14ac:dyDescent="0.25">
      <c r="A74" s="1510" t="s">
        <v>125</v>
      </c>
      <c r="B74" s="1504" t="s">
        <v>126</v>
      </c>
      <c r="C74" s="1450">
        <v>0</v>
      </c>
      <c r="D74" s="1425"/>
      <c r="E74" s="1426">
        <v>0</v>
      </c>
      <c r="F74" s="1306"/>
      <c r="G74" s="1424"/>
    </row>
    <row r="75" spans="1:7" x14ac:dyDescent="0.25">
      <c r="A75" s="1511" t="s">
        <v>127</v>
      </c>
      <c r="B75" s="1505" t="s">
        <v>128</v>
      </c>
      <c r="C75" s="1461">
        <v>0</v>
      </c>
      <c r="D75" s="1346"/>
      <c r="E75" s="1347">
        <v>0</v>
      </c>
      <c r="F75" s="1306"/>
      <c r="G75" s="1424"/>
    </row>
    <row r="76" spans="1:7" x14ac:dyDescent="0.25">
      <c r="A76" s="1470"/>
      <c r="B76" s="1466" t="s">
        <v>129</v>
      </c>
      <c r="C76" s="1353">
        <v>64809</v>
      </c>
      <c r="D76" s="1329"/>
      <c r="E76" s="1349">
        <v>134689550</v>
      </c>
      <c r="F76" s="1306"/>
      <c r="G76" s="1424"/>
    </row>
    <row r="77" spans="1:7" x14ac:dyDescent="0.25">
      <c r="A77" s="1306"/>
      <c r="B77" s="1306"/>
      <c r="C77" s="1306"/>
      <c r="D77" s="1306"/>
      <c r="E77" s="1306"/>
      <c r="F77" s="1326"/>
      <c r="G77" s="1327"/>
    </row>
    <row r="78" spans="1:7" x14ac:dyDescent="0.25">
      <c r="A78" s="1306"/>
      <c r="B78" s="1306"/>
      <c r="C78" s="1306"/>
      <c r="D78" s="1306"/>
      <c r="E78" s="1306"/>
      <c r="F78" s="1326"/>
      <c r="G78" s="1327"/>
    </row>
    <row r="79" spans="1:7" x14ac:dyDescent="0.25">
      <c r="A79" s="1589" t="s">
        <v>130</v>
      </c>
      <c r="B79" s="1590"/>
      <c r="C79" s="1590"/>
      <c r="D79" s="1590"/>
      <c r="E79" s="1591"/>
      <c r="F79" s="1326"/>
      <c r="G79" s="1327"/>
    </row>
    <row r="80" spans="1:7" x14ac:dyDescent="0.25">
      <c r="A80" s="1515" t="s">
        <v>14</v>
      </c>
      <c r="B80" s="1521" t="s">
        <v>15</v>
      </c>
      <c r="C80" s="1522" t="s">
        <v>16</v>
      </c>
      <c r="D80" s="1520"/>
      <c r="E80" s="1523" t="s">
        <v>18</v>
      </c>
      <c r="F80" s="1326"/>
      <c r="G80" s="1327"/>
    </row>
    <row r="81" spans="1:6" x14ac:dyDescent="0.25">
      <c r="A81" s="1501" t="s">
        <v>131</v>
      </c>
      <c r="B81" s="1476" t="s">
        <v>132</v>
      </c>
      <c r="C81" s="1420">
        <v>0</v>
      </c>
      <c r="D81" s="1331"/>
      <c r="E81" s="1350">
        <v>0</v>
      </c>
      <c r="F81" s="1306"/>
    </row>
    <row r="82" spans="1:6" x14ac:dyDescent="0.25">
      <c r="A82" s="1490">
        <v>2001</v>
      </c>
      <c r="B82" s="1463" t="s">
        <v>133</v>
      </c>
      <c r="C82" s="1417">
        <v>1262</v>
      </c>
      <c r="D82" s="1334"/>
      <c r="E82" s="1351">
        <v>9815200</v>
      </c>
      <c r="F82" s="1306"/>
    </row>
    <row r="83" spans="1:6" x14ac:dyDescent="0.25">
      <c r="A83" s="1495" t="s">
        <v>134</v>
      </c>
      <c r="B83" s="1483" t="s">
        <v>135</v>
      </c>
      <c r="C83" s="1443">
        <v>46</v>
      </c>
      <c r="D83" s="1336"/>
      <c r="E83" s="1352">
        <v>2891450</v>
      </c>
      <c r="F83" s="1306"/>
    </row>
    <row r="84" spans="1:6" x14ac:dyDescent="0.25">
      <c r="A84" s="1470"/>
      <c r="B84" s="1466" t="s">
        <v>136</v>
      </c>
      <c r="C84" s="1353">
        <v>1308</v>
      </c>
      <c r="D84" s="1329"/>
      <c r="E84" s="1354">
        <v>12706650</v>
      </c>
      <c r="F84" s="1306"/>
    </row>
    <row r="85" spans="1:6" x14ac:dyDescent="0.25">
      <c r="A85" s="1306"/>
      <c r="B85" s="1306"/>
      <c r="C85" s="1306"/>
      <c r="D85" s="1306"/>
      <c r="E85" s="1306"/>
      <c r="F85" s="1306"/>
    </row>
    <row r="86" spans="1:6" x14ac:dyDescent="0.25">
      <c r="A86" s="1306"/>
      <c r="B86" s="1306"/>
      <c r="C86" s="1306"/>
      <c r="D86" s="1306"/>
      <c r="E86" s="1306"/>
      <c r="F86" s="1303"/>
    </row>
    <row r="87" spans="1:6" x14ac:dyDescent="0.25">
      <c r="A87" s="1656" t="s">
        <v>137</v>
      </c>
      <c r="B87" s="1657"/>
      <c r="C87" s="1657"/>
      <c r="D87" s="1657"/>
      <c r="E87" s="1657"/>
      <c r="F87" s="1658"/>
    </row>
    <row r="88" spans="1:6" x14ac:dyDescent="0.25">
      <c r="A88" s="1666" t="s">
        <v>14</v>
      </c>
      <c r="B88" s="1666" t="s">
        <v>15</v>
      </c>
      <c r="C88" s="1659" t="s">
        <v>16</v>
      </c>
      <c r="D88" s="1660"/>
      <c r="E88" s="1660"/>
      <c r="F88" s="1661"/>
    </row>
    <row r="89" spans="1:6" x14ac:dyDescent="0.25">
      <c r="A89" s="1667"/>
      <c r="B89" s="1667"/>
      <c r="C89" s="1521" t="s">
        <v>138</v>
      </c>
      <c r="D89" s="1524" t="s">
        <v>139</v>
      </c>
      <c r="E89" s="1517" t="s">
        <v>140</v>
      </c>
      <c r="F89" s="1518" t="s">
        <v>18</v>
      </c>
    </row>
    <row r="90" spans="1:6" x14ac:dyDescent="0.25">
      <c r="A90" s="1467" t="s">
        <v>141</v>
      </c>
      <c r="B90" s="1462" t="s">
        <v>142</v>
      </c>
      <c r="C90" s="1453">
        <v>2</v>
      </c>
      <c r="D90" s="1355">
        <v>0</v>
      </c>
      <c r="E90" s="1356">
        <v>0</v>
      </c>
      <c r="F90" s="1357">
        <v>290140</v>
      </c>
    </row>
    <row r="91" spans="1:6" x14ac:dyDescent="0.25">
      <c r="A91" s="1468" t="s">
        <v>143</v>
      </c>
      <c r="B91" s="1463" t="s">
        <v>144</v>
      </c>
      <c r="C91" s="1454">
        <v>192</v>
      </c>
      <c r="D91" s="1358">
        <v>0</v>
      </c>
      <c r="E91" s="1359">
        <v>0</v>
      </c>
      <c r="F91" s="1360">
        <v>66437630</v>
      </c>
    </row>
    <row r="92" spans="1:6" x14ac:dyDescent="0.25">
      <c r="A92" s="1468" t="s">
        <v>145</v>
      </c>
      <c r="B92" s="1463" t="s">
        <v>146</v>
      </c>
      <c r="C92" s="1454">
        <v>29</v>
      </c>
      <c r="D92" s="1358">
        <v>0</v>
      </c>
      <c r="E92" s="1359">
        <v>0</v>
      </c>
      <c r="F92" s="1360">
        <v>2002910</v>
      </c>
    </row>
    <row r="93" spans="1:6" x14ac:dyDescent="0.25">
      <c r="A93" s="1468" t="s">
        <v>147</v>
      </c>
      <c r="B93" s="1463" t="s">
        <v>148</v>
      </c>
      <c r="C93" s="1454">
        <v>4</v>
      </c>
      <c r="D93" s="1358">
        <v>0</v>
      </c>
      <c r="E93" s="1359">
        <v>0</v>
      </c>
      <c r="F93" s="1360">
        <v>428250</v>
      </c>
    </row>
    <row r="94" spans="1:6" x14ac:dyDescent="0.25">
      <c r="A94" s="1468" t="s">
        <v>149</v>
      </c>
      <c r="B94" s="1463" t="s">
        <v>150</v>
      </c>
      <c r="C94" s="1454">
        <v>104</v>
      </c>
      <c r="D94" s="1358">
        <v>0</v>
      </c>
      <c r="E94" s="1359">
        <v>0</v>
      </c>
      <c r="F94" s="1360">
        <v>5406590</v>
      </c>
    </row>
    <row r="95" spans="1:6" x14ac:dyDescent="0.25">
      <c r="A95" s="1468" t="s">
        <v>151</v>
      </c>
      <c r="B95" s="1463" t="s">
        <v>152</v>
      </c>
      <c r="C95" s="1454">
        <v>126</v>
      </c>
      <c r="D95" s="1358">
        <v>1</v>
      </c>
      <c r="E95" s="1359">
        <v>0</v>
      </c>
      <c r="F95" s="1360">
        <v>3505660</v>
      </c>
    </row>
    <row r="96" spans="1:6" x14ac:dyDescent="0.25">
      <c r="A96" s="1468" t="s">
        <v>153</v>
      </c>
      <c r="B96" s="1463" t="s">
        <v>154</v>
      </c>
      <c r="C96" s="1454">
        <v>2</v>
      </c>
      <c r="D96" s="1358">
        <v>0</v>
      </c>
      <c r="E96" s="1359">
        <v>0</v>
      </c>
      <c r="F96" s="1360">
        <v>319630</v>
      </c>
    </row>
    <row r="97" spans="1:6" x14ac:dyDescent="0.25">
      <c r="A97" s="1468" t="s">
        <v>155</v>
      </c>
      <c r="B97" s="1463" t="s">
        <v>156</v>
      </c>
      <c r="C97" s="1454">
        <v>1</v>
      </c>
      <c r="D97" s="1358">
        <v>1</v>
      </c>
      <c r="E97" s="1359">
        <v>0</v>
      </c>
      <c r="F97" s="1360">
        <v>76620</v>
      </c>
    </row>
    <row r="98" spans="1:6" x14ac:dyDescent="0.25">
      <c r="A98" s="1468" t="s">
        <v>157</v>
      </c>
      <c r="B98" s="1463" t="s">
        <v>158</v>
      </c>
      <c r="C98" s="1454">
        <v>156</v>
      </c>
      <c r="D98" s="1358">
        <v>25</v>
      </c>
      <c r="E98" s="1359">
        <v>0</v>
      </c>
      <c r="F98" s="1360">
        <v>36624750</v>
      </c>
    </row>
    <row r="99" spans="1:6" x14ac:dyDescent="0.25">
      <c r="A99" s="1468" t="s">
        <v>159</v>
      </c>
      <c r="B99" s="1463" t="s">
        <v>160</v>
      </c>
      <c r="C99" s="1454">
        <v>11</v>
      </c>
      <c r="D99" s="1358">
        <v>0</v>
      </c>
      <c r="E99" s="1359">
        <v>0</v>
      </c>
      <c r="F99" s="1360">
        <v>415470</v>
      </c>
    </row>
    <row r="100" spans="1:6" x14ac:dyDescent="0.25">
      <c r="A100" s="1468" t="s">
        <v>161</v>
      </c>
      <c r="B100" s="1463" t="s">
        <v>162</v>
      </c>
      <c r="C100" s="1454">
        <v>19</v>
      </c>
      <c r="D100" s="1358">
        <v>5</v>
      </c>
      <c r="E100" s="1359">
        <v>0</v>
      </c>
      <c r="F100" s="1360">
        <v>4219395</v>
      </c>
    </row>
    <row r="101" spans="1:6" x14ac:dyDescent="0.25">
      <c r="A101" s="1468" t="s">
        <v>163</v>
      </c>
      <c r="B101" s="1463" t="s">
        <v>164</v>
      </c>
      <c r="C101" s="1454">
        <v>8</v>
      </c>
      <c r="D101" s="1358">
        <v>0</v>
      </c>
      <c r="E101" s="1359">
        <v>0</v>
      </c>
      <c r="F101" s="1360">
        <v>1887780</v>
      </c>
    </row>
    <row r="102" spans="1:6" x14ac:dyDescent="0.25">
      <c r="A102" s="1495" t="s">
        <v>165</v>
      </c>
      <c r="B102" s="1483" t="s">
        <v>166</v>
      </c>
      <c r="C102" s="1455">
        <v>31</v>
      </c>
      <c r="D102" s="1361">
        <v>1</v>
      </c>
      <c r="E102" s="1362">
        <v>0</v>
      </c>
      <c r="F102" s="1363">
        <v>5980570</v>
      </c>
    </row>
    <row r="103" spans="1:6" x14ac:dyDescent="0.25">
      <c r="A103" s="1467" t="s">
        <v>167</v>
      </c>
      <c r="B103" s="1462" t="s">
        <v>168</v>
      </c>
      <c r="C103" s="1453">
        <v>64</v>
      </c>
      <c r="D103" s="1355">
        <v>0</v>
      </c>
      <c r="E103" s="1356">
        <v>0</v>
      </c>
      <c r="F103" s="1357">
        <v>7095360</v>
      </c>
    </row>
    <row r="104" spans="1:6" x14ac:dyDescent="0.25">
      <c r="A104" s="1468"/>
      <c r="B104" s="1463" t="s">
        <v>169</v>
      </c>
      <c r="C104" s="1454">
        <v>0</v>
      </c>
      <c r="D104" s="1358">
        <v>0</v>
      </c>
      <c r="E104" s="1359">
        <v>0</v>
      </c>
      <c r="F104" s="1360">
        <v>0</v>
      </c>
    </row>
    <row r="105" spans="1:6" x14ac:dyDescent="0.25">
      <c r="A105" s="1468"/>
      <c r="B105" s="1463" t="s">
        <v>170</v>
      </c>
      <c r="C105" s="1454">
        <v>34</v>
      </c>
      <c r="D105" s="1358">
        <v>0</v>
      </c>
      <c r="E105" s="1359">
        <v>0</v>
      </c>
      <c r="F105" s="1360">
        <v>4256460</v>
      </c>
    </row>
    <row r="106" spans="1:6" x14ac:dyDescent="0.25">
      <c r="A106" s="1469"/>
      <c r="B106" s="1477" t="s">
        <v>171</v>
      </c>
      <c r="C106" s="1456">
        <v>30</v>
      </c>
      <c r="D106" s="1365">
        <v>0</v>
      </c>
      <c r="E106" s="1366">
        <v>0</v>
      </c>
      <c r="F106" s="1367">
        <v>2838900</v>
      </c>
    </row>
    <row r="107" spans="1:6" x14ac:dyDescent="0.25">
      <c r="A107" s="1500" t="s">
        <v>172</v>
      </c>
      <c r="B107" s="1499" t="s">
        <v>173</v>
      </c>
      <c r="C107" s="1457">
        <v>47</v>
      </c>
      <c r="D107" s="1368">
        <v>1</v>
      </c>
      <c r="E107" s="1369">
        <v>0</v>
      </c>
      <c r="F107" s="1370">
        <v>7917590</v>
      </c>
    </row>
    <row r="108" spans="1:6" x14ac:dyDescent="0.25">
      <c r="A108" s="1496">
        <v>2106</v>
      </c>
      <c r="B108" s="1477" t="s">
        <v>174</v>
      </c>
      <c r="C108" s="1456">
        <v>6</v>
      </c>
      <c r="D108" s="1365">
        <v>0</v>
      </c>
      <c r="E108" s="1366">
        <v>0</v>
      </c>
      <c r="F108" s="1367">
        <v>366340</v>
      </c>
    </row>
    <row r="109" spans="1:6" x14ac:dyDescent="0.25">
      <c r="A109" s="1475"/>
      <c r="B109" s="1474" t="s">
        <v>175</v>
      </c>
      <c r="C109" s="1458">
        <v>802</v>
      </c>
      <c r="D109" s="1372">
        <v>34</v>
      </c>
      <c r="E109" s="1373">
        <v>0</v>
      </c>
      <c r="F109" s="1374">
        <v>142974685</v>
      </c>
    </row>
    <row r="110" spans="1:6" x14ac:dyDescent="0.25">
      <c r="A110" s="1306"/>
      <c r="B110" s="1306"/>
      <c r="C110" s="1306"/>
      <c r="D110" s="1306"/>
      <c r="E110" s="1306"/>
      <c r="F110" s="1303"/>
    </row>
    <row r="111" spans="1:6" x14ac:dyDescent="0.25">
      <c r="A111" s="1306"/>
      <c r="B111" s="1306"/>
      <c r="C111" s="1306"/>
      <c r="D111" s="1306"/>
      <c r="E111" s="1306"/>
      <c r="F111" s="1303"/>
    </row>
    <row r="112" spans="1:6" x14ac:dyDescent="0.25">
      <c r="A112" s="1589" t="s">
        <v>176</v>
      </c>
      <c r="B112" s="1590"/>
      <c r="C112" s="1590"/>
      <c r="D112" s="1590"/>
      <c r="E112" s="1591"/>
      <c r="F112" s="1303"/>
    </row>
    <row r="113" spans="1:6" x14ac:dyDescent="0.25">
      <c r="A113" s="1515" t="s">
        <v>14</v>
      </c>
      <c r="B113" s="1515" t="s">
        <v>15</v>
      </c>
      <c r="C113" s="1516" t="s">
        <v>16</v>
      </c>
      <c r="D113" s="1517" t="s">
        <v>17</v>
      </c>
      <c r="E113" s="1518" t="s">
        <v>18</v>
      </c>
      <c r="F113" s="1303"/>
    </row>
    <row r="114" spans="1:6" x14ac:dyDescent="0.25">
      <c r="A114" s="1467" t="s">
        <v>177</v>
      </c>
      <c r="B114" s="1462" t="s">
        <v>178</v>
      </c>
      <c r="C114" s="1420">
        <v>83</v>
      </c>
      <c r="D114" s="1375">
        <v>125180</v>
      </c>
      <c r="E114" s="1376">
        <v>10389940</v>
      </c>
      <c r="F114" s="1306"/>
    </row>
    <row r="115" spans="1:6" x14ac:dyDescent="0.25">
      <c r="A115" s="1469" t="s">
        <v>179</v>
      </c>
      <c r="B115" s="1493" t="s">
        <v>180</v>
      </c>
      <c r="C115" s="1443">
        <v>7</v>
      </c>
      <c r="D115" s="1377">
        <v>131720</v>
      </c>
      <c r="E115" s="1352">
        <v>922040</v>
      </c>
      <c r="F115" s="1306"/>
    </row>
    <row r="116" spans="1:6" x14ac:dyDescent="0.25">
      <c r="A116" s="1353"/>
      <c r="B116" s="1428" t="s">
        <v>181</v>
      </c>
      <c r="C116" s="1353">
        <v>90</v>
      </c>
      <c r="D116" s="1329"/>
      <c r="E116" s="1354">
        <v>11311980</v>
      </c>
      <c r="F116" s="1306"/>
    </row>
    <row r="117" spans="1:6" x14ac:dyDescent="0.25">
      <c r="A117" s="1306"/>
      <c r="B117" s="1306"/>
      <c r="C117" s="1306"/>
      <c r="D117" s="1306"/>
      <c r="E117" s="1306"/>
      <c r="F117" s="1306"/>
    </row>
    <row r="118" spans="1:6" x14ac:dyDescent="0.25">
      <c r="A118" s="1306"/>
      <c r="B118" s="1306"/>
      <c r="C118" s="1306"/>
      <c r="D118" s="1306"/>
      <c r="E118" s="1306"/>
      <c r="F118" s="1303"/>
    </row>
    <row r="119" spans="1:6" x14ac:dyDescent="0.25">
      <c r="A119" s="1606" t="s">
        <v>182</v>
      </c>
      <c r="B119" s="1606"/>
      <c r="C119" s="1606"/>
      <c r="D119" s="1306"/>
      <c r="E119" s="1306"/>
      <c r="F119" s="1303"/>
    </row>
    <row r="120" spans="1:6" x14ac:dyDescent="0.25">
      <c r="A120" s="1515" t="s">
        <v>14</v>
      </c>
      <c r="B120" s="1515" t="s">
        <v>16</v>
      </c>
      <c r="C120" s="1515" t="s">
        <v>18</v>
      </c>
      <c r="D120" s="1306"/>
      <c r="E120" s="1306"/>
      <c r="F120" s="1306"/>
    </row>
    <row r="121" spans="1:6" x14ac:dyDescent="0.25">
      <c r="A121" s="1378" t="s">
        <v>183</v>
      </c>
      <c r="B121" s="1379" t="s">
        <v>184</v>
      </c>
      <c r="C121" s="1380">
        <v>10506970</v>
      </c>
      <c r="D121" s="1306"/>
      <c r="E121" s="1306"/>
      <c r="F121" s="1306"/>
    </row>
    <row r="122" spans="1:6" x14ac:dyDescent="0.25">
      <c r="A122" s="1306"/>
      <c r="B122" s="1306"/>
      <c r="C122" s="1306"/>
      <c r="D122" s="1306"/>
      <c r="E122" s="1303"/>
      <c r="F122" s="1306"/>
    </row>
    <row r="123" spans="1:6" x14ac:dyDescent="0.25">
      <c r="A123" s="1306"/>
      <c r="B123" s="1306"/>
      <c r="C123" s="1306"/>
      <c r="D123" s="1306"/>
      <c r="E123" s="1303"/>
      <c r="F123" s="1306"/>
    </row>
    <row r="124" spans="1:6" x14ac:dyDescent="0.25">
      <c r="A124" s="1589" t="s">
        <v>185</v>
      </c>
      <c r="B124" s="1590"/>
      <c r="C124" s="1590"/>
      <c r="D124" s="1590"/>
      <c r="E124" s="1591"/>
      <c r="F124" s="1303"/>
    </row>
    <row r="125" spans="1:6" x14ac:dyDescent="0.25">
      <c r="A125" s="1515" t="s">
        <v>14</v>
      </c>
      <c r="B125" s="1515" t="s">
        <v>15</v>
      </c>
      <c r="C125" s="1516" t="s">
        <v>16</v>
      </c>
      <c r="D125" s="1517" t="s">
        <v>17</v>
      </c>
      <c r="E125" s="1518" t="s">
        <v>18</v>
      </c>
      <c r="F125" s="1303"/>
    </row>
    <row r="126" spans="1:6" x14ac:dyDescent="0.25">
      <c r="A126" s="1467" t="s">
        <v>186</v>
      </c>
      <c r="B126" s="1484" t="s">
        <v>187</v>
      </c>
      <c r="C126" s="1420">
        <v>5149</v>
      </c>
      <c r="D126" s="1316">
        <v>32060</v>
      </c>
      <c r="E126" s="1381">
        <v>165076940</v>
      </c>
      <c r="F126" s="1306"/>
    </row>
    <row r="127" spans="1:6" x14ac:dyDescent="0.25">
      <c r="A127" s="1468" t="s">
        <v>188</v>
      </c>
      <c r="B127" s="1464" t="s">
        <v>189</v>
      </c>
      <c r="C127" s="1417">
        <v>0</v>
      </c>
      <c r="D127" s="1311">
        <v>29510</v>
      </c>
      <c r="E127" s="1382">
        <v>0</v>
      </c>
      <c r="F127" s="1306"/>
    </row>
    <row r="128" spans="1:6" x14ac:dyDescent="0.25">
      <c r="A128" s="1468" t="s">
        <v>190</v>
      </c>
      <c r="B128" s="1464" t="s">
        <v>191</v>
      </c>
      <c r="C128" s="1417">
        <v>0</v>
      </c>
      <c r="D128" s="1311">
        <v>24600</v>
      </c>
      <c r="E128" s="1382">
        <v>0</v>
      </c>
      <c r="F128" s="1306"/>
    </row>
    <row r="129" spans="1:6" x14ac:dyDescent="0.25">
      <c r="A129" s="1468" t="s">
        <v>192</v>
      </c>
      <c r="B129" s="1464" t="s">
        <v>193</v>
      </c>
      <c r="C129" s="1417">
        <v>145</v>
      </c>
      <c r="D129" s="1311">
        <v>133290</v>
      </c>
      <c r="E129" s="1382">
        <v>19327050</v>
      </c>
      <c r="F129" s="1306"/>
    </row>
    <row r="130" spans="1:6" x14ac:dyDescent="0.25">
      <c r="A130" s="1468" t="s">
        <v>194</v>
      </c>
      <c r="B130" s="1464" t="s">
        <v>195</v>
      </c>
      <c r="C130" s="1417">
        <v>231</v>
      </c>
      <c r="D130" s="1311">
        <v>64370</v>
      </c>
      <c r="E130" s="1382">
        <v>14869470</v>
      </c>
      <c r="F130" s="1306"/>
    </row>
    <row r="131" spans="1:6" x14ac:dyDescent="0.25">
      <c r="A131" s="1468" t="s">
        <v>196</v>
      </c>
      <c r="B131" s="1464" t="s">
        <v>197</v>
      </c>
      <c r="C131" s="1417">
        <v>110</v>
      </c>
      <c r="D131" s="1311">
        <v>57760</v>
      </c>
      <c r="E131" s="1382">
        <v>6353600</v>
      </c>
      <c r="F131" s="1306"/>
    </row>
    <row r="132" spans="1:6" x14ac:dyDescent="0.25">
      <c r="A132" s="1468" t="s">
        <v>198</v>
      </c>
      <c r="B132" s="1464" t="s">
        <v>199</v>
      </c>
      <c r="C132" s="1417">
        <v>0</v>
      </c>
      <c r="D132" s="1311">
        <v>16390</v>
      </c>
      <c r="E132" s="1382">
        <v>0</v>
      </c>
      <c r="F132" s="1306"/>
    </row>
    <row r="133" spans="1:6" x14ac:dyDescent="0.25">
      <c r="A133" s="1468" t="s">
        <v>200</v>
      </c>
      <c r="B133" s="1464" t="s">
        <v>201</v>
      </c>
      <c r="C133" s="1417">
        <v>0</v>
      </c>
      <c r="D133" s="1311">
        <v>25680</v>
      </c>
      <c r="E133" s="1382">
        <v>0</v>
      </c>
      <c r="F133" s="1306"/>
    </row>
    <row r="134" spans="1:6" x14ac:dyDescent="0.25">
      <c r="A134" s="1468" t="s">
        <v>202</v>
      </c>
      <c r="B134" s="1464" t="s">
        <v>203</v>
      </c>
      <c r="C134" s="1417">
        <v>0</v>
      </c>
      <c r="D134" s="1311">
        <v>25890</v>
      </c>
      <c r="E134" s="1382">
        <v>0</v>
      </c>
      <c r="F134" s="1306"/>
    </row>
    <row r="135" spans="1:6" x14ac:dyDescent="0.25">
      <c r="A135" s="1468" t="s">
        <v>204</v>
      </c>
      <c r="B135" s="1464" t="s">
        <v>205</v>
      </c>
      <c r="C135" s="1417">
        <v>0</v>
      </c>
      <c r="D135" s="1311">
        <v>26730</v>
      </c>
      <c r="E135" s="1382">
        <v>0</v>
      </c>
      <c r="F135" s="1306"/>
    </row>
    <row r="136" spans="1:6" x14ac:dyDescent="0.25">
      <c r="A136" s="1468" t="s">
        <v>206</v>
      </c>
      <c r="B136" s="1464" t="s">
        <v>207</v>
      </c>
      <c r="C136" s="1417">
        <v>0</v>
      </c>
      <c r="D136" s="1311">
        <v>32060</v>
      </c>
      <c r="E136" s="1382">
        <v>0</v>
      </c>
      <c r="F136" s="1306"/>
    </row>
    <row r="137" spans="1:6" x14ac:dyDescent="0.25">
      <c r="A137" s="1468" t="s">
        <v>208</v>
      </c>
      <c r="B137" s="1463" t="s">
        <v>209</v>
      </c>
      <c r="C137" s="1417">
        <v>35</v>
      </c>
      <c r="D137" s="1311">
        <v>6220</v>
      </c>
      <c r="E137" s="1382">
        <v>217700</v>
      </c>
      <c r="F137" s="1306"/>
    </row>
    <row r="138" spans="1:6" x14ac:dyDescent="0.25">
      <c r="A138" s="1468" t="s">
        <v>210</v>
      </c>
      <c r="B138" s="1463" t="s">
        <v>211</v>
      </c>
      <c r="C138" s="1417">
        <v>0</v>
      </c>
      <c r="D138" s="1311">
        <v>44930</v>
      </c>
      <c r="E138" s="1382">
        <v>0</v>
      </c>
      <c r="F138" s="1306"/>
    </row>
    <row r="139" spans="1:6" x14ac:dyDescent="0.25">
      <c r="A139" s="1469"/>
      <c r="B139" s="1497" t="s">
        <v>212</v>
      </c>
      <c r="C139" s="1452">
        <v>5670</v>
      </c>
      <c r="D139" s="1383"/>
      <c r="E139" s="1384">
        <v>205844760</v>
      </c>
      <c r="F139" s="1306"/>
    </row>
    <row r="140" spans="1:6" x14ac:dyDescent="0.25">
      <c r="A140" s="1467"/>
      <c r="B140" s="1498" t="s">
        <v>213</v>
      </c>
      <c r="C140" s="1420"/>
      <c r="D140" s="1316"/>
      <c r="E140" s="1381"/>
      <c r="F140" s="1306"/>
    </row>
    <row r="141" spans="1:6" x14ac:dyDescent="0.25">
      <c r="A141" s="1468" t="s">
        <v>214</v>
      </c>
      <c r="B141" s="1464" t="s">
        <v>215</v>
      </c>
      <c r="C141" s="1417">
        <v>0</v>
      </c>
      <c r="D141" s="1311">
        <v>10780</v>
      </c>
      <c r="E141" s="1382">
        <v>0</v>
      </c>
      <c r="F141" s="1306"/>
    </row>
    <row r="142" spans="1:6" x14ac:dyDescent="0.25">
      <c r="A142" s="1468" t="s">
        <v>216</v>
      </c>
      <c r="B142" s="1464" t="s">
        <v>217</v>
      </c>
      <c r="C142" s="1417">
        <v>0</v>
      </c>
      <c r="D142" s="1311">
        <v>10780</v>
      </c>
      <c r="E142" s="1382">
        <v>0</v>
      </c>
      <c r="F142" s="1306"/>
    </row>
    <row r="143" spans="1:6" x14ac:dyDescent="0.25">
      <c r="A143" s="1468" t="s">
        <v>218</v>
      </c>
      <c r="B143" s="1464" t="s">
        <v>219</v>
      </c>
      <c r="C143" s="1417">
        <v>9</v>
      </c>
      <c r="D143" s="1311">
        <v>4750</v>
      </c>
      <c r="E143" s="1382">
        <v>42750</v>
      </c>
      <c r="F143" s="1306"/>
    </row>
    <row r="144" spans="1:6" x14ac:dyDescent="0.25">
      <c r="A144" s="1468" t="s">
        <v>220</v>
      </c>
      <c r="B144" s="1464" t="s">
        <v>221</v>
      </c>
      <c r="C144" s="1417">
        <v>0</v>
      </c>
      <c r="D144" s="1311">
        <v>86670</v>
      </c>
      <c r="E144" s="1382">
        <v>0</v>
      </c>
      <c r="F144" s="1306"/>
    </row>
    <row r="145" spans="1:6" x14ac:dyDescent="0.25">
      <c r="A145" s="1468" t="s">
        <v>222</v>
      </c>
      <c r="B145" s="1464" t="s">
        <v>223</v>
      </c>
      <c r="C145" s="1417">
        <v>0</v>
      </c>
      <c r="D145" s="1311">
        <v>10230</v>
      </c>
      <c r="E145" s="1382">
        <v>0</v>
      </c>
      <c r="F145" s="1306"/>
    </row>
    <row r="146" spans="1:6" x14ac:dyDescent="0.25">
      <c r="A146" s="1468" t="s">
        <v>224</v>
      </c>
      <c r="B146" s="1464" t="s">
        <v>225</v>
      </c>
      <c r="C146" s="1417">
        <v>0</v>
      </c>
      <c r="D146" s="1311">
        <v>7880</v>
      </c>
      <c r="E146" s="1382">
        <v>0</v>
      </c>
      <c r="F146" s="1306"/>
    </row>
    <row r="147" spans="1:6" x14ac:dyDescent="0.25">
      <c r="A147" s="1469"/>
      <c r="B147" s="1497" t="s">
        <v>226</v>
      </c>
      <c r="C147" s="1452">
        <v>9</v>
      </c>
      <c r="D147" s="1383"/>
      <c r="E147" s="1384">
        <v>42750</v>
      </c>
      <c r="F147" s="1306"/>
    </row>
    <row r="148" spans="1:6" x14ac:dyDescent="0.25">
      <c r="A148" s="1475"/>
      <c r="B148" s="1474" t="s">
        <v>227</v>
      </c>
      <c r="C148" s="1320">
        <v>5679</v>
      </c>
      <c r="D148" s="1385"/>
      <c r="E148" s="1386">
        <v>205887510</v>
      </c>
      <c r="F148" s="1306"/>
    </row>
    <row r="149" spans="1:6" x14ac:dyDescent="0.25">
      <c r="A149" s="1306"/>
      <c r="B149" s="1306"/>
      <c r="C149" s="1306"/>
      <c r="D149" s="1306"/>
      <c r="E149" s="1306"/>
      <c r="F149" s="1306"/>
    </row>
    <row r="150" spans="1:6" x14ac:dyDescent="0.25">
      <c r="A150" s="1306"/>
      <c r="B150" s="1306"/>
      <c r="C150" s="1306"/>
      <c r="D150" s="1306"/>
      <c r="E150" s="1306"/>
      <c r="F150" s="1303"/>
    </row>
    <row r="151" spans="1:6" x14ac:dyDescent="0.25">
      <c r="A151" s="1656" t="s">
        <v>228</v>
      </c>
      <c r="B151" s="1657"/>
      <c r="C151" s="1657"/>
      <c r="D151" s="1657"/>
      <c r="E151" s="1658"/>
      <c r="F151" s="1303"/>
    </row>
    <row r="152" spans="1:6" x14ac:dyDescent="0.25">
      <c r="A152" s="1515" t="s">
        <v>14</v>
      </c>
      <c r="B152" s="1515" t="s">
        <v>15</v>
      </c>
      <c r="C152" s="1516" t="s">
        <v>16</v>
      </c>
      <c r="D152" s="1517" t="s">
        <v>17</v>
      </c>
      <c r="E152" s="1518" t="s">
        <v>18</v>
      </c>
      <c r="F152" s="1306"/>
    </row>
    <row r="153" spans="1:6" x14ac:dyDescent="0.25">
      <c r="A153" s="1467" t="s">
        <v>229</v>
      </c>
      <c r="B153" s="1484" t="s">
        <v>230</v>
      </c>
      <c r="C153" s="1420">
        <v>276</v>
      </c>
      <c r="D153" s="1316">
        <v>740</v>
      </c>
      <c r="E153" s="1381">
        <v>204240</v>
      </c>
      <c r="F153" s="1306"/>
    </row>
    <row r="154" spans="1:6" x14ac:dyDescent="0.25">
      <c r="A154" s="1469" t="s">
        <v>231</v>
      </c>
      <c r="B154" s="1465" t="s">
        <v>232</v>
      </c>
      <c r="C154" s="1429">
        <v>0</v>
      </c>
      <c r="D154" s="1318">
        <v>100</v>
      </c>
      <c r="E154" s="1387">
        <v>0</v>
      </c>
      <c r="F154" s="1306"/>
    </row>
    <row r="155" spans="1:6" x14ac:dyDescent="0.25">
      <c r="A155" s="1475"/>
      <c r="B155" s="1474" t="s">
        <v>233</v>
      </c>
      <c r="C155" s="1320">
        <v>276</v>
      </c>
      <c r="D155" s="1385"/>
      <c r="E155" s="1386">
        <v>204240</v>
      </c>
      <c r="F155" s="1306"/>
    </row>
    <row r="156" spans="1:6" x14ac:dyDescent="0.25">
      <c r="A156" s="1306"/>
      <c r="B156" s="1306"/>
      <c r="C156" s="1306"/>
      <c r="D156" s="1306"/>
      <c r="E156" s="1306"/>
      <c r="F156" s="1306"/>
    </row>
    <row r="157" spans="1:6" x14ac:dyDescent="0.25">
      <c r="A157" s="1306"/>
      <c r="B157" s="1306"/>
      <c r="C157" s="1306"/>
      <c r="D157" s="1306"/>
      <c r="E157" s="1306"/>
      <c r="F157" s="1306"/>
    </row>
    <row r="158" spans="1:6" x14ac:dyDescent="0.25">
      <c r="A158" s="1656" t="s">
        <v>234</v>
      </c>
      <c r="B158" s="1657"/>
      <c r="C158" s="1657"/>
      <c r="D158" s="1657"/>
      <c r="E158" s="1658"/>
      <c r="F158" s="1303"/>
    </row>
    <row r="159" spans="1:6" x14ac:dyDescent="0.25">
      <c r="A159" s="1515" t="s">
        <v>14</v>
      </c>
      <c r="B159" s="1515" t="s">
        <v>15</v>
      </c>
      <c r="C159" s="1516" t="s">
        <v>16</v>
      </c>
      <c r="D159" s="1517" t="s">
        <v>17</v>
      </c>
      <c r="E159" s="1518" t="s">
        <v>18</v>
      </c>
      <c r="F159" s="1306"/>
    </row>
    <row r="160" spans="1:6" x14ac:dyDescent="0.25">
      <c r="A160" s="1467" t="s">
        <v>235</v>
      </c>
      <c r="B160" s="1462" t="s">
        <v>236</v>
      </c>
      <c r="C160" s="1447">
        <v>0</v>
      </c>
      <c r="D160" s="1316">
        <v>40370</v>
      </c>
      <c r="E160" s="1381">
        <v>0</v>
      </c>
      <c r="F160" s="1306"/>
    </row>
    <row r="161" spans="1:6" x14ac:dyDescent="0.25">
      <c r="A161" s="1468" t="s">
        <v>237</v>
      </c>
      <c r="B161" s="1464" t="s">
        <v>238</v>
      </c>
      <c r="C161" s="1451">
        <v>0</v>
      </c>
      <c r="D161" s="1311">
        <v>25390</v>
      </c>
      <c r="E161" s="1382">
        <v>0</v>
      </c>
      <c r="F161" s="1306"/>
    </row>
    <row r="162" spans="1:6" x14ac:dyDescent="0.25">
      <c r="A162" s="1468" t="s">
        <v>239</v>
      </c>
      <c r="B162" s="1463" t="s">
        <v>240</v>
      </c>
      <c r="C162" s="1451">
        <v>0</v>
      </c>
      <c r="D162" s="1311">
        <v>26150</v>
      </c>
      <c r="E162" s="1382">
        <v>0</v>
      </c>
      <c r="F162" s="1306"/>
    </row>
    <row r="163" spans="1:6" x14ac:dyDescent="0.25">
      <c r="A163" s="1468" t="s">
        <v>241</v>
      </c>
      <c r="B163" s="1464" t="s">
        <v>242</v>
      </c>
      <c r="C163" s="1451">
        <v>0</v>
      </c>
      <c r="D163" s="1311">
        <v>784500</v>
      </c>
      <c r="E163" s="1382">
        <v>0</v>
      </c>
      <c r="F163" s="1306"/>
    </row>
    <row r="164" spans="1:6" x14ac:dyDescent="0.25">
      <c r="A164" s="1468" t="s">
        <v>243</v>
      </c>
      <c r="B164" s="1464" t="s">
        <v>244</v>
      </c>
      <c r="C164" s="1451">
        <v>0</v>
      </c>
      <c r="D164" s="1311">
        <v>356330</v>
      </c>
      <c r="E164" s="1382">
        <v>0</v>
      </c>
      <c r="F164" s="1306"/>
    </row>
    <row r="165" spans="1:6" x14ac:dyDescent="0.25">
      <c r="A165" s="1468" t="s">
        <v>245</v>
      </c>
      <c r="B165" s="1464" t="s">
        <v>246</v>
      </c>
      <c r="C165" s="1451">
        <v>0</v>
      </c>
      <c r="D165" s="1311">
        <v>544860</v>
      </c>
      <c r="E165" s="1382">
        <v>0</v>
      </c>
      <c r="F165" s="1306"/>
    </row>
    <row r="166" spans="1:6" x14ac:dyDescent="0.25">
      <c r="A166" s="1495" t="s">
        <v>247</v>
      </c>
      <c r="B166" s="1493" t="s">
        <v>248</v>
      </c>
      <c r="C166" s="1451">
        <v>0</v>
      </c>
      <c r="D166" s="1311">
        <v>49130</v>
      </c>
      <c r="E166" s="1382">
        <v>0</v>
      </c>
      <c r="F166" s="1306"/>
    </row>
    <row r="167" spans="1:6" x14ac:dyDescent="0.25">
      <c r="A167" s="1496">
        <v>1901029</v>
      </c>
      <c r="B167" s="1494" t="s">
        <v>249</v>
      </c>
      <c r="C167" s="1448">
        <v>0</v>
      </c>
      <c r="D167" s="1318">
        <v>638670</v>
      </c>
      <c r="E167" s="1387">
        <v>0</v>
      </c>
      <c r="F167" s="1306"/>
    </row>
    <row r="168" spans="1:6" x14ac:dyDescent="0.25">
      <c r="A168" s="1371"/>
      <c r="B168" s="1388" t="s">
        <v>250</v>
      </c>
      <c r="C168" s="1389">
        <v>0</v>
      </c>
      <c r="D168" s="1390"/>
      <c r="E168" s="1391">
        <v>0</v>
      </c>
      <c r="F168" s="1306"/>
    </row>
    <row r="169" spans="1:6" x14ac:dyDescent="0.25">
      <c r="A169" s="1306"/>
      <c r="B169" s="1306"/>
      <c r="C169" s="1306"/>
      <c r="D169" s="1306"/>
      <c r="E169" s="1306"/>
      <c r="F169" s="1306"/>
    </row>
    <row r="170" spans="1:6" x14ac:dyDescent="0.25">
      <c r="A170" s="1306"/>
      <c r="B170" s="1306"/>
      <c r="C170" s="1306"/>
      <c r="D170" s="1306"/>
      <c r="E170" s="1306"/>
      <c r="F170" s="1306"/>
    </row>
    <row r="171" spans="1:6" x14ac:dyDescent="0.25">
      <c r="A171" s="1589" t="s">
        <v>251</v>
      </c>
      <c r="B171" s="1590"/>
      <c r="C171" s="1590"/>
      <c r="D171" s="1590"/>
      <c r="E171" s="1591"/>
      <c r="F171" s="1303"/>
    </row>
    <row r="172" spans="1:6" x14ac:dyDescent="0.25">
      <c r="A172" s="1515" t="s">
        <v>14</v>
      </c>
      <c r="B172" s="1515" t="s">
        <v>15</v>
      </c>
      <c r="C172" s="1516" t="s">
        <v>16</v>
      </c>
      <c r="D172" s="1517" t="s">
        <v>17</v>
      </c>
      <c r="E172" s="1518" t="s">
        <v>18</v>
      </c>
      <c r="F172" s="1306"/>
    </row>
    <row r="173" spans="1:6" x14ac:dyDescent="0.25">
      <c r="A173" s="1491">
        <v>1101004</v>
      </c>
      <c r="B173" s="1481" t="s">
        <v>252</v>
      </c>
      <c r="C173" s="1420">
        <v>8</v>
      </c>
      <c r="D173" s="1316">
        <v>13840</v>
      </c>
      <c r="E173" s="1381">
        <v>110720</v>
      </c>
      <c r="F173" s="1306"/>
    </row>
    <row r="174" spans="1:6" x14ac:dyDescent="0.25">
      <c r="A174" s="1490">
        <v>1101006</v>
      </c>
      <c r="B174" s="1463" t="s">
        <v>253</v>
      </c>
      <c r="C174" s="1417">
        <v>0</v>
      </c>
      <c r="D174" s="1311">
        <v>11070</v>
      </c>
      <c r="E174" s="1382">
        <v>0</v>
      </c>
      <c r="F174" s="1306"/>
    </row>
    <row r="175" spans="1:6" x14ac:dyDescent="0.25">
      <c r="A175" s="1490" t="s">
        <v>254</v>
      </c>
      <c r="B175" s="1482" t="s">
        <v>255</v>
      </c>
      <c r="C175" s="1417">
        <v>654</v>
      </c>
      <c r="D175" s="1311">
        <v>4740</v>
      </c>
      <c r="E175" s="1382">
        <v>3099960</v>
      </c>
      <c r="F175" s="1306"/>
    </row>
    <row r="176" spans="1:6" x14ac:dyDescent="0.25">
      <c r="A176" s="1490" t="s">
        <v>256</v>
      </c>
      <c r="B176" s="1482" t="s">
        <v>257</v>
      </c>
      <c r="C176" s="1417">
        <v>14</v>
      </c>
      <c r="D176" s="1311">
        <v>13370</v>
      </c>
      <c r="E176" s="1382">
        <v>187180</v>
      </c>
      <c r="F176" s="1306"/>
    </row>
    <row r="177" spans="1:6" x14ac:dyDescent="0.25">
      <c r="A177" s="1490" t="s">
        <v>258</v>
      </c>
      <c r="B177" s="1482" t="s">
        <v>259</v>
      </c>
      <c r="C177" s="1417">
        <v>46</v>
      </c>
      <c r="D177" s="1311">
        <v>22670</v>
      </c>
      <c r="E177" s="1382">
        <v>1042820</v>
      </c>
      <c r="F177" s="1306"/>
    </row>
    <row r="178" spans="1:6" x14ac:dyDescent="0.25">
      <c r="A178" s="1490" t="s">
        <v>260</v>
      </c>
      <c r="B178" s="1482" t="s">
        <v>261</v>
      </c>
      <c r="C178" s="1417">
        <v>0</v>
      </c>
      <c r="D178" s="1311">
        <v>43280</v>
      </c>
      <c r="E178" s="1382">
        <v>0</v>
      </c>
      <c r="F178" s="1306"/>
    </row>
    <row r="179" spans="1:6" x14ac:dyDescent="0.25">
      <c r="A179" s="1490" t="s">
        <v>262</v>
      </c>
      <c r="B179" s="1482" t="s">
        <v>263</v>
      </c>
      <c r="C179" s="1417">
        <v>24</v>
      </c>
      <c r="D179" s="1311">
        <v>48240</v>
      </c>
      <c r="E179" s="1382">
        <v>1157760</v>
      </c>
      <c r="F179" s="1306"/>
    </row>
    <row r="180" spans="1:6" x14ac:dyDescent="0.25">
      <c r="A180" s="1490" t="s">
        <v>264</v>
      </c>
      <c r="B180" s="1482" t="s">
        <v>265</v>
      </c>
      <c r="C180" s="1417">
        <v>0</v>
      </c>
      <c r="D180" s="1311">
        <v>27060</v>
      </c>
      <c r="E180" s="1382">
        <v>0</v>
      </c>
      <c r="F180" s="1306"/>
    </row>
    <row r="181" spans="1:6" x14ac:dyDescent="0.25">
      <c r="A181" s="1490" t="s">
        <v>266</v>
      </c>
      <c r="B181" s="1464" t="s">
        <v>267</v>
      </c>
      <c r="C181" s="1417">
        <v>0</v>
      </c>
      <c r="D181" s="1311">
        <v>209350</v>
      </c>
      <c r="E181" s="1382">
        <v>0</v>
      </c>
      <c r="F181" s="1306"/>
    </row>
    <row r="182" spans="1:6" x14ac:dyDescent="0.25">
      <c r="A182" s="1490" t="s">
        <v>268</v>
      </c>
      <c r="B182" s="1482" t="s">
        <v>269</v>
      </c>
      <c r="C182" s="1417">
        <v>0</v>
      </c>
      <c r="D182" s="1311">
        <v>238000</v>
      </c>
      <c r="E182" s="1382">
        <v>0</v>
      </c>
      <c r="F182" s="1306"/>
    </row>
    <row r="183" spans="1:6" x14ac:dyDescent="0.25">
      <c r="A183" s="1490" t="s">
        <v>270</v>
      </c>
      <c r="B183" s="1482" t="s">
        <v>271</v>
      </c>
      <c r="C183" s="1417">
        <v>0</v>
      </c>
      <c r="D183" s="1311">
        <v>194080</v>
      </c>
      <c r="E183" s="1382">
        <v>0</v>
      </c>
      <c r="F183" s="1306"/>
    </row>
    <row r="184" spans="1:6" x14ac:dyDescent="0.25">
      <c r="A184" s="1490" t="s">
        <v>272</v>
      </c>
      <c r="B184" s="1464" t="s">
        <v>273</v>
      </c>
      <c r="C184" s="1417">
        <v>0</v>
      </c>
      <c r="D184" s="1311">
        <v>249290</v>
      </c>
      <c r="E184" s="1382">
        <v>0</v>
      </c>
      <c r="F184" s="1306"/>
    </row>
    <row r="185" spans="1:6" x14ac:dyDescent="0.25">
      <c r="A185" s="1490" t="s">
        <v>274</v>
      </c>
      <c r="B185" s="1464" t="s">
        <v>275</v>
      </c>
      <c r="C185" s="1417">
        <v>0</v>
      </c>
      <c r="D185" s="1311">
        <v>255080</v>
      </c>
      <c r="E185" s="1382">
        <v>0</v>
      </c>
      <c r="F185" s="1306"/>
    </row>
    <row r="186" spans="1:6" x14ac:dyDescent="0.25">
      <c r="A186" s="1490" t="s">
        <v>276</v>
      </c>
      <c r="B186" s="1464" t="s">
        <v>277</v>
      </c>
      <c r="C186" s="1417">
        <v>0</v>
      </c>
      <c r="D186" s="1311">
        <v>215710</v>
      </c>
      <c r="E186" s="1382">
        <v>0</v>
      </c>
      <c r="F186" s="1306"/>
    </row>
    <row r="187" spans="1:6" x14ac:dyDescent="0.25">
      <c r="A187" s="1490" t="s">
        <v>278</v>
      </c>
      <c r="B187" s="1464" t="s">
        <v>279</v>
      </c>
      <c r="C187" s="1417">
        <v>0</v>
      </c>
      <c r="D187" s="1311">
        <v>230250</v>
      </c>
      <c r="E187" s="1382">
        <v>0</v>
      </c>
      <c r="F187" s="1306"/>
    </row>
    <row r="188" spans="1:6" x14ac:dyDescent="0.25">
      <c r="A188" s="1490" t="s">
        <v>280</v>
      </c>
      <c r="B188" s="1464" t="s">
        <v>281</v>
      </c>
      <c r="C188" s="1417">
        <v>0</v>
      </c>
      <c r="D188" s="1311">
        <v>275320</v>
      </c>
      <c r="E188" s="1382">
        <v>0</v>
      </c>
      <c r="F188" s="1306"/>
    </row>
    <row r="189" spans="1:6" x14ac:dyDescent="0.25">
      <c r="A189" s="1490" t="s">
        <v>282</v>
      </c>
      <c r="B189" s="1482" t="s">
        <v>283</v>
      </c>
      <c r="C189" s="1417">
        <v>0</v>
      </c>
      <c r="D189" s="1311">
        <v>244150</v>
      </c>
      <c r="E189" s="1382">
        <v>0</v>
      </c>
      <c r="F189" s="1306"/>
    </row>
    <row r="190" spans="1:6" x14ac:dyDescent="0.25">
      <c r="A190" s="1490" t="s">
        <v>284</v>
      </c>
      <c r="B190" s="1464" t="s">
        <v>285</v>
      </c>
      <c r="C190" s="1417">
        <v>0</v>
      </c>
      <c r="D190" s="1311">
        <v>1786710</v>
      </c>
      <c r="E190" s="1382">
        <v>0</v>
      </c>
      <c r="F190" s="1306"/>
    </row>
    <row r="191" spans="1:6" x14ac:dyDescent="0.25">
      <c r="A191" s="1490" t="s">
        <v>286</v>
      </c>
      <c r="B191" s="1464" t="s">
        <v>287</v>
      </c>
      <c r="C191" s="1417">
        <v>0</v>
      </c>
      <c r="D191" s="1311">
        <v>1115980</v>
      </c>
      <c r="E191" s="1382">
        <v>0</v>
      </c>
      <c r="F191" s="1306"/>
    </row>
    <row r="192" spans="1:6" x14ac:dyDescent="0.25">
      <c r="A192" s="1468" t="s">
        <v>288</v>
      </c>
      <c r="B192" s="1464" t="s">
        <v>289</v>
      </c>
      <c r="C192" s="1417">
        <v>0</v>
      </c>
      <c r="D192" s="1311">
        <v>1080140</v>
      </c>
      <c r="E192" s="1382">
        <v>0</v>
      </c>
      <c r="F192" s="1306"/>
    </row>
    <row r="193" spans="1:6" x14ac:dyDescent="0.25">
      <c r="A193" s="1490" t="s">
        <v>290</v>
      </c>
      <c r="B193" s="1464" t="s">
        <v>291</v>
      </c>
      <c r="C193" s="1417">
        <v>0</v>
      </c>
      <c r="D193" s="1311">
        <v>1131580</v>
      </c>
      <c r="E193" s="1382">
        <v>0</v>
      </c>
      <c r="F193" s="1306"/>
    </row>
    <row r="194" spans="1:6" x14ac:dyDescent="0.25">
      <c r="A194" s="1468" t="s">
        <v>292</v>
      </c>
      <c r="B194" s="1464" t="s">
        <v>293</v>
      </c>
      <c r="C194" s="1417">
        <v>0</v>
      </c>
      <c r="D194" s="1311">
        <v>160130</v>
      </c>
      <c r="E194" s="1382">
        <v>0</v>
      </c>
      <c r="F194" s="1306"/>
    </row>
    <row r="195" spans="1:6" x14ac:dyDescent="0.25">
      <c r="A195" s="1468" t="s">
        <v>294</v>
      </c>
      <c r="B195" s="1464" t="s">
        <v>295</v>
      </c>
      <c r="C195" s="1417">
        <v>0</v>
      </c>
      <c r="D195" s="1311">
        <v>365410</v>
      </c>
      <c r="E195" s="1382">
        <v>0</v>
      </c>
      <c r="F195" s="1306"/>
    </row>
    <row r="196" spans="1:6" x14ac:dyDescent="0.25">
      <c r="A196" s="1490" t="s">
        <v>296</v>
      </c>
      <c r="B196" s="1464" t="s">
        <v>297</v>
      </c>
      <c r="C196" s="1417">
        <v>0</v>
      </c>
      <c r="D196" s="1311">
        <v>135470</v>
      </c>
      <c r="E196" s="1382">
        <v>0</v>
      </c>
      <c r="F196" s="1306"/>
    </row>
    <row r="197" spans="1:6" x14ac:dyDescent="0.25">
      <c r="A197" s="1490" t="s">
        <v>298</v>
      </c>
      <c r="B197" s="1464" t="s">
        <v>299</v>
      </c>
      <c r="C197" s="1417">
        <v>0</v>
      </c>
      <c r="D197" s="1311">
        <v>1097590</v>
      </c>
      <c r="E197" s="1382">
        <v>0</v>
      </c>
      <c r="F197" s="1306"/>
    </row>
    <row r="198" spans="1:6" x14ac:dyDescent="0.25">
      <c r="A198" s="1490" t="s">
        <v>300</v>
      </c>
      <c r="B198" s="1464" t="s">
        <v>301</v>
      </c>
      <c r="C198" s="1417">
        <v>0</v>
      </c>
      <c r="D198" s="1311">
        <v>1097590</v>
      </c>
      <c r="E198" s="1382">
        <v>0</v>
      </c>
      <c r="F198" s="1306"/>
    </row>
    <row r="199" spans="1:6" x14ac:dyDescent="0.25">
      <c r="A199" s="1490">
        <v>1801001</v>
      </c>
      <c r="B199" s="1463" t="s">
        <v>302</v>
      </c>
      <c r="C199" s="1417">
        <v>28</v>
      </c>
      <c r="D199" s="1311">
        <v>32740</v>
      </c>
      <c r="E199" s="1382">
        <v>916720</v>
      </c>
      <c r="F199" s="1306"/>
    </row>
    <row r="200" spans="1:6" x14ac:dyDescent="0.25">
      <c r="A200" s="1490">
        <v>1801003</v>
      </c>
      <c r="B200" s="1464" t="s">
        <v>303</v>
      </c>
      <c r="C200" s="1417">
        <v>0</v>
      </c>
      <c r="D200" s="1311">
        <v>39490</v>
      </c>
      <c r="E200" s="1382">
        <v>0</v>
      </c>
      <c r="F200" s="1306"/>
    </row>
    <row r="201" spans="1:6" x14ac:dyDescent="0.25">
      <c r="A201" s="1490">
        <v>1801006</v>
      </c>
      <c r="B201" s="1463" t="s">
        <v>304</v>
      </c>
      <c r="C201" s="1417">
        <v>2</v>
      </c>
      <c r="D201" s="1311">
        <v>42060</v>
      </c>
      <c r="E201" s="1382">
        <v>84120</v>
      </c>
      <c r="F201" s="1306"/>
    </row>
    <row r="202" spans="1:6" x14ac:dyDescent="0.25">
      <c r="A202" s="1490" t="s">
        <v>305</v>
      </c>
      <c r="B202" s="1463" t="s">
        <v>306</v>
      </c>
      <c r="C202" s="1417">
        <v>1</v>
      </c>
      <c r="D202" s="1311">
        <v>8850</v>
      </c>
      <c r="E202" s="1382">
        <v>8850</v>
      </c>
      <c r="F202" s="1306"/>
    </row>
    <row r="203" spans="1:6" x14ac:dyDescent="0.25">
      <c r="A203" s="1492" t="s">
        <v>307</v>
      </c>
      <c r="B203" s="1504" t="s">
        <v>308</v>
      </c>
      <c r="C203" s="1450">
        <v>0</v>
      </c>
      <c r="D203" s="1392">
        <v>375680</v>
      </c>
      <c r="E203" s="1393">
        <v>0</v>
      </c>
      <c r="F203" s="1306"/>
    </row>
    <row r="204" spans="1:6" x14ac:dyDescent="0.25">
      <c r="A204" s="1475"/>
      <c r="B204" s="1474" t="s">
        <v>309</v>
      </c>
      <c r="C204" s="1320">
        <v>777</v>
      </c>
      <c r="D204" s="1385"/>
      <c r="E204" s="1386">
        <v>6608130</v>
      </c>
      <c r="F204" s="1306"/>
    </row>
    <row r="205" spans="1:6" x14ac:dyDescent="0.25">
      <c r="A205" s="1306"/>
      <c r="B205" s="1306"/>
      <c r="C205" s="1306"/>
      <c r="D205" s="1306"/>
      <c r="E205" s="1306"/>
      <c r="F205" s="1306"/>
    </row>
    <row r="206" spans="1:6" x14ac:dyDescent="0.25">
      <c r="A206" s="1306"/>
      <c r="B206" s="1306"/>
      <c r="C206" s="1306"/>
      <c r="D206" s="1306"/>
      <c r="E206" s="1306"/>
      <c r="F206" s="1306"/>
    </row>
    <row r="207" spans="1:6" x14ac:dyDescent="0.25">
      <c r="A207" s="1589" t="s">
        <v>310</v>
      </c>
      <c r="B207" s="1590"/>
      <c r="C207" s="1590"/>
      <c r="D207" s="1590"/>
      <c r="E207" s="1591"/>
      <c r="F207" s="1303"/>
    </row>
    <row r="208" spans="1:6" x14ac:dyDescent="0.25">
      <c r="A208" s="1515" t="s">
        <v>14</v>
      </c>
      <c r="B208" s="1515" t="s">
        <v>15</v>
      </c>
      <c r="C208" s="1516" t="s">
        <v>16</v>
      </c>
      <c r="D208" s="1517" t="s">
        <v>17</v>
      </c>
      <c r="E208" s="1518" t="s">
        <v>18</v>
      </c>
      <c r="F208" s="1303"/>
    </row>
    <row r="209" spans="1:6" x14ac:dyDescent="0.25">
      <c r="A209" s="1467" t="s">
        <v>311</v>
      </c>
      <c r="B209" s="1484" t="s">
        <v>312</v>
      </c>
      <c r="C209" s="1420">
        <v>0</v>
      </c>
      <c r="D209" s="1316">
        <v>13700</v>
      </c>
      <c r="E209" s="1381">
        <v>0</v>
      </c>
      <c r="F209" s="1306"/>
    </row>
    <row r="210" spans="1:6" x14ac:dyDescent="0.25">
      <c r="A210" s="1468" t="s">
        <v>313</v>
      </c>
      <c r="B210" s="1464" t="s">
        <v>314</v>
      </c>
      <c r="C210" s="1417">
        <v>50</v>
      </c>
      <c r="D210" s="1311">
        <v>13700</v>
      </c>
      <c r="E210" s="1382">
        <v>685000</v>
      </c>
      <c r="F210" s="1306"/>
    </row>
    <row r="211" spans="1:6" x14ac:dyDescent="0.25">
      <c r="A211" s="1468" t="s">
        <v>315</v>
      </c>
      <c r="B211" s="1463" t="s">
        <v>316</v>
      </c>
      <c r="C211" s="1417">
        <v>0</v>
      </c>
      <c r="D211" s="1311">
        <v>1310</v>
      </c>
      <c r="E211" s="1382">
        <v>0</v>
      </c>
      <c r="F211" s="1306"/>
    </row>
    <row r="212" spans="1:6" x14ac:dyDescent="0.25">
      <c r="A212" s="1468" t="s">
        <v>317</v>
      </c>
      <c r="B212" s="1463" t="s">
        <v>318</v>
      </c>
      <c r="C212" s="1417">
        <v>526</v>
      </c>
      <c r="D212" s="1311">
        <v>640</v>
      </c>
      <c r="E212" s="1382">
        <v>336640</v>
      </c>
      <c r="F212" s="1306"/>
    </row>
    <row r="213" spans="1:6" x14ac:dyDescent="0.25">
      <c r="A213" s="1468" t="s">
        <v>319</v>
      </c>
      <c r="B213" s="1464" t="s">
        <v>320</v>
      </c>
      <c r="C213" s="1417">
        <v>379</v>
      </c>
      <c r="D213" s="1311">
        <v>1940</v>
      </c>
      <c r="E213" s="1382">
        <v>735260</v>
      </c>
      <c r="F213" s="1306"/>
    </row>
    <row r="214" spans="1:6" x14ac:dyDescent="0.25">
      <c r="A214" s="1468" t="s">
        <v>321</v>
      </c>
      <c r="B214" s="1464" t="s">
        <v>322</v>
      </c>
      <c r="C214" s="1417">
        <v>45</v>
      </c>
      <c r="D214" s="1311">
        <v>14590</v>
      </c>
      <c r="E214" s="1382">
        <v>656550</v>
      </c>
      <c r="F214" s="1306"/>
    </row>
    <row r="215" spans="1:6" x14ac:dyDescent="0.25">
      <c r="A215" s="1468" t="s">
        <v>323</v>
      </c>
      <c r="B215" s="1463" t="s">
        <v>324</v>
      </c>
      <c r="C215" s="1417">
        <v>87</v>
      </c>
      <c r="D215" s="1311">
        <v>33500</v>
      </c>
      <c r="E215" s="1382">
        <v>2914500</v>
      </c>
      <c r="F215" s="1306"/>
    </row>
    <row r="216" spans="1:6" x14ac:dyDescent="0.25">
      <c r="A216" s="1490" t="s">
        <v>325</v>
      </c>
      <c r="B216" s="1463" t="s">
        <v>326</v>
      </c>
      <c r="C216" s="1417">
        <v>0</v>
      </c>
      <c r="D216" s="1394"/>
      <c r="E216" s="1382">
        <v>0</v>
      </c>
      <c r="F216" s="1306"/>
    </row>
    <row r="217" spans="1:6" x14ac:dyDescent="0.25">
      <c r="A217" s="1469" t="s">
        <v>327</v>
      </c>
      <c r="B217" s="1465" t="s">
        <v>328</v>
      </c>
      <c r="C217" s="1429">
        <v>53</v>
      </c>
      <c r="D217" s="1318">
        <v>27160</v>
      </c>
      <c r="E217" s="1387">
        <v>1439480</v>
      </c>
      <c r="F217" s="1306"/>
    </row>
    <row r="218" spans="1:6" x14ac:dyDescent="0.25">
      <c r="A218" s="1475"/>
      <c r="B218" s="1474" t="s">
        <v>329</v>
      </c>
      <c r="C218" s="1320">
        <v>1140</v>
      </c>
      <c r="D218" s="1385"/>
      <c r="E218" s="1393">
        <v>6767430</v>
      </c>
      <c r="F218" s="1306"/>
    </row>
    <row r="219" spans="1:6" x14ac:dyDescent="0.25">
      <c r="A219" s="1306"/>
      <c r="B219" s="1306"/>
      <c r="C219" s="1306"/>
      <c r="D219" s="1306"/>
      <c r="E219" s="1306"/>
      <c r="F219" s="1306"/>
    </row>
    <row r="220" spans="1:6" x14ac:dyDescent="0.25">
      <c r="A220" s="1306"/>
      <c r="B220" s="1306"/>
      <c r="C220" s="1306"/>
      <c r="D220" s="1306"/>
      <c r="E220" s="1306"/>
      <c r="F220" s="1306"/>
    </row>
    <row r="221" spans="1:6" x14ac:dyDescent="0.25">
      <c r="A221" s="1589" t="s">
        <v>330</v>
      </c>
      <c r="B221" s="1590"/>
      <c r="C221" s="1591"/>
      <c r="D221" s="1306"/>
      <c r="E221" s="1306"/>
      <c r="F221" s="1303"/>
    </row>
    <row r="222" spans="1:6" x14ac:dyDescent="0.25">
      <c r="A222" s="1515" t="s">
        <v>14</v>
      </c>
      <c r="B222" s="1515" t="s">
        <v>16</v>
      </c>
      <c r="C222" s="1515" t="s">
        <v>18</v>
      </c>
      <c r="D222" s="1303"/>
      <c r="E222" s="1306"/>
      <c r="F222" s="1306"/>
    </row>
    <row r="223" spans="1:6" x14ac:dyDescent="0.25">
      <c r="A223" s="1467" t="s">
        <v>331</v>
      </c>
      <c r="B223" s="1485" t="s">
        <v>332</v>
      </c>
      <c r="C223" s="1395"/>
      <c r="D223" s="1396"/>
      <c r="E223" s="1306"/>
      <c r="F223" s="1306"/>
    </row>
    <row r="224" spans="1:6" x14ac:dyDescent="0.25">
      <c r="A224" s="1488" t="s">
        <v>333</v>
      </c>
      <c r="B224" s="1486" t="s">
        <v>334</v>
      </c>
      <c r="C224" s="1397"/>
      <c r="D224" s="1396"/>
      <c r="E224" s="1306"/>
      <c r="F224" s="1306"/>
    </row>
    <row r="225" spans="1:7" x14ac:dyDescent="0.25">
      <c r="A225" s="1489"/>
      <c r="B225" s="1487" t="s">
        <v>335</v>
      </c>
      <c r="C225" s="1449">
        <v>0</v>
      </c>
      <c r="D225" s="1396"/>
      <c r="E225" s="1306"/>
      <c r="F225" s="1306"/>
      <c r="G225" s="1424"/>
    </row>
    <row r="226" spans="1:7" x14ac:dyDescent="0.25">
      <c r="A226" s="1306"/>
      <c r="B226" s="1306"/>
      <c r="C226" s="1306"/>
      <c r="D226" s="1396"/>
      <c r="E226" s="1396"/>
      <c r="F226" s="1396"/>
      <c r="G226" s="1424"/>
    </row>
    <row r="227" spans="1:7" x14ac:dyDescent="0.25">
      <c r="A227" s="1306"/>
      <c r="B227" s="1306"/>
      <c r="C227" s="1306"/>
      <c r="D227" s="1306"/>
      <c r="E227" s="1306"/>
      <c r="F227" s="1396"/>
      <c r="G227" s="1398"/>
    </row>
    <row r="228" spans="1:7" x14ac:dyDescent="0.25">
      <c r="A228" s="1589" t="s">
        <v>336</v>
      </c>
      <c r="B228" s="1590"/>
      <c r="C228" s="1590"/>
      <c r="D228" s="1590"/>
      <c r="E228" s="1591"/>
      <c r="F228" s="1396"/>
      <c r="G228" s="1398"/>
    </row>
    <row r="229" spans="1:7" x14ac:dyDescent="0.25">
      <c r="A229" s="1515" t="s">
        <v>14</v>
      </c>
      <c r="B229" s="1515" t="s">
        <v>15</v>
      </c>
      <c r="C229" s="1516" t="s">
        <v>16</v>
      </c>
      <c r="D229" s="1517" t="s">
        <v>17</v>
      </c>
      <c r="E229" s="1518" t="s">
        <v>18</v>
      </c>
      <c r="F229" s="1396"/>
      <c r="G229" s="1398"/>
    </row>
    <row r="230" spans="1:7" x14ac:dyDescent="0.25">
      <c r="A230" s="1467" t="s">
        <v>337</v>
      </c>
      <c r="B230" s="1484" t="s">
        <v>338</v>
      </c>
      <c r="C230" s="1447">
        <v>332</v>
      </c>
      <c r="D230" s="1316">
        <v>18750</v>
      </c>
      <c r="E230" s="1381">
        <v>6225000</v>
      </c>
      <c r="F230" s="1306"/>
      <c r="G230" s="1424"/>
    </row>
    <row r="231" spans="1:7" x14ac:dyDescent="0.25">
      <c r="A231" s="1469" t="s">
        <v>339</v>
      </c>
      <c r="B231" s="1465" t="s">
        <v>340</v>
      </c>
      <c r="C231" s="1448">
        <v>0</v>
      </c>
      <c r="D231" s="1318">
        <v>235010</v>
      </c>
      <c r="E231" s="1387">
        <v>0</v>
      </c>
      <c r="F231" s="1306"/>
      <c r="G231" s="1424"/>
    </row>
    <row r="232" spans="1:7" x14ac:dyDescent="0.25">
      <c r="A232" s="1475"/>
      <c r="B232" s="1474" t="s">
        <v>341</v>
      </c>
      <c r="C232" s="1320">
        <v>332</v>
      </c>
      <c r="D232" s="1385"/>
      <c r="E232" s="1386">
        <v>6225000</v>
      </c>
      <c r="F232" s="1306"/>
      <c r="G232" s="1424"/>
    </row>
    <row r="233" spans="1:7" x14ac:dyDescent="0.25">
      <c r="A233" s="1399"/>
      <c r="B233" s="1400"/>
      <c r="C233" s="1401"/>
      <c r="D233" s="1399"/>
      <c r="E233" s="1399"/>
      <c r="F233" s="1306"/>
      <c r="G233" s="1424"/>
    </row>
    <row r="234" spans="1:7" x14ac:dyDescent="0.25">
      <c r="A234" s="1399"/>
      <c r="B234" s="1400"/>
      <c r="C234" s="1401"/>
      <c r="D234" s="1399"/>
      <c r="E234" s="1399"/>
      <c r="F234" s="1306"/>
      <c r="G234" s="1424"/>
    </row>
    <row r="235" spans="1:7" x14ac:dyDescent="0.25">
      <c r="A235" s="1597" t="s">
        <v>342</v>
      </c>
      <c r="B235" s="1590"/>
      <c r="C235" s="1590"/>
      <c r="D235" s="1590"/>
      <c r="E235" s="1591"/>
      <c r="F235" s="1306"/>
      <c r="G235" s="1424"/>
    </row>
    <row r="236" spans="1:7" x14ac:dyDescent="0.25">
      <c r="A236" s="1515" t="s">
        <v>14</v>
      </c>
      <c r="B236" s="1515" t="s">
        <v>15</v>
      </c>
      <c r="C236" s="1516" t="s">
        <v>16</v>
      </c>
      <c r="D236" s="1517" t="s">
        <v>17</v>
      </c>
      <c r="E236" s="1518" t="s">
        <v>18</v>
      </c>
      <c r="F236" s="1306"/>
      <c r="G236" s="1424"/>
    </row>
    <row r="237" spans="1:7" x14ac:dyDescent="0.25">
      <c r="A237" s="1378" t="s">
        <v>343</v>
      </c>
      <c r="B237" s="1328" t="s">
        <v>344</v>
      </c>
      <c r="C237" s="1402">
        <v>890</v>
      </c>
      <c r="D237" s="1403"/>
      <c r="E237" s="1404">
        <v>6125330</v>
      </c>
      <c r="F237" s="1306"/>
      <c r="G237" s="1424"/>
    </row>
    <row r="238" spans="1:7" x14ac:dyDescent="0.25">
      <c r="A238" s="1399"/>
      <c r="B238" s="1400"/>
      <c r="C238" s="1401"/>
      <c r="D238" s="1399"/>
      <c r="E238" s="1399"/>
      <c r="F238" s="1306"/>
      <c r="G238" s="1424"/>
    </row>
    <row r="239" spans="1:7" x14ac:dyDescent="0.25">
      <c r="A239" s="1597" t="s">
        <v>345</v>
      </c>
      <c r="B239" s="1598"/>
      <c r="C239" s="1598"/>
      <c r="D239" s="1598"/>
      <c r="E239" s="1599"/>
      <c r="F239" s="1306"/>
      <c r="G239" s="1424"/>
    </row>
    <row r="240" spans="1:7" x14ac:dyDescent="0.25">
      <c r="A240" s="1515" t="s">
        <v>14</v>
      </c>
      <c r="B240" s="1516" t="s">
        <v>346</v>
      </c>
      <c r="C240" s="1522" t="s">
        <v>347</v>
      </c>
      <c r="D240" s="1517" t="s">
        <v>17</v>
      </c>
      <c r="E240" s="1518" t="s">
        <v>18</v>
      </c>
      <c r="F240" s="1306"/>
      <c r="G240" s="1424"/>
    </row>
    <row r="241" spans="1:6" x14ac:dyDescent="0.25">
      <c r="A241" s="1315" t="s">
        <v>348</v>
      </c>
      <c r="B241" s="1431" t="s">
        <v>349</v>
      </c>
      <c r="C241" s="1420">
        <v>0</v>
      </c>
      <c r="D241" s="1316">
        <v>240030</v>
      </c>
      <c r="E241" s="1381">
        <v>0</v>
      </c>
      <c r="F241" s="1306"/>
    </row>
    <row r="242" spans="1:6" x14ac:dyDescent="0.25">
      <c r="A242" s="1310" t="s">
        <v>350</v>
      </c>
      <c r="B242" s="1432" t="s">
        <v>351</v>
      </c>
      <c r="C242" s="1417">
        <v>0</v>
      </c>
      <c r="D242" s="1311">
        <v>34110</v>
      </c>
      <c r="E242" s="1382">
        <v>0</v>
      </c>
      <c r="F242" s="1306"/>
    </row>
    <row r="243" spans="1:6" x14ac:dyDescent="0.25">
      <c r="A243" s="1310" t="s">
        <v>352</v>
      </c>
      <c r="B243" s="1432" t="s">
        <v>353</v>
      </c>
      <c r="C243" s="1417">
        <v>0</v>
      </c>
      <c r="D243" s="1311">
        <v>128660</v>
      </c>
      <c r="E243" s="1382">
        <v>0</v>
      </c>
      <c r="F243" s="1306"/>
    </row>
    <row r="244" spans="1:6" x14ac:dyDescent="0.25">
      <c r="A244" s="1310" t="s">
        <v>354</v>
      </c>
      <c r="B244" s="1432" t="s">
        <v>355</v>
      </c>
      <c r="C244" s="1417">
        <v>0</v>
      </c>
      <c r="D244" s="1311">
        <v>128660</v>
      </c>
      <c r="E244" s="1382">
        <v>0</v>
      </c>
      <c r="F244" s="1306"/>
    </row>
    <row r="245" spans="1:6" x14ac:dyDescent="0.25">
      <c r="A245" s="1310" t="s">
        <v>356</v>
      </c>
      <c r="B245" s="1432" t="s">
        <v>357</v>
      </c>
      <c r="C245" s="1417">
        <v>0</v>
      </c>
      <c r="D245" s="1311">
        <v>234230</v>
      </c>
      <c r="E245" s="1382">
        <v>0</v>
      </c>
      <c r="F245" s="1306"/>
    </row>
    <row r="246" spans="1:6" x14ac:dyDescent="0.25">
      <c r="A246" s="1310" t="s">
        <v>358</v>
      </c>
      <c r="B246" s="1432" t="s">
        <v>359</v>
      </c>
      <c r="C246" s="1417">
        <v>0</v>
      </c>
      <c r="D246" s="1311">
        <v>359460</v>
      </c>
      <c r="E246" s="1382">
        <v>0</v>
      </c>
      <c r="F246" s="1306"/>
    </row>
    <row r="247" spans="1:6" x14ac:dyDescent="0.25">
      <c r="A247" s="1310" t="s">
        <v>360</v>
      </c>
      <c r="B247" s="1432" t="s">
        <v>361</v>
      </c>
      <c r="C247" s="1417">
        <v>0</v>
      </c>
      <c r="D247" s="1311">
        <v>613210</v>
      </c>
      <c r="E247" s="1382">
        <v>0</v>
      </c>
      <c r="F247" s="1306"/>
    </row>
    <row r="248" spans="1:6" x14ac:dyDescent="0.25">
      <c r="A248" s="1333" t="s">
        <v>362</v>
      </c>
      <c r="B248" s="1432" t="s">
        <v>363</v>
      </c>
      <c r="C248" s="1417">
        <v>0</v>
      </c>
      <c r="D248" s="1311">
        <v>127720</v>
      </c>
      <c r="E248" s="1382">
        <v>0</v>
      </c>
      <c r="F248" s="1306"/>
    </row>
    <row r="249" spans="1:6" x14ac:dyDescent="0.25">
      <c r="A249" s="1333" t="s">
        <v>364</v>
      </c>
      <c r="B249" s="1432" t="s">
        <v>365</v>
      </c>
      <c r="C249" s="1417">
        <v>0</v>
      </c>
      <c r="D249" s="1311">
        <v>344230</v>
      </c>
      <c r="E249" s="1382">
        <v>0</v>
      </c>
      <c r="F249" s="1306"/>
    </row>
    <row r="250" spans="1:6" x14ac:dyDescent="0.25">
      <c r="A250" s="1333" t="s">
        <v>366</v>
      </c>
      <c r="B250" s="1432" t="s">
        <v>367</v>
      </c>
      <c r="C250" s="1443">
        <v>0</v>
      </c>
      <c r="D250" s="1313">
        <v>144940</v>
      </c>
      <c r="E250" s="1405">
        <v>0</v>
      </c>
      <c r="F250" s="1306"/>
    </row>
    <row r="251" spans="1:6" x14ac:dyDescent="0.25">
      <c r="A251" s="1333" t="s">
        <v>368</v>
      </c>
      <c r="B251" s="1432" t="s">
        <v>369</v>
      </c>
      <c r="C251" s="1443">
        <v>0</v>
      </c>
      <c r="D251" s="1313">
        <v>125950</v>
      </c>
      <c r="E251" s="1405">
        <v>0</v>
      </c>
      <c r="F251" s="1306"/>
    </row>
    <row r="252" spans="1:6" x14ac:dyDescent="0.25">
      <c r="A252" s="1333" t="s">
        <v>370</v>
      </c>
      <c r="B252" s="1432" t="s">
        <v>371</v>
      </c>
      <c r="C252" s="1443">
        <v>0</v>
      </c>
      <c r="D252" s="1313">
        <v>191490</v>
      </c>
      <c r="E252" s="1405">
        <v>0</v>
      </c>
      <c r="F252" s="1306"/>
    </row>
    <row r="253" spans="1:6" x14ac:dyDescent="0.25">
      <c r="A253" s="1333" t="s">
        <v>372</v>
      </c>
      <c r="B253" s="1432" t="s">
        <v>373</v>
      </c>
      <c r="C253" s="1443">
        <v>0</v>
      </c>
      <c r="D253" s="1313">
        <v>50390</v>
      </c>
      <c r="E253" s="1405">
        <v>0</v>
      </c>
      <c r="F253" s="1306"/>
    </row>
    <row r="254" spans="1:6" x14ac:dyDescent="0.25">
      <c r="A254" s="1364" t="s">
        <v>374</v>
      </c>
      <c r="B254" s="1442" t="s">
        <v>375</v>
      </c>
      <c r="C254" s="1429">
        <v>0</v>
      </c>
      <c r="D254" s="1318">
        <v>37660</v>
      </c>
      <c r="E254" s="1387">
        <v>0</v>
      </c>
      <c r="F254" s="1306"/>
    </row>
    <row r="255" spans="1:6" x14ac:dyDescent="0.25">
      <c r="A255" s="1659" t="s">
        <v>376</v>
      </c>
      <c r="B255" s="1660"/>
      <c r="C255" s="1660"/>
      <c r="D255" s="1660"/>
      <c r="E255" s="1661"/>
      <c r="F255" s="1306"/>
    </row>
    <row r="256" spans="1:6" x14ac:dyDescent="0.25">
      <c r="A256" s="1467" t="s">
        <v>377</v>
      </c>
      <c r="B256" s="1481" t="s">
        <v>349</v>
      </c>
      <c r="C256" s="1420">
        <v>0</v>
      </c>
      <c r="D256" s="1316">
        <v>206500</v>
      </c>
      <c r="E256" s="1381">
        <v>0</v>
      </c>
      <c r="F256" s="1306"/>
    </row>
    <row r="257" spans="1:6" x14ac:dyDescent="0.25">
      <c r="A257" s="1468" t="s">
        <v>378</v>
      </c>
      <c r="B257" s="1482" t="s">
        <v>379</v>
      </c>
      <c r="C257" s="1417">
        <v>0</v>
      </c>
      <c r="D257" s="1311">
        <v>1228440</v>
      </c>
      <c r="E257" s="1382">
        <v>0</v>
      </c>
      <c r="F257" s="1306"/>
    </row>
    <row r="258" spans="1:6" x14ac:dyDescent="0.25">
      <c r="A258" s="1468" t="s">
        <v>380</v>
      </c>
      <c r="B258" s="1482" t="s">
        <v>381</v>
      </c>
      <c r="C258" s="1417">
        <v>0</v>
      </c>
      <c r="D258" s="1311">
        <v>185340</v>
      </c>
      <c r="E258" s="1382">
        <v>0</v>
      </c>
      <c r="F258" s="1306"/>
    </row>
    <row r="259" spans="1:6" x14ac:dyDescent="0.25">
      <c r="A259" s="1468" t="s">
        <v>382</v>
      </c>
      <c r="B259" s="1482" t="s">
        <v>383</v>
      </c>
      <c r="C259" s="1417">
        <v>0</v>
      </c>
      <c r="D259" s="1311">
        <v>163900</v>
      </c>
      <c r="E259" s="1382">
        <v>0</v>
      </c>
      <c r="F259" s="1306"/>
    </row>
    <row r="260" spans="1:6" x14ac:dyDescent="0.25">
      <c r="A260" s="1468" t="s">
        <v>384</v>
      </c>
      <c r="B260" s="1482" t="s">
        <v>385</v>
      </c>
      <c r="C260" s="1417">
        <v>0</v>
      </c>
      <c r="D260" s="1311">
        <v>332720</v>
      </c>
      <c r="E260" s="1382">
        <v>0</v>
      </c>
      <c r="F260" s="1306"/>
    </row>
    <row r="261" spans="1:6" x14ac:dyDescent="0.25">
      <c r="A261" s="1468" t="s">
        <v>386</v>
      </c>
      <c r="B261" s="1482" t="s">
        <v>387</v>
      </c>
      <c r="C261" s="1417">
        <v>0</v>
      </c>
      <c r="D261" s="1311">
        <v>1106400</v>
      </c>
      <c r="E261" s="1382">
        <v>0</v>
      </c>
      <c r="F261" s="1306"/>
    </row>
    <row r="262" spans="1:6" x14ac:dyDescent="0.25">
      <c r="A262" s="1468" t="s">
        <v>388</v>
      </c>
      <c r="B262" s="1482" t="s">
        <v>389</v>
      </c>
      <c r="C262" s="1417">
        <v>0</v>
      </c>
      <c r="D262" s="1311">
        <v>1137010</v>
      </c>
      <c r="E262" s="1382">
        <v>0</v>
      </c>
      <c r="F262" s="1306"/>
    </row>
    <row r="263" spans="1:6" x14ac:dyDescent="0.25">
      <c r="A263" s="1468" t="s">
        <v>390</v>
      </c>
      <c r="B263" s="1482" t="s">
        <v>391</v>
      </c>
      <c r="C263" s="1417">
        <v>0</v>
      </c>
      <c r="D263" s="1311">
        <v>900260</v>
      </c>
      <c r="E263" s="1382">
        <v>0</v>
      </c>
      <c r="F263" s="1306"/>
    </row>
    <row r="264" spans="1:6" x14ac:dyDescent="0.25">
      <c r="A264" s="1468" t="s">
        <v>392</v>
      </c>
      <c r="B264" s="1482" t="s">
        <v>393</v>
      </c>
      <c r="C264" s="1417">
        <v>0</v>
      </c>
      <c r="D264" s="1311">
        <v>948790</v>
      </c>
      <c r="E264" s="1382">
        <v>0</v>
      </c>
      <c r="F264" s="1306"/>
    </row>
    <row r="265" spans="1:6" x14ac:dyDescent="0.25">
      <c r="A265" s="1468" t="s">
        <v>394</v>
      </c>
      <c r="B265" s="1482" t="s">
        <v>395</v>
      </c>
      <c r="C265" s="1417">
        <v>0</v>
      </c>
      <c r="D265" s="1311">
        <v>374290</v>
      </c>
      <c r="E265" s="1382">
        <v>0</v>
      </c>
      <c r="F265" s="1306"/>
    </row>
    <row r="266" spans="1:6" x14ac:dyDescent="0.25">
      <c r="A266" s="1468" t="s">
        <v>396</v>
      </c>
      <c r="B266" s="1482" t="s">
        <v>397</v>
      </c>
      <c r="C266" s="1417">
        <v>0</v>
      </c>
      <c r="D266" s="1311">
        <v>89640</v>
      </c>
      <c r="E266" s="1382">
        <v>0</v>
      </c>
      <c r="F266" s="1306"/>
    </row>
    <row r="267" spans="1:6" x14ac:dyDescent="0.25">
      <c r="A267" s="1468" t="s">
        <v>398</v>
      </c>
      <c r="B267" s="1482" t="s">
        <v>399</v>
      </c>
      <c r="C267" s="1417">
        <v>0</v>
      </c>
      <c r="D267" s="1311">
        <v>267430</v>
      </c>
      <c r="E267" s="1382">
        <v>0</v>
      </c>
      <c r="F267" s="1306"/>
    </row>
    <row r="268" spans="1:6" x14ac:dyDescent="0.25">
      <c r="A268" s="1468" t="s">
        <v>400</v>
      </c>
      <c r="B268" s="1464" t="s">
        <v>401</v>
      </c>
      <c r="C268" s="1417">
        <v>0</v>
      </c>
      <c r="D268" s="1311">
        <v>75610</v>
      </c>
      <c r="E268" s="1382">
        <v>0</v>
      </c>
      <c r="F268" s="1306"/>
    </row>
    <row r="269" spans="1:6" x14ac:dyDescent="0.25">
      <c r="A269" s="1468" t="s">
        <v>402</v>
      </c>
      <c r="B269" s="1464" t="s">
        <v>403</v>
      </c>
      <c r="C269" s="1417">
        <v>0</v>
      </c>
      <c r="D269" s="1311">
        <v>1299270</v>
      </c>
      <c r="E269" s="1382">
        <v>0</v>
      </c>
      <c r="F269" s="1306"/>
    </row>
    <row r="270" spans="1:6" x14ac:dyDescent="0.25">
      <c r="A270" s="1468" t="s">
        <v>404</v>
      </c>
      <c r="B270" s="1464" t="s">
        <v>405</v>
      </c>
      <c r="C270" s="1417">
        <v>0</v>
      </c>
      <c r="D270" s="1311">
        <v>303800</v>
      </c>
      <c r="E270" s="1382">
        <v>0</v>
      </c>
      <c r="F270" s="1306"/>
    </row>
    <row r="271" spans="1:6" x14ac:dyDescent="0.25">
      <c r="A271" s="1468" t="s">
        <v>406</v>
      </c>
      <c r="B271" s="1464" t="s">
        <v>407</v>
      </c>
      <c r="C271" s="1417">
        <v>0</v>
      </c>
      <c r="D271" s="1311">
        <v>1017740</v>
      </c>
      <c r="E271" s="1382">
        <v>0</v>
      </c>
      <c r="F271" s="1306"/>
    </row>
    <row r="272" spans="1:6" x14ac:dyDescent="0.25">
      <c r="A272" s="1468" t="s">
        <v>408</v>
      </c>
      <c r="B272" s="1483" t="s">
        <v>409</v>
      </c>
      <c r="C272" s="1417">
        <v>0</v>
      </c>
      <c r="D272" s="1311">
        <v>623060</v>
      </c>
      <c r="E272" s="1382">
        <v>0</v>
      </c>
      <c r="F272" s="1306"/>
    </row>
    <row r="273" spans="1:10" x14ac:dyDescent="0.25">
      <c r="A273" s="1469" t="s">
        <v>410</v>
      </c>
      <c r="B273" s="1483" t="s">
        <v>411</v>
      </c>
      <c r="C273" s="1429">
        <v>0</v>
      </c>
      <c r="D273" s="1313">
        <v>508460</v>
      </c>
      <c r="E273" s="1405">
        <v>0</v>
      </c>
      <c r="F273" s="1306"/>
      <c r="G273" s="1424"/>
      <c r="H273" s="1424"/>
      <c r="I273" s="1424"/>
      <c r="J273" s="1424"/>
    </row>
    <row r="274" spans="1:10" x14ac:dyDescent="0.25">
      <c r="A274" s="1659" t="s">
        <v>412</v>
      </c>
      <c r="B274" s="1660"/>
      <c r="C274" s="1660"/>
      <c r="D274" s="1660"/>
      <c r="E274" s="1661"/>
      <c r="F274" s="1306"/>
      <c r="G274" s="1424"/>
      <c r="H274" s="1424"/>
      <c r="I274" s="1424"/>
      <c r="J274" s="1424"/>
    </row>
    <row r="275" spans="1:10" x14ac:dyDescent="0.25">
      <c r="A275" s="1467" t="s">
        <v>413</v>
      </c>
      <c r="B275" s="1476" t="s">
        <v>414</v>
      </c>
      <c r="C275" s="1445">
        <v>0</v>
      </c>
      <c r="D275" s="1308">
        <v>274090</v>
      </c>
      <c r="E275" s="1406">
        <v>0</v>
      </c>
      <c r="F275" s="1306"/>
      <c r="G275" s="1424"/>
      <c r="H275" s="1424"/>
      <c r="I275" s="1424"/>
      <c r="J275" s="1424"/>
    </row>
    <row r="276" spans="1:10" x14ac:dyDescent="0.25">
      <c r="A276" s="1468" t="s">
        <v>415</v>
      </c>
      <c r="B276" s="1464" t="s">
        <v>416</v>
      </c>
      <c r="C276" s="1417">
        <v>0</v>
      </c>
      <c r="D276" s="1311">
        <v>159800</v>
      </c>
      <c r="E276" s="1382">
        <v>0</v>
      </c>
      <c r="F276" s="1306"/>
      <c r="G276" s="1424"/>
      <c r="H276" s="1424"/>
      <c r="I276" s="1424"/>
      <c r="J276" s="1424"/>
    </row>
    <row r="277" spans="1:10" x14ac:dyDescent="0.25">
      <c r="A277" s="1468" t="s">
        <v>417</v>
      </c>
      <c r="B277" s="1464" t="s">
        <v>418</v>
      </c>
      <c r="C277" s="1417">
        <v>0</v>
      </c>
      <c r="D277" s="1311">
        <v>386120</v>
      </c>
      <c r="E277" s="1382">
        <v>0</v>
      </c>
      <c r="F277" s="1306"/>
      <c r="G277" s="1424"/>
      <c r="H277" s="1424"/>
      <c r="I277" s="1424"/>
      <c r="J277" s="1424"/>
    </row>
    <row r="278" spans="1:10" x14ac:dyDescent="0.25">
      <c r="A278" s="1468" t="s">
        <v>419</v>
      </c>
      <c r="B278" s="1464" t="s">
        <v>420</v>
      </c>
      <c r="C278" s="1417">
        <v>0</v>
      </c>
      <c r="D278" s="1311">
        <v>400140</v>
      </c>
      <c r="E278" s="1382">
        <v>0</v>
      </c>
      <c r="F278" s="1306"/>
      <c r="G278" s="1424"/>
      <c r="H278" s="1424"/>
      <c r="I278" s="1424"/>
      <c r="J278" s="1424"/>
    </row>
    <row r="279" spans="1:10" x14ac:dyDescent="0.25">
      <c r="A279" s="1469" t="s">
        <v>421</v>
      </c>
      <c r="B279" s="1477" t="s">
        <v>422</v>
      </c>
      <c r="C279" s="1429">
        <v>0</v>
      </c>
      <c r="D279" s="1318">
        <v>250030</v>
      </c>
      <c r="E279" s="1387">
        <v>0</v>
      </c>
      <c r="F279" s="1407"/>
      <c r="G279" s="1424"/>
      <c r="H279" s="1424"/>
      <c r="I279" s="1424"/>
      <c r="J279" s="1424"/>
    </row>
    <row r="280" spans="1:10" x14ac:dyDescent="0.25">
      <c r="A280" s="1480" t="s">
        <v>423</v>
      </c>
      <c r="B280" s="1478" t="s">
        <v>424</v>
      </c>
      <c r="C280" s="1446">
        <v>104</v>
      </c>
      <c r="D280" s="1408">
        <v>34000</v>
      </c>
      <c r="E280" s="1404">
        <v>3536000</v>
      </c>
      <c r="F280" s="1407"/>
      <c r="G280" s="1424"/>
      <c r="H280" s="1424"/>
      <c r="I280" s="1424"/>
      <c r="J280" s="1424"/>
    </row>
    <row r="281" spans="1:10" x14ac:dyDescent="0.25">
      <c r="A281" s="1475"/>
      <c r="B281" s="1479" t="s">
        <v>425</v>
      </c>
      <c r="C281" s="1320">
        <v>104</v>
      </c>
      <c r="D281" s="1385"/>
      <c r="E281" s="1386">
        <v>3536000</v>
      </c>
      <c r="F281" s="1407"/>
      <c r="G281" s="1424"/>
      <c r="H281" s="1424"/>
      <c r="I281" s="1424"/>
      <c r="J281" s="1424"/>
    </row>
    <row r="282" spans="1:10" x14ac:dyDescent="0.25">
      <c r="A282" s="1399"/>
      <c r="B282" s="1306"/>
      <c r="C282" s="1306"/>
      <c r="D282" s="1399"/>
      <c r="E282" s="1399"/>
      <c r="F282" s="1306"/>
      <c r="G282" s="1424"/>
      <c r="H282" s="1424"/>
      <c r="I282" s="1424"/>
      <c r="J282" s="1424"/>
    </row>
    <row r="283" spans="1:10" x14ac:dyDescent="0.25">
      <c r="A283" s="1399"/>
      <c r="B283" s="1401"/>
      <c r="C283" s="1401"/>
      <c r="D283" s="1399"/>
      <c r="E283" s="1399"/>
      <c r="F283" s="1409"/>
      <c r="G283" s="1410"/>
      <c r="H283" s="1424"/>
      <c r="I283" s="1424"/>
      <c r="J283" s="1411"/>
    </row>
    <row r="284" spans="1:10" x14ac:dyDescent="0.25">
      <c r="A284" s="1597" t="s">
        <v>426</v>
      </c>
      <c r="B284" s="1598"/>
      <c r="C284" s="1598"/>
      <c r="D284" s="1598"/>
      <c r="E284" s="1599"/>
      <c r="F284" s="1306"/>
      <c r="G284" s="1424"/>
      <c r="H284" s="1424"/>
      <c r="I284" s="1424"/>
      <c r="J284" s="1424"/>
    </row>
    <row r="285" spans="1:10" x14ac:dyDescent="0.25">
      <c r="A285" s="1515" t="s">
        <v>14</v>
      </c>
      <c r="B285" s="1515" t="s">
        <v>426</v>
      </c>
      <c r="C285" s="1516" t="s">
        <v>347</v>
      </c>
      <c r="D285" s="1517" t="s">
        <v>17</v>
      </c>
      <c r="E285" s="1518" t="s">
        <v>18</v>
      </c>
      <c r="F285" s="1407"/>
      <c r="G285" s="1424"/>
      <c r="H285" s="1424"/>
      <c r="I285" s="1424"/>
      <c r="J285" s="1424"/>
    </row>
    <row r="286" spans="1:10" x14ac:dyDescent="0.25">
      <c r="A286" s="1467" t="s">
        <v>427</v>
      </c>
      <c r="B286" s="1471" t="s">
        <v>428</v>
      </c>
      <c r="C286" s="1420">
        <v>4</v>
      </c>
      <c r="D286" s="1316">
        <v>6690</v>
      </c>
      <c r="E286" s="1381">
        <v>26760</v>
      </c>
      <c r="F286" s="1306"/>
      <c r="G286" s="1424"/>
      <c r="H286" s="1424"/>
      <c r="I286" s="1424"/>
      <c r="J286" s="1424"/>
    </row>
    <row r="287" spans="1:10" x14ac:dyDescent="0.25">
      <c r="A287" s="1468" t="s">
        <v>429</v>
      </c>
      <c r="B287" s="1472" t="s">
        <v>430</v>
      </c>
      <c r="C287" s="1417">
        <v>0</v>
      </c>
      <c r="D287" s="1311">
        <v>3560</v>
      </c>
      <c r="E287" s="1382">
        <v>0</v>
      </c>
      <c r="F287" s="1306"/>
      <c r="G287" s="1424"/>
      <c r="H287" s="1424"/>
      <c r="I287" s="1424"/>
      <c r="J287" s="1424"/>
    </row>
    <row r="288" spans="1:10" x14ac:dyDescent="0.25">
      <c r="A288" s="1468" t="s">
        <v>431</v>
      </c>
      <c r="B288" s="1472" t="s">
        <v>432</v>
      </c>
      <c r="C288" s="1417">
        <v>1</v>
      </c>
      <c r="D288" s="1311">
        <v>13430</v>
      </c>
      <c r="E288" s="1382">
        <v>13430</v>
      </c>
      <c r="F288" s="1306"/>
      <c r="G288" s="1424"/>
      <c r="H288" s="1424"/>
      <c r="I288" s="1424"/>
      <c r="J288" s="1424"/>
    </row>
    <row r="289" spans="1:7" x14ac:dyDescent="0.25">
      <c r="A289" s="1468" t="s">
        <v>433</v>
      </c>
      <c r="B289" s="1472" t="s">
        <v>434</v>
      </c>
      <c r="C289" s="1417">
        <v>0</v>
      </c>
      <c r="D289" s="1311">
        <v>137660</v>
      </c>
      <c r="E289" s="1382">
        <v>0</v>
      </c>
      <c r="F289" s="1306"/>
      <c r="G289" s="1424"/>
    </row>
    <row r="290" spans="1:7" x14ac:dyDescent="0.25">
      <c r="A290" s="1469" t="s">
        <v>435</v>
      </c>
      <c r="B290" s="1473" t="s">
        <v>436</v>
      </c>
      <c r="C290" s="1429">
        <v>0</v>
      </c>
      <c r="D290" s="1318">
        <v>756090</v>
      </c>
      <c r="E290" s="1387">
        <v>0</v>
      </c>
      <c r="F290" s="1306"/>
      <c r="G290" s="1424"/>
    </row>
    <row r="291" spans="1:7" x14ac:dyDescent="0.25">
      <c r="A291" s="1475"/>
      <c r="B291" s="1474" t="s">
        <v>437</v>
      </c>
      <c r="C291" s="1353">
        <v>5</v>
      </c>
      <c r="D291" s="1329"/>
      <c r="E291" s="1354">
        <v>40190</v>
      </c>
      <c r="F291" s="1306"/>
      <c r="G291" s="1424"/>
    </row>
    <row r="292" spans="1:7" x14ac:dyDescent="0.25">
      <c r="A292" s="1399"/>
      <c r="B292" s="1401"/>
      <c r="C292" s="1399"/>
      <c r="D292" s="1399"/>
      <c r="E292" s="1399"/>
      <c r="F292" s="1306"/>
      <c r="G292" s="1424"/>
    </row>
    <row r="293" spans="1:7" x14ac:dyDescent="0.25">
      <c r="A293" s="1399"/>
      <c r="B293" s="1401"/>
      <c r="C293" s="1399"/>
      <c r="D293" s="1399"/>
      <c r="E293" s="1399"/>
      <c r="F293" s="1412"/>
      <c r="G293" s="1307"/>
    </row>
    <row r="294" spans="1:7" x14ac:dyDescent="0.25">
      <c r="A294" s="1659" t="s">
        <v>438</v>
      </c>
      <c r="B294" s="1660"/>
      <c r="C294" s="1660"/>
      <c r="D294" s="1660"/>
      <c r="E294" s="1661"/>
      <c r="F294" s="1413"/>
      <c r="G294" s="1307"/>
    </row>
    <row r="295" spans="1:7" x14ac:dyDescent="0.25">
      <c r="A295" s="1515" t="s">
        <v>14</v>
      </c>
      <c r="B295" s="1441" t="s">
        <v>438</v>
      </c>
      <c r="C295" s="1525" t="s">
        <v>439</v>
      </c>
      <c r="D295" s="1517" t="s">
        <v>17</v>
      </c>
      <c r="E295" s="1518" t="s">
        <v>18</v>
      </c>
      <c r="F295" s="1413"/>
      <c r="G295" s="1307"/>
    </row>
    <row r="296" spans="1:7" x14ac:dyDescent="0.25">
      <c r="A296" s="1467" t="s">
        <v>440</v>
      </c>
      <c r="B296" s="1462" t="s">
        <v>441</v>
      </c>
      <c r="C296" s="1420">
        <v>172</v>
      </c>
      <c r="D296" s="1316">
        <v>17890</v>
      </c>
      <c r="E296" s="1381">
        <v>3077080</v>
      </c>
      <c r="F296" s="1306"/>
      <c r="G296" s="1424"/>
    </row>
    <row r="297" spans="1:7" x14ac:dyDescent="0.25">
      <c r="A297" s="1468" t="s">
        <v>442</v>
      </c>
      <c r="B297" s="1463" t="s">
        <v>443</v>
      </c>
      <c r="C297" s="1417">
        <v>173</v>
      </c>
      <c r="D297" s="1311">
        <v>56280</v>
      </c>
      <c r="E297" s="1382">
        <v>9736440</v>
      </c>
      <c r="F297" s="1306"/>
      <c r="G297" s="1424"/>
    </row>
    <row r="298" spans="1:7" x14ac:dyDescent="0.25">
      <c r="A298" s="1468" t="s">
        <v>444</v>
      </c>
      <c r="B298" s="1463" t="s">
        <v>445</v>
      </c>
      <c r="C298" s="1417">
        <v>0</v>
      </c>
      <c r="D298" s="1311">
        <v>69770</v>
      </c>
      <c r="E298" s="1382">
        <v>0</v>
      </c>
      <c r="F298" s="1306"/>
      <c r="G298" s="1424"/>
    </row>
    <row r="299" spans="1:7" x14ac:dyDescent="0.25">
      <c r="A299" s="1468" t="s">
        <v>446</v>
      </c>
      <c r="B299" s="1463" t="s">
        <v>447</v>
      </c>
      <c r="C299" s="1417">
        <v>142</v>
      </c>
      <c r="D299" s="1311">
        <v>2450</v>
      </c>
      <c r="E299" s="1382">
        <v>347900</v>
      </c>
      <c r="F299" s="1306"/>
      <c r="G299" s="1424"/>
    </row>
    <row r="300" spans="1:7" x14ac:dyDescent="0.25">
      <c r="A300" s="1468" t="s">
        <v>448</v>
      </c>
      <c r="B300" s="1463" t="s">
        <v>449</v>
      </c>
      <c r="C300" s="1417">
        <v>0</v>
      </c>
      <c r="D300" s="1311">
        <v>70</v>
      </c>
      <c r="E300" s="1382">
        <v>0</v>
      </c>
      <c r="F300" s="1306"/>
      <c r="G300" s="1424"/>
    </row>
    <row r="301" spans="1:7" x14ac:dyDescent="0.25">
      <c r="A301" s="1468" t="s">
        <v>450</v>
      </c>
      <c r="B301" s="1464" t="s">
        <v>451</v>
      </c>
      <c r="C301" s="1417">
        <v>0</v>
      </c>
      <c r="D301" s="1311">
        <v>148120</v>
      </c>
      <c r="E301" s="1382">
        <v>0</v>
      </c>
      <c r="F301" s="1306"/>
      <c r="G301" s="1424"/>
    </row>
    <row r="302" spans="1:7" x14ac:dyDescent="0.25">
      <c r="A302" s="1469" t="s">
        <v>452</v>
      </c>
      <c r="B302" s="1465" t="s">
        <v>453</v>
      </c>
      <c r="C302" s="1429">
        <v>0</v>
      </c>
      <c r="D302" s="1318">
        <v>10070</v>
      </c>
      <c r="E302" s="1387">
        <v>0</v>
      </c>
      <c r="F302" s="1306"/>
      <c r="G302" s="1424"/>
    </row>
    <row r="303" spans="1:7" x14ac:dyDescent="0.25">
      <c r="A303" s="1470"/>
      <c r="B303" s="1615" t="s">
        <v>454</v>
      </c>
      <c r="C303" s="1616"/>
      <c r="D303" s="1403"/>
      <c r="E303" s="1414">
        <v>13161420</v>
      </c>
      <c r="F303" s="1306"/>
      <c r="G303" s="1424"/>
    </row>
    <row r="304" spans="1:7" x14ac:dyDescent="0.25">
      <c r="A304" s="1306"/>
      <c r="B304" s="1306"/>
      <c r="C304" s="1306"/>
      <c r="D304" s="1306"/>
      <c r="E304" s="1306"/>
      <c r="F304" s="1396"/>
      <c r="G304" s="1398"/>
    </row>
    <row r="305" spans="1:7" x14ac:dyDescent="0.25">
      <c r="A305" s="1306"/>
      <c r="B305" s="1306"/>
      <c r="C305" s="1306"/>
      <c r="D305" s="1306"/>
      <c r="E305" s="1306"/>
      <c r="F305" s="1396"/>
      <c r="G305" s="1398"/>
    </row>
    <row r="306" spans="1:7" x14ac:dyDescent="0.25">
      <c r="A306" s="1656" t="s">
        <v>455</v>
      </c>
      <c r="B306" s="1657"/>
      <c r="C306" s="1657"/>
      <c r="D306" s="1657"/>
      <c r="E306" s="1658"/>
      <c r="F306" s="1396"/>
      <c r="G306" s="1398"/>
    </row>
    <row r="307" spans="1:7" x14ac:dyDescent="0.25">
      <c r="A307" s="1348"/>
      <c r="B307" s="1662" t="s">
        <v>456</v>
      </c>
      <c r="C307" s="1663"/>
      <c r="D307" s="1664"/>
      <c r="E307" s="1415">
        <v>29087940</v>
      </c>
      <c r="F307" s="1306"/>
      <c r="G307" s="1424"/>
    </row>
    <row r="308" spans="1:7" x14ac:dyDescent="0.25">
      <c r="A308" s="1306"/>
      <c r="B308" s="1306"/>
      <c r="C308" s="1306"/>
      <c r="D308" s="1306"/>
      <c r="E308" s="1306"/>
      <c r="F308" s="1396"/>
      <c r="G308" s="1398"/>
    </row>
    <row r="309" spans="1:7" x14ac:dyDescent="0.25">
      <c r="A309" s="1306"/>
      <c r="B309" s="1306"/>
      <c r="C309" s="1306"/>
      <c r="D309" s="1306"/>
      <c r="E309" s="1306"/>
      <c r="F309" s="1396"/>
      <c r="G309" s="1398"/>
    </row>
    <row r="310" spans="1:7" x14ac:dyDescent="0.25">
      <c r="A310" s="1656" t="s">
        <v>457</v>
      </c>
      <c r="B310" s="1657"/>
      <c r="C310" s="1657"/>
      <c r="D310" s="1657"/>
      <c r="E310" s="1658"/>
      <c r="F310" s="1396"/>
      <c r="G310" s="1398"/>
    </row>
    <row r="311" spans="1:7" x14ac:dyDescent="0.25">
      <c r="A311" s="1659" t="s">
        <v>458</v>
      </c>
      <c r="B311" s="1660"/>
      <c r="C311" s="1660"/>
      <c r="D311" s="1661"/>
      <c r="E311" s="1515" t="s">
        <v>18</v>
      </c>
      <c r="F311" s="1396"/>
      <c r="G311" s="1398"/>
    </row>
    <row r="312" spans="1:7" x14ac:dyDescent="0.25">
      <c r="A312" s="1348"/>
      <c r="B312" s="1662" t="s">
        <v>459</v>
      </c>
      <c r="C312" s="1663"/>
      <c r="D312" s="1664"/>
      <c r="E312" s="1415">
        <v>684638475</v>
      </c>
      <c r="F312" s="1396"/>
      <c r="G312" s="1398"/>
    </row>
    <row r="313" spans="1:7" x14ac:dyDescent="0.25">
      <c r="A313" s="1306"/>
      <c r="B313" s="1306"/>
      <c r="C313" s="1306"/>
      <c r="D313" s="1306"/>
      <c r="E313" s="1306"/>
      <c r="F313" s="1303"/>
      <c r="G313" s="1424"/>
    </row>
    <row r="314" spans="1:7" x14ac:dyDescent="0.25">
      <c r="A314" s="1306"/>
      <c r="B314" s="1306"/>
      <c r="C314" s="1306"/>
      <c r="D314" s="1306"/>
      <c r="E314" s="1306"/>
      <c r="F314" s="1303"/>
      <c r="G314" s="1424"/>
    </row>
    <row r="315" spans="1:7" x14ac:dyDescent="0.25">
      <c r="A315" s="1656" t="s">
        <v>460</v>
      </c>
      <c r="B315" s="1657"/>
      <c r="C315" s="1658"/>
      <c r="D315" s="1306"/>
      <c r="E315" s="1306"/>
      <c r="F315" s="1303"/>
      <c r="G315" s="1424"/>
    </row>
    <row r="316" spans="1:7" x14ac:dyDescent="0.25">
      <c r="A316" s="1659" t="s">
        <v>461</v>
      </c>
      <c r="B316" s="1660"/>
      <c r="C316" s="1661"/>
      <c r="D316" s="1306"/>
      <c r="E316" s="1306"/>
      <c r="F316" s="1303"/>
      <c r="G316" s="1424"/>
    </row>
    <row r="317" spans="1:7" x14ac:dyDescent="0.25">
      <c r="A317" s="1656" t="s">
        <v>462</v>
      </c>
      <c r="B317" s="1657"/>
      <c r="C317" s="1515" t="s">
        <v>463</v>
      </c>
      <c r="D317" s="1306"/>
      <c r="E317" s="1306"/>
      <c r="F317" s="1306"/>
      <c r="G317" s="1424"/>
    </row>
    <row r="318" spans="1:7" x14ac:dyDescent="0.25">
      <c r="A318" s="1416" t="s">
        <v>464</v>
      </c>
      <c r="B318" s="1431"/>
      <c r="C318" s="1437"/>
      <c r="D318" s="1306"/>
      <c r="E318" s="1306"/>
      <c r="F318" s="1306"/>
      <c r="G318" s="1424"/>
    </row>
    <row r="319" spans="1:7" x14ac:dyDescent="0.25">
      <c r="A319" s="1417" t="s">
        <v>465</v>
      </c>
      <c r="B319" s="1432"/>
      <c r="C319" s="1438"/>
      <c r="D319" s="1306"/>
      <c r="E319" s="1306"/>
      <c r="F319" s="1306"/>
      <c r="G319" s="1424"/>
    </row>
    <row r="320" spans="1:7" x14ac:dyDescent="0.25">
      <c r="A320" s="1417" t="s">
        <v>466</v>
      </c>
      <c r="B320" s="1432"/>
      <c r="C320" s="1438"/>
      <c r="D320" s="1306"/>
      <c r="E320" s="1306"/>
      <c r="F320" s="1306"/>
      <c r="G320" s="1424"/>
    </row>
    <row r="321" spans="1:6" x14ac:dyDescent="0.25">
      <c r="A321" s="1418" t="s">
        <v>467</v>
      </c>
      <c r="B321" s="1432"/>
      <c r="C321" s="1438"/>
      <c r="D321" s="1306"/>
      <c r="E321" s="1306"/>
      <c r="F321" s="1306"/>
    </row>
    <row r="322" spans="1:6" x14ac:dyDescent="0.25">
      <c r="A322" s="1419" t="s">
        <v>468</v>
      </c>
      <c r="B322" s="1433"/>
      <c r="C322" s="1439">
        <v>0</v>
      </c>
      <c r="D322" s="1306"/>
      <c r="E322" s="1306"/>
      <c r="F322" s="1306"/>
    </row>
    <row r="323" spans="1:6" x14ac:dyDescent="0.25">
      <c r="A323" s="1420" t="s">
        <v>469</v>
      </c>
      <c r="B323" s="1434"/>
      <c r="C323" s="1437"/>
      <c r="D323" s="1306"/>
      <c r="E323" s="1306"/>
      <c r="F323" s="1306"/>
    </row>
    <row r="324" spans="1:6" x14ac:dyDescent="0.25">
      <c r="A324" s="1421" t="s">
        <v>470</v>
      </c>
      <c r="B324" s="1435"/>
      <c r="C324" s="1438">
        <v>4843422</v>
      </c>
      <c r="D324" s="1306"/>
      <c r="E324" s="1306"/>
      <c r="F324" s="1306"/>
    </row>
    <row r="325" spans="1:6" x14ac:dyDescent="0.25">
      <c r="A325" s="1417" t="s">
        <v>471</v>
      </c>
      <c r="B325" s="1435"/>
      <c r="C325" s="1438"/>
      <c r="D325" s="1306"/>
      <c r="E325" s="1306"/>
      <c r="F325" s="1306"/>
    </row>
    <row r="326" spans="1:6" x14ac:dyDescent="0.25">
      <c r="A326" s="1417" t="s">
        <v>472</v>
      </c>
      <c r="B326" s="1435"/>
      <c r="C326" s="1438"/>
      <c r="D326" s="1306"/>
      <c r="E326" s="1306"/>
      <c r="F326" s="1306"/>
    </row>
    <row r="327" spans="1:6" x14ac:dyDescent="0.25">
      <c r="A327" s="1421" t="s">
        <v>473</v>
      </c>
      <c r="B327" s="1435"/>
      <c r="C327" s="1438"/>
      <c r="D327" s="1306"/>
      <c r="E327" s="1306"/>
      <c r="F327" s="1306"/>
    </row>
    <row r="328" spans="1:6" x14ac:dyDescent="0.25">
      <c r="A328" s="1421" t="s">
        <v>474</v>
      </c>
      <c r="B328" s="1435"/>
      <c r="C328" s="1438"/>
      <c r="D328" s="1306"/>
      <c r="E328" s="1306"/>
      <c r="F328" s="1306"/>
    </row>
    <row r="329" spans="1:6" x14ac:dyDescent="0.25">
      <c r="A329" s="1422" t="s">
        <v>475</v>
      </c>
      <c r="B329" s="1436"/>
      <c r="C329" s="1440">
        <v>59800097</v>
      </c>
      <c r="D329" s="1306"/>
      <c r="E329" s="1306"/>
      <c r="F329" s="1306"/>
    </row>
    <row r="330" spans="1:6" x14ac:dyDescent="0.25">
      <c r="A330" s="1320"/>
      <c r="B330" s="1430" t="s">
        <v>476</v>
      </c>
      <c r="C330" s="1391">
        <v>64643519</v>
      </c>
      <c r="D330" s="1306"/>
      <c r="E330" s="1306"/>
      <c r="F330" s="1306"/>
    </row>
    <row r="331" spans="1:6" x14ac:dyDescent="0.25">
      <c r="A331" s="1306"/>
      <c r="B331" s="1306"/>
      <c r="C331" s="1306"/>
      <c r="D331" s="1306"/>
      <c r="E331" s="1306"/>
      <c r="F331" s="1303"/>
    </row>
    <row r="332" spans="1:6" x14ac:dyDescent="0.25">
      <c r="A332" s="1306"/>
      <c r="B332" s="1306"/>
      <c r="C332" s="1306"/>
      <c r="D332" s="1306"/>
      <c r="E332" s="1306"/>
      <c r="F332" s="1303"/>
    </row>
    <row r="333" spans="1:6" x14ac:dyDescent="0.25">
      <c r="A333" s="1306"/>
      <c r="B333" s="1306"/>
      <c r="C333" s="1306"/>
      <c r="D333" s="1306"/>
      <c r="E333" s="1306"/>
      <c r="F333" s="1303"/>
    </row>
    <row r="334" spans="1:6" x14ac:dyDescent="0.25">
      <c r="A334" s="1399"/>
      <c r="B334" s="1399"/>
      <c r="C334" s="1399"/>
      <c r="D334" s="1399"/>
      <c r="E334" s="1399"/>
      <c r="F334" s="1412"/>
    </row>
    <row r="335" spans="1:6" x14ac:dyDescent="0.25">
      <c r="A335" s="1399"/>
      <c r="B335" s="1399"/>
      <c r="C335" s="1399"/>
      <c r="D335" s="1399"/>
      <c r="E335" s="1665" t="s">
        <v>477</v>
      </c>
      <c r="F335" s="1665"/>
    </row>
    <row r="336" spans="1:6" x14ac:dyDescent="0.25">
      <c r="A336" s="1399"/>
      <c r="B336" s="1399"/>
      <c r="C336" s="1399"/>
      <c r="D336" s="1401"/>
      <c r="E336" s="1655" t="s">
        <v>478</v>
      </c>
      <c r="F336" s="1655"/>
    </row>
    <row r="337" spans="1:6" x14ac:dyDescent="0.25">
      <c r="A337" s="1399"/>
      <c r="B337" s="1399"/>
      <c r="C337" s="1399"/>
      <c r="D337" s="1399"/>
      <c r="E337" s="1526"/>
      <c r="F337" s="1527"/>
    </row>
    <row r="338" spans="1:6" x14ac:dyDescent="0.25">
      <c r="A338" s="1399"/>
      <c r="B338" s="1399"/>
      <c r="C338" s="1399"/>
      <c r="D338" s="1399"/>
      <c r="E338" s="1527"/>
      <c r="F338" s="1527"/>
    </row>
    <row r="339" spans="1:6" x14ac:dyDescent="0.25">
      <c r="A339" s="1399"/>
      <c r="B339" s="1399"/>
      <c r="C339" s="1399"/>
      <c r="D339" s="1399"/>
      <c r="E339" s="1527"/>
      <c r="F339" s="1527"/>
    </row>
    <row r="340" spans="1:6" x14ac:dyDescent="0.25">
      <c r="A340" s="1399"/>
      <c r="B340" s="1399"/>
      <c r="C340" s="1399"/>
      <c r="D340" s="1399"/>
      <c r="E340" s="1527"/>
      <c r="F340" s="1527"/>
    </row>
    <row r="341" spans="1:6" x14ac:dyDescent="0.25">
      <c r="A341" s="1399"/>
      <c r="B341" s="1399"/>
      <c r="C341" s="1399"/>
      <c r="D341" s="1399"/>
      <c r="E341" s="1527"/>
      <c r="F341" s="1527"/>
    </row>
    <row r="342" spans="1:6" x14ac:dyDescent="0.25">
      <c r="A342" s="1399"/>
      <c r="B342" s="1399"/>
      <c r="C342" s="1399"/>
      <c r="D342" s="1399"/>
      <c r="E342" s="1527"/>
      <c r="F342" s="1527"/>
    </row>
    <row r="343" spans="1:6" x14ac:dyDescent="0.25">
      <c r="A343" s="1399"/>
      <c r="B343" s="1399"/>
      <c r="C343" s="1399"/>
      <c r="D343" s="1399"/>
      <c r="E343" s="1527"/>
      <c r="F343" s="1527"/>
    </row>
    <row r="344" spans="1:6" x14ac:dyDescent="0.25">
      <c r="A344" s="1399"/>
      <c r="B344" s="1399"/>
      <c r="C344" s="1399"/>
      <c r="D344" s="1399"/>
      <c r="E344" s="1665" t="s">
        <v>479</v>
      </c>
      <c r="F344" s="1665"/>
    </row>
    <row r="345" spans="1:6" x14ac:dyDescent="0.25">
      <c r="A345" s="1399"/>
      <c r="B345" s="1399"/>
      <c r="C345" s="1399"/>
      <c r="D345" s="1412"/>
      <c r="E345" s="1655" t="s">
        <v>480</v>
      </c>
      <c r="F345" s="1655"/>
    </row>
    <row r="346" spans="1:6" x14ac:dyDescent="0.25">
      <c r="A346" s="1399"/>
      <c r="B346" s="1399"/>
      <c r="C346" s="1399"/>
      <c r="D346" s="1423"/>
      <c r="E346" s="1399"/>
      <c r="F346" s="1412"/>
    </row>
  </sheetData>
  <mergeCells count="49">
    <mergeCell ref="A239:E239"/>
    <mergeCell ref="A235:E235"/>
    <mergeCell ref="C8:E8"/>
    <mergeCell ref="A46:E46"/>
    <mergeCell ref="A53:E53"/>
    <mergeCell ref="A88:A89"/>
    <mergeCell ref="B88:B89"/>
    <mergeCell ref="C88:F88"/>
    <mergeCell ref="A87:F87"/>
    <mergeCell ref="A306:E306"/>
    <mergeCell ref="B307:D307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274:E274"/>
    <mergeCell ref="A284:E284"/>
    <mergeCell ref="A294:E294"/>
    <mergeCell ref="B303:C303"/>
    <mergeCell ref="A255:E255"/>
    <mergeCell ref="A228:E228"/>
    <mergeCell ref="C1:E1"/>
    <mergeCell ref="C2:E2"/>
    <mergeCell ref="C3:E3"/>
    <mergeCell ref="C4:E4"/>
    <mergeCell ref="A79:E79"/>
    <mergeCell ref="A27:E27"/>
    <mergeCell ref="A7:B7"/>
    <mergeCell ref="C5:E5"/>
    <mergeCell ref="A11:E11"/>
    <mergeCell ref="A13:E13"/>
    <mergeCell ref="A38:E38"/>
    <mergeCell ref="A41:E41"/>
    <mergeCell ref="C6:E6"/>
    <mergeCell ref="C7:E7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334" sqref="B334"/>
    </sheetView>
  </sheetViews>
  <sheetFormatPr baseColWidth="10" defaultRowHeight="10.5" x14ac:dyDescent="0.15"/>
  <cols>
    <col min="1" max="1" width="20.28515625" style="1542" customWidth="1"/>
    <col min="2" max="2" width="83.140625" style="1542" customWidth="1"/>
    <col min="3" max="5" width="21.42578125" style="1542" customWidth="1"/>
    <col min="6" max="6" width="19.5703125" style="1543" customWidth="1"/>
    <col min="7" max="7" width="2.42578125" style="1542" customWidth="1"/>
    <col min="8" max="9" width="5.140625" style="1542" customWidth="1"/>
    <col min="10" max="256" width="11.42578125" style="1542"/>
    <col min="257" max="257" width="20.28515625" style="1542" customWidth="1"/>
    <col min="258" max="258" width="83.140625" style="1542" customWidth="1"/>
    <col min="259" max="261" width="21.42578125" style="1542" customWidth="1"/>
    <col min="262" max="262" width="19.5703125" style="1542" customWidth="1"/>
    <col min="263" max="263" width="2.42578125" style="1542" customWidth="1"/>
    <col min="264" max="265" width="5.140625" style="1542" customWidth="1"/>
    <col min="266" max="512" width="11.42578125" style="1542"/>
    <col min="513" max="513" width="20.28515625" style="1542" customWidth="1"/>
    <col min="514" max="514" width="83.140625" style="1542" customWidth="1"/>
    <col min="515" max="517" width="21.42578125" style="1542" customWidth="1"/>
    <col min="518" max="518" width="19.5703125" style="1542" customWidth="1"/>
    <col min="519" max="519" width="2.42578125" style="1542" customWidth="1"/>
    <col min="520" max="521" width="5.140625" style="1542" customWidth="1"/>
    <col min="522" max="768" width="11.42578125" style="1542"/>
    <col min="769" max="769" width="20.28515625" style="1542" customWidth="1"/>
    <col min="770" max="770" width="83.140625" style="1542" customWidth="1"/>
    <col min="771" max="773" width="21.42578125" style="1542" customWidth="1"/>
    <col min="774" max="774" width="19.5703125" style="1542" customWidth="1"/>
    <col min="775" max="775" width="2.42578125" style="1542" customWidth="1"/>
    <col min="776" max="777" width="5.140625" style="1542" customWidth="1"/>
    <col min="778" max="1024" width="11.42578125" style="1542"/>
    <col min="1025" max="1025" width="20.28515625" style="1542" customWidth="1"/>
    <col min="1026" max="1026" width="83.140625" style="1542" customWidth="1"/>
    <col min="1027" max="1029" width="21.42578125" style="1542" customWidth="1"/>
    <col min="1030" max="1030" width="19.5703125" style="1542" customWidth="1"/>
    <col min="1031" max="1031" width="2.42578125" style="1542" customWidth="1"/>
    <col min="1032" max="1033" width="5.140625" style="1542" customWidth="1"/>
    <col min="1034" max="1280" width="11.42578125" style="1542"/>
    <col min="1281" max="1281" width="20.28515625" style="1542" customWidth="1"/>
    <col min="1282" max="1282" width="83.140625" style="1542" customWidth="1"/>
    <col min="1283" max="1285" width="21.42578125" style="1542" customWidth="1"/>
    <col min="1286" max="1286" width="19.5703125" style="1542" customWidth="1"/>
    <col min="1287" max="1287" width="2.42578125" style="1542" customWidth="1"/>
    <col min="1288" max="1289" width="5.140625" style="1542" customWidth="1"/>
    <col min="1290" max="1536" width="11.42578125" style="1542"/>
    <col min="1537" max="1537" width="20.28515625" style="1542" customWidth="1"/>
    <col min="1538" max="1538" width="83.140625" style="1542" customWidth="1"/>
    <col min="1539" max="1541" width="21.42578125" style="1542" customWidth="1"/>
    <col min="1542" max="1542" width="19.5703125" style="1542" customWidth="1"/>
    <col min="1543" max="1543" width="2.42578125" style="1542" customWidth="1"/>
    <col min="1544" max="1545" width="5.140625" style="1542" customWidth="1"/>
    <col min="1546" max="1792" width="11.42578125" style="1542"/>
    <col min="1793" max="1793" width="20.28515625" style="1542" customWidth="1"/>
    <col min="1794" max="1794" width="83.140625" style="1542" customWidth="1"/>
    <col min="1795" max="1797" width="21.42578125" style="1542" customWidth="1"/>
    <col min="1798" max="1798" width="19.5703125" style="1542" customWidth="1"/>
    <col min="1799" max="1799" width="2.42578125" style="1542" customWidth="1"/>
    <col min="1800" max="1801" width="5.140625" style="1542" customWidth="1"/>
    <col min="1802" max="2048" width="11.42578125" style="1542"/>
    <col min="2049" max="2049" width="20.28515625" style="1542" customWidth="1"/>
    <col min="2050" max="2050" width="83.140625" style="1542" customWidth="1"/>
    <col min="2051" max="2053" width="21.42578125" style="1542" customWidth="1"/>
    <col min="2054" max="2054" width="19.5703125" style="1542" customWidth="1"/>
    <col min="2055" max="2055" width="2.42578125" style="1542" customWidth="1"/>
    <col min="2056" max="2057" width="5.140625" style="1542" customWidth="1"/>
    <col min="2058" max="2304" width="11.42578125" style="1542"/>
    <col min="2305" max="2305" width="20.28515625" style="1542" customWidth="1"/>
    <col min="2306" max="2306" width="83.140625" style="1542" customWidth="1"/>
    <col min="2307" max="2309" width="21.42578125" style="1542" customWidth="1"/>
    <col min="2310" max="2310" width="19.5703125" style="1542" customWidth="1"/>
    <col min="2311" max="2311" width="2.42578125" style="1542" customWidth="1"/>
    <col min="2312" max="2313" width="5.140625" style="1542" customWidth="1"/>
    <col min="2314" max="2560" width="11.42578125" style="1542"/>
    <col min="2561" max="2561" width="20.28515625" style="1542" customWidth="1"/>
    <col min="2562" max="2562" width="83.140625" style="1542" customWidth="1"/>
    <col min="2563" max="2565" width="21.42578125" style="1542" customWidth="1"/>
    <col min="2566" max="2566" width="19.5703125" style="1542" customWidth="1"/>
    <col min="2567" max="2567" width="2.42578125" style="1542" customWidth="1"/>
    <col min="2568" max="2569" width="5.140625" style="1542" customWidth="1"/>
    <col min="2570" max="2816" width="11.42578125" style="1542"/>
    <col min="2817" max="2817" width="20.28515625" style="1542" customWidth="1"/>
    <col min="2818" max="2818" width="83.140625" style="1542" customWidth="1"/>
    <col min="2819" max="2821" width="21.42578125" style="1542" customWidth="1"/>
    <col min="2822" max="2822" width="19.5703125" style="1542" customWidth="1"/>
    <col min="2823" max="2823" width="2.42578125" style="1542" customWidth="1"/>
    <col min="2824" max="2825" width="5.140625" style="1542" customWidth="1"/>
    <col min="2826" max="3072" width="11.42578125" style="1542"/>
    <col min="3073" max="3073" width="20.28515625" style="1542" customWidth="1"/>
    <col min="3074" max="3074" width="83.140625" style="1542" customWidth="1"/>
    <col min="3075" max="3077" width="21.42578125" style="1542" customWidth="1"/>
    <col min="3078" max="3078" width="19.5703125" style="1542" customWidth="1"/>
    <col min="3079" max="3079" width="2.42578125" style="1542" customWidth="1"/>
    <col min="3080" max="3081" width="5.140625" style="1542" customWidth="1"/>
    <col min="3082" max="3328" width="11.42578125" style="1542"/>
    <col min="3329" max="3329" width="20.28515625" style="1542" customWidth="1"/>
    <col min="3330" max="3330" width="83.140625" style="1542" customWidth="1"/>
    <col min="3331" max="3333" width="21.42578125" style="1542" customWidth="1"/>
    <col min="3334" max="3334" width="19.5703125" style="1542" customWidth="1"/>
    <col min="3335" max="3335" width="2.42578125" style="1542" customWidth="1"/>
    <col min="3336" max="3337" width="5.140625" style="1542" customWidth="1"/>
    <col min="3338" max="3584" width="11.42578125" style="1542"/>
    <col min="3585" max="3585" width="20.28515625" style="1542" customWidth="1"/>
    <col min="3586" max="3586" width="83.140625" style="1542" customWidth="1"/>
    <col min="3587" max="3589" width="21.42578125" style="1542" customWidth="1"/>
    <col min="3590" max="3590" width="19.5703125" style="1542" customWidth="1"/>
    <col min="3591" max="3591" width="2.42578125" style="1542" customWidth="1"/>
    <col min="3592" max="3593" width="5.140625" style="1542" customWidth="1"/>
    <col min="3594" max="3840" width="11.42578125" style="1542"/>
    <col min="3841" max="3841" width="20.28515625" style="1542" customWidth="1"/>
    <col min="3842" max="3842" width="83.140625" style="1542" customWidth="1"/>
    <col min="3843" max="3845" width="21.42578125" style="1542" customWidth="1"/>
    <col min="3846" max="3846" width="19.5703125" style="1542" customWidth="1"/>
    <col min="3847" max="3847" width="2.42578125" style="1542" customWidth="1"/>
    <col min="3848" max="3849" width="5.140625" style="1542" customWidth="1"/>
    <col min="3850" max="4096" width="11.42578125" style="1542"/>
    <col min="4097" max="4097" width="20.28515625" style="1542" customWidth="1"/>
    <col min="4098" max="4098" width="83.140625" style="1542" customWidth="1"/>
    <col min="4099" max="4101" width="21.42578125" style="1542" customWidth="1"/>
    <col min="4102" max="4102" width="19.5703125" style="1542" customWidth="1"/>
    <col min="4103" max="4103" width="2.42578125" style="1542" customWidth="1"/>
    <col min="4104" max="4105" width="5.140625" style="1542" customWidth="1"/>
    <col min="4106" max="4352" width="11.42578125" style="1542"/>
    <col min="4353" max="4353" width="20.28515625" style="1542" customWidth="1"/>
    <col min="4354" max="4354" width="83.140625" style="1542" customWidth="1"/>
    <col min="4355" max="4357" width="21.42578125" style="1542" customWidth="1"/>
    <col min="4358" max="4358" width="19.5703125" style="1542" customWidth="1"/>
    <col min="4359" max="4359" width="2.42578125" style="1542" customWidth="1"/>
    <col min="4360" max="4361" width="5.140625" style="1542" customWidth="1"/>
    <col min="4362" max="4608" width="11.42578125" style="1542"/>
    <col min="4609" max="4609" width="20.28515625" style="1542" customWidth="1"/>
    <col min="4610" max="4610" width="83.140625" style="1542" customWidth="1"/>
    <col min="4611" max="4613" width="21.42578125" style="1542" customWidth="1"/>
    <col min="4614" max="4614" width="19.5703125" style="1542" customWidth="1"/>
    <col min="4615" max="4615" width="2.42578125" style="1542" customWidth="1"/>
    <col min="4616" max="4617" width="5.140625" style="1542" customWidth="1"/>
    <col min="4618" max="4864" width="11.42578125" style="1542"/>
    <col min="4865" max="4865" width="20.28515625" style="1542" customWidth="1"/>
    <col min="4866" max="4866" width="83.140625" style="1542" customWidth="1"/>
    <col min="4867" max="4869" width="21.42578125" style="1542" customWidth="1"/>
    <col min="4870" max="4870" width="19.5703125" style="1542" customWidth="1"/>
    <col min="4871" max="4871" width="2.42578125" style="1542" customWidth="1"/>
    <col min="4872" max="4873" width="5.140625" style="1542" customWidth="1"/>
    <col min="4874" max="5120" width="11.42578125" style="1542"/>
    <col min="5121" max="5121" width="20.28515625" style="1542" customWidth="1"/>
    <col min="5122" max="5122" width="83.140625" style="1542" customWidth="1"/>
    <col min="5123" max="5125" width="21.42578125" style="1542" customWidth="1"/>
    <col min="5126" max="5126" width="19.5703125" style="1542" customWidth="1"/>
    <col min="5127" max="5127" width="2.42578125" style="1542" customWidth="1"/>
    <col min="5128" max="5129" width="5.140625" style="1542" customWidth="1"/>
    <col min="5130" max="5376" width="11.42578125" style="1542"/>
    <col min="5377" max="5377" width="20.28515625" style="1542" customWidth="1"/>
    <col min="5378" max="5378" width="83.140625" style="1542" customWidth="1"/>
    <col min="5379" max="5381" width="21.42578125" style="1542" customWidth="1"/>
    <col min="5382" max="5382" width="19.5703125" style="1542" customWidth="1"/>
    <col min="5383" max="5383" width="2.42578125" style="1542" customWidth="1"/>
    <col min="5384" max="5385" width="5.140625" style="1542" customWidth="1"/>
    <col min="5386" max="5632" width="11.42578125" style="1542"/>
    <col min="5633" max="5633" width="20.28515625" style="1542" customWidth="1"/>
    <col min="5634" max="5634" width="83.140625" style="1542" customWidth="1"/>
    <col min="5635" max="5637" width="21.42578125" style="1542" customWidth="1"/>
    <col min="5638" max="5638" width="19.5703125" style="1542" customWidth="1"/>
    <col min="5639" max="5639" width="2.42578125" style="1542" customWidth="1"/>
    <col min="5640" max="5641" width="5.140625" style="1542" customWidth="1"/>
    <col min="5642" max="5888" width="11.42578125" style="1542"/>
    <col min="5889" max="5889" width="20.28515625" style="1542" customWidth="1"/>
    <col min="5890" max="5890" width="83.140625" style="1542" customWidth="1"/>
    <col min="5891" max="5893" width="21.42578125" style="1542" customWidth="1"/>
    <col min="5894" max="5894" width="19.5703125" style="1542" customWidth="1"/>
    <col min="5895" max="5895" width="2.42578125" style="1542" customWidth="1"/>
    <col min="5896" max="5897" width="5.140625" style="1542" customWidth="1"/>
    <col min="5898" max="6144" width="11.42578125" style="1542"/>
    <col min="6145" max="6145" width="20.28515625" style="1542" customWidth="1"/>
    <col min="6146" max="6146" width="83.140625" style="1542" customWidth="1"/>
    <col min="6147" max="6149" width="21.42578125" style="1542" customWidth="1"/>
    <col min="6150" max="6150" width="19.5703125" style="1542" customWidth="1"/>
    <col min="6151" max="6151" width="2.42578125" style="1542" customWidth="1"/>
    <col min="6152" max="6153" width="5.140625" style="1542" customWidth="1"/>
    <col min="6154" max="6400" width="11.42578125" style="1542"/>
    <col min="6401" max="6401" width="20.28515625" style="1542" customWidth="1"/>
    <col min="6402" max="6402" width="83.140625" style="1542" customWidth="1"/>
    <col min="6403" max="6405" width="21.42578125" style="1542" customWidth="1"/>
    <col min="6406" max="6406" width="19.5703125" style="1542" customWidth="1"/>
    <col min="6407" max="6407" width="2.42578125" style="1542" customWidth="1"/>
    <col min="6408" max="6409" width="5.140625" style="1542" customWidth="1"/>
    <col min="6410" max="6656" width="11.42578125" style="1542"/>
    <col min="6657" max="6657" width="20.28515625" style="1542" customWidth="1"/>
    <col min="6658" max="6658" width="83.140625" style="1542" customWidth="1"/>
    <col min="6659" max="6661" width="21.42578125" style="1542" customWidth="1"/>
    <col min="6662" max="6662" width="19.5703125" style="1542" customWidth="1"/>
    <col min="6663" max="6663" width="2.42578125" style="1542" customWidth="1"/>
    <col min="6664" max="6665" width="5.140625" style="1542" customWidth="1"/>
    <col min="6666" max="6912" width="11.42578125" style="1542"/>
    <col min="6913" max="6913" width="20.28515625" style="1542" customWidth="1"/>
    <col min="6914" max="6914" width="83.140625" style="1542" customWidth="1"/>
    <col min="6915" max="6917" width="21.42578125" style="1542" customWidth="1"/>
    <col min="6918" max="6918" width="19.5703125" style="1542" customWidth="1"/>
    <col min="6919" max="6919" width="2.42578125" style="1542" customWidth="1"/>
    <col min="6920" max="6921" width="5.140625" style="1542" customWidth="1"/>
    <col min="6922" max="7168" width="11.42578125" style="1542"/>
    <col min="7169" max="7169" width="20.28515625" style="1542" customWidth="1"/>
    <col min="7170" max="7170" width="83.140625" style="1542" customWidth="1"/>
    <col min="7171" max="7173" width="21.42578125" style="1542" customWidth="1"/>
    <col min="7174" max="7174" width="19.5703125" style="1542" customWidth="1"/>
    <col min="7175" max="7175" width="2.42578125" style="1542" customWidth="1"/>
    <col min="7176" max="7177" width="5.140625" style="1542" customWidth="1"/>
    <col min="7178" max="7424" width="11.42578125" style="1542"/>
    <col min="7425" max="7425" width="20.28515625" style="1542" customWidth="1"/>
    <col min="7426" max="7426" width="83.140625" style="1542" customWidth="1"/>
    <col min="7427" max="7429" width="21.42578125" style="1542" customWidth="1"/>
    <col min="7430" max="7430" width="19.5703125" style="1542" customWidth="1"/>
    <col min="7431" max="7431" width="2.42578125" style="1542" customWidth="1"/>
    <col min="7432" max="7433" width="5.140625" style="1542" customWidth="1"/>
    <col min="7434" max="7680" width="11.42578125" style="1542"/>
    <col min="7681" max="7681" width="20.28515625" style="1542" customWidth="1"/>
    <col min="7682" max="7682" width="83.140625" style="1542" customWidth="1"/>
    <col min="7683" max="7685" width="21.42578125" style="1542" customWidth="1"/>
    <col min="7686" max="7686" width="19.5703125" style="1542" customWidth="1"/>
    <col min="7687" max="7687" width="2.42578125" style="1542" customWidth="1"/>
    <col min="7688" max="7689" width="5.140625" style="1542" customWidth="1"/>
    <col min="7690" max="7936" width="11.42578125" style="1542"/>
    <col min="7937" max="7937" width="20.28515625" style="1542" customWidth="1"/>
    <col min="7938" max="7938" width="83.140625" style="1542" customWidth="1"/>
    <col min="7939" max="7941" width="21.42578125" style="1542" customWidth="1"/>
    <col min="7942" max="7942" width="19.5703125" style="1542" customWidth="1"/>
    <col min="7943" max="7943" width="2.42578125" style="1542" customWidth="1"/>
    <col min="7944" max="7945" width="5.140625" style="1542" customWidth="1"/>
    <col min="7946" max="8192" width="11.42578125" style="1542"/>
    <col min="8193" max="8193" width="20.28515625" style="1542" customWidth="1"/>
    <col min="8194" max="8194" width="83.140625" style="1542" customWidth="1"/>
    <col min="8195" max="8197" width="21.42578125" style="1542" customWidth="1"/>
    <col min="8198" max="8198" width="19.5703125" style="1542" customWidth="1"/>
    <col min="8199" max="8199" width="2.42578125" style="1542" customWidth="1"/>
    <col min="8200" max="8201" width="5.140625" style="1542" customWidth="1"/>
    <col min="8202" max="8448" width="11.42578125" style="1542"/>
    <col min="8449" max="8449" width="20.28515625" style="1542" customWidth="1"/>
    <col min="8450" max="8450" width="83.140625" style="1542" customWidth="1"/>
    <col min="8451" max="8453" width="21.42578125" style="1542" customWidth="1"/>
    <col min="8454" max="8454" width="19.5703125" style="1542" customWidth="1"/>
    <col min="8455" max="8455" width="2.42578125" style="1542" customWidth="1"/>
    <col min="8456" max="8457" width="5.140625" style="1542" customWidth="1"/>
    <col min="8458" max="8704" width="11.42578125" style="1542"/>
    <col min="8705" max="8705" width="20.28515625" style="1542" customWidth="1"/>
    <col min="8706" max="8706" width="83.140625" style="1542" customWidth="1"/>
    <col min="8707" max="8709" width="21.42578125" style="1542" customWidth="1"/>
    <col min="8710" max="8710" width="19.5703125" style="1542" customWidth="1"/>
    <col min="8711" max="8711" width="2.42578125" style="1542" customWidth="1"/>
    <col min="8712" max="8713" width="5.140625" style="1542" customWidth="1"/>
    <col min="8714" max="8960" width="11.42578125" style="1542"/>
    <col min="8961" max="8961" width="20.28515625" style="1542" customWidth="1"/>
    <col min="8962" max="8962" width="83.140625" style="1542" customWidth="1"/>
    <col min="8963" max="8965" width="21.42578125" style="1542" customWidth="1"/>
    <col min="8966" max="8966" width="19.5703125" style="1542" customWidth="1"/>
    <col min="8967" max="8967" width="2.42578125" style="1542" customWidth="1"/>
    <col min="8968" max="8969" width="5.140625" style="1542" customWidth="1"/>
    <col min="8970" max="9216" width="11.42578125" style="1542"/>
    <col min="9217" max="9217" width="20.28515625" style="1542" customWidth="1"/>
    <col min="9218" max="9218" width="83.140625" style="1542" customWidth="1"/>
    <col min="9219" max="9221" width="21.42578125" style="1542" customWidth="1"/>
    <col min="9222" max="9222" width="19.5703125" style="1542" customWidth="1"/>
    <col min="9223" max="9223" width="2.42578125" style="1542" customWidth="1"/>
    <col min="9224" max="9225" width="5.140625" style="1542" customWidth="1"/>
    <col min="9226" max="9472" width="11.42578125" style="1542"/>
    <col min="9473" max="9473" width="20.28515625" style="1542" customWidth="1"/>
    <col min="9474" max="9474" width="83.140625" style="1542" customWidth="1"/>
    <col min="9475" max="9477" width="21.42578125" style="1542" customWidth="1"/>
    <col min="9478" max="9478" width="19.5703125" style="1542" customWidth="1"/>
    <col min="9479" max="9479" width="2.42578125" style="1542" customWidth="1"/>
    <col min="9480" max="9481" width="5.140625" style="1542" customWidth="1"/>
    <col min="9482" max="9728" width="11.42578125" style="1542"/>
    <col min="9729" max="9729" width="20.28515625" style="1542" customWidth="1"/>
    <col min="9730" max="9730" width="83.140625" style="1542" customWidth="1"/>
    <col min="9731" max="9733" width="21.42578125" style="1542" customWidth="1"/>
    <col min="9734" max="9734" width="19.5703125" style="1542" customWidth="1"/>
    <col min="9735" max="9735" width="2.42578125" style="1542" customWidth="1"/>
    <col min="9736" max="9737" width="5.140625" style="1542" customWidth="1"/>
    <col min="9738" max="9984" width="11.42578125" style="1542"/>
    <col min="9985" max="9985" width="20.28515625" style="1542" customWidth="1"/>
    <col min="9986" max="9986" width="83.140625" style="1542" customWidth="1"/>
    <col min="9987" max="9989" width="21.42578125" style="1542" customWidth="1"/>
    <col min="9990" max="9990" width="19.5703125" style="1542" customWidth="1"/>
    <col min="9991" max="9991" width="2.42578125" style="1542" customWidth="1"/>
    <col min="9992" max="9993" width="5.140625" style="1542" customWidth="1"/>
    <col min="9994" max="10240" width="11.42578125" style="1542"/>
    <col min="10241" max="10241" width="20.28515625" style="1542" customWidth="1"/>
    <col min="10242" max="10242" width="83.140625" style="1542" customWidth="1"/>
    <col min="10243" max="10245" width="21.42578125" style="1542" customWidth="1"/>
    <col min="10246" max="10246" width="19.5703125" style="1542" customWidth="1"/>
    <col min="10247" max="10247" width="2.42578125" style="1542" customWidth="1"/>
    <col min="10248" max="10249" width="5.140625" style="1542" customWidth="1"/>
    <col min="10250" max="10496" width="11.42578125" style="1542"/>
    <col min="10497" max="10497" width="20.28515625" style="1542" customWidth="1"/>
    <col min="10498" max="10498" width="83.140625" style="1542" customWidth="1"/>
    <col min="10499" max="10501" width="21.42578125" style="1542" customWidth="1"/>
    <col min="10502" max="10502" width="19.5703125" style="1542" customWidth="1"/>
    <col min="10503" max="10503" width="2.42578125" style="1542" customWidth="1"/>
    <col min="10504" max="10505" width="5.140625" style="1542" customWidth="1"/>
    <col min="10506" max="10752" width="11.42578125" style="1542"/>
    <col min="10753" max="10753" width="20.28515625" style="1542" customWidth="1"/>
    <col min="10754" max="10754" width="83.140625" style="1542" customWidth="1"/>
    <col min="10755" max="10757" width="21.42578125" style="1542" customWidth="1"/>
    <col min="10758" max="10758" width="19.5703125" style="1542" customWidth="1"/>
    <col min="10759" max="10759" width="2.42578125" style="1542" customWidth="1"/>
    <col min="10760" max="10761" width="5.140625" style="1542" customWidth="1"/>
    <col min="10762" max="11008" width="11.42578125" style="1542"/>
    <col min="11009" max="11009" width="20.28515625" style="1542" customWidth="1"/>
    <col min="11010" max="11010" width="83.140625" style="1542" customWidth="1"/>
    <col min="11011" max="11013" width="21.42578125" style="1542" customWidth="1"/>
    <col min="11014" max="11014" width="19.5703125" style="1542" customWidth="1"/>
    <col min="11015" max="11015" width="2.42578125" style="1542" customWidth="1"/>
    <col min="11016" max="11017" width="5.140625" style="1542" customWidth="1"/>
    <col min="11018" max="11264" width="11.42578125" style="1542"/>
    <col min="11265" max="11265" width="20.28515625" style="1542" customWidth="1"/>
    <col min="11266" max="11266" width="83.140625" style="1542" customWidth="1"/>
    <col min="11267" max="11269" width="21.42578125" style="1542" customWidth="1"/>
    <col min="11270" max="11270" width="19.5703125" style="1542" customWidth="1"/>
    <col min="11271" max="11271" width="2.42578125" style="1542" customWidth="1"/>
    <col min="11272" max="11273" width="5.140625" style="1542" customWidth="1"/>
    <col min="11274" max="11520" width="11.42578125" style="1542"/>
    <col min="11521" max="11521" width="20.28515625" style="1542" customWidth="1"/>
    <col min="11522" max="11522" width="83.140625" style="1542" customWidth="1"/>
    <col min="11523" max="11525" width="21.42578125" style="1542" customWidth="1"/>
    <col min="11526" max="11526" width="19.5703125" style="1542" customWidth="1"/>
    <col min="11527" max="11527" width="2.42578125" style="1542" customWidth="1"/>
    <col min="11528" max="11529" width="5.140625" style="1542" customWidth="1"/>
    <col min="11530" max="11776" width="11.42578125" style="1542"/>
    <col min="11777" max="11777" width="20.28515625" style="1542" customWidth="1"/>
    <col min="11778" max="11778" width="83.140625" style="1542" customWidth="1"/>
    <col min="11779" max="11781" width="21.42578125" style="1542" customWidth="1"/>
    <col min="11782" max="11782" width="19.5703125" style="1542" customWidth="1"/>
    <col min="11783" max="11783" width="2.42578125" style="1542" customWidth="1"/>
    <col min="11784" max="11785" width="5.140625" style="1542" customWidth="1"/>
    <col min="11786" max="12032" width="11.42578125" style="1542"/>
    <col min="12033" max="12033" width="20.28515625" style="1542" customWidth="1"/>
    <col min="12034" max="12034" width="83.140625" style="1542" customWidth="1"/>
    <col min="12035" max="12037" width="21.42578125" style="1542" customWidth="1"/>
    <col min="12038" max="12038" width="19.5703125" style="1542" customWidth="1"/>
    <col min="12039" max="12039" width="2.42578125" style="1542" customWidth="1"/>
    <col min="12040" max="12041" width="5.140625" style="1542" customWidth="1"/>
    <col min="12042" max="12288" width="11.42578125" style="1542"/>
    <col min="12289" max="12289" width="20.28515625" style="1542" customWidth="1"/>
    <col min="12290" max="12290" width="83.140625" style="1542" customWidth="1"/>
    <col min="12291" max="12293" width="21.42578125" style="1542" customWidth="1"/>
    <col min="12294" max="12294" width="19.5703125" style="1542" customWidth="1"/>
    <col min="12295" max="12295" width="2.42578125" style="1542" customWidth="1"/>
    <col min="12296" max="12297" width="5.140625" style="1542" customWidth="1"/>
    <col min="12298" max="12544" width="11.42578125" style="1542"/>
    <col min="12545" max="12545" width="20.28515625" style="1542" customWidth="1"/>
    <col min="12546" max="12546" width="83.140625" style="1542" customWidth="1"/>
    <col min="12547" max="12549" width="21.42578125" style="1542" customWidth="1"/>
    <col min="12550" max="12550" width="19.5703125" style="1542" customWidth="1"/>
    <col min="12551" max="12551" width="2.42578125" style="1542" customWidth="1"/>
    <col min="12552" max="12553" width="5.140625" style="1542" customWidth="1"/>
    <col min="12554" max="12800" width="11.42578125" style="1542"/>
    <col min="12801" max="12801" width="20.28515625" style="1542" customWidth="1"/>
    <col min="12802" max="12802" width="83.140625" style="1542" customWidth="1"/>
    <col min="12803" max="12805" width="21.42578125" style="1542" customWidth="1"/>
    <col min="12806" max="12806" width="19.5703125" style="1542" customWidth="1"/>
    <col min="12807" max="12807" width="2.42578125" style="1542" customWidth="1"/>
    <col min="12808" max="12809" width="5.140625" style="1542" customWidth="1"/>
    <col min="12810" max="13056" width="11.42578125" style="1542"/>
    <col min="13057" max="13057" width="20.28515625" style="1542" customWidth="1"/>
    <col min="13058" max="13058" width="83.140625" style="1542" customWidth="1"/>
    <col min="13059" max="13061" width="21.42578125" style="1542" customWidth="1"/>
    <col min="13062" max="13062" width="19.5703125" style="1542" customWidth="1"/>
    <col min="13063" max="13063" width="2.42578125" style="1542" customWidth="1"/>
    <col min="13064" max="13065" width="5.140625" style="1542" customWidth="1"/>
    <col min="13066" max="13312" width="11.42578125" style="1542"/>
    <col min="13313" max="13313" width="20.28515625" style="1542" customWidth="1"/>
    <col min="13314" max="13314" width="83.140625" style="1542" customWidth="1"/>
    <col min="13315" max="13317" width="21.42578125" style="1542" customWidth="1"/>
    <col min="13318" max="13318" width="19.5703125" style="1542" customWidth="1"/>
    <col min="13319" max="13319" width="2.42578125" style="1542" customWidth="1"/>
    <col min="13320" max="13321" width="5.140625" style="1542" customWidth="1"/>
    <col min="13322" max="13568" width="11.42578125" style="1542"/>
    <col min="13569" max="13569" width="20.28515625" style="1542" customWidth="1"/>
    <col min="13570" max="13570" width="83.140625" style="1542" customWidth="1"/>
    <col min="13571" max="13573" width="21.42578125" style="1542" customWidth="1"/>
    <col min="13574" max="13574" width="19.5703125" style="1542" customWidth="1"/>
    <col min="13575" max="13575" width="2.42578125" style="1542" customWidth="1"/>
    <col min="13576" max="13577" width="5.140625" style="1542" customWidth="1"/>
    <col min="13578" max="13824" width="11.42578125" style="1542"/>
    <col min="13825" max="13825" width="20.28515625" style="1542" customWidth="1"/>
    <col min="13826" max="13826" width="83.140625" style="1542" customWidth="1"/>
    <col min="13827" max="13829" width="21.42578125" style="1542" customWidth="1"/>
    <col min="13830" max="13830" width="19.5703125" style="1542" customWidth="1"/>
    <col min="13831" max="13831" width="2.42578125" style="1542" customWidth="1"/>
    <col min="13832" max="13833" width="5.140625" style="1542" customWidth="1"/>
    <col min="13834" max="14080" width="11.42578125" style="1542"/>
    <col min="14081" max="14081" width="20.28515625" style="1542" customWidth="1"/>
    <col min="14082" max="14082" width="83.140625" style="1542" customWidth="1"/>
    <col min="14083" max="14085" width="21.42578125" style="1542" customWidth="1"/>
    <col min="14086" max="14086" width="19.5703125" style="1542" customWidth="1"/>
    <col min="14087" max="14087" width="2.42578125" style="1542" customWidth="1"/>
    <col min="14088" max="14089" width="5.140625" style="1542" customWidth="1"/>
    <col min="14090" max="14336" width="11.42578125" style="1542"/>
    <col min="14337" max="14337" width="20.28515625" style="1542" customWidth="1"/>
    <col min="14338" max="14338" width="83.140625" style="1542" customWidth="1"/>
    <col min="14339" max="14341" width="21.42578125" style="1542" customWidth="1"/>
    <col min="14342" max="14342" width="19.5703125" style="1542" customWidth="1"/>
    <col min="14343" max="14343" width="2.42578125" style="1542" customWidth="1"/>
    <col min="14344" max="14345" width="5.140625" style="1542" customWidth="1"/>
    <col min="14346" max="14592" width="11.42578125" style="1542"/>
    <col min="14593" max="14593" width="20.28515625" style="1542" customWidth="1"/>
    <col min="14594" max="14594" width="83.140625" style="1542" customWidth="1"/>
    <col min="14595" max="14597" width="21.42578125" style="1542" customWidth="1"/>
    <col min="14598" max="14598" width="19.5703125" style="1542" customWidth="1"/>
    <col min="14599" max="14599" width="2.42578125" style="1542" customWidth="1"/>
    <col min="14600" max="14601" width="5.140625" style="1542" customWidth="1"/>
    <col min="14602" max="14848" width="11.42578125" style="1542"/>
    <col min="14849" max="14849" width="20.28515625" style="1542" customWidth="1"/>
    <col min="14850" max="14850" width="83.140625" style="1542" customWidth="1"/>
    <col min="14851" max="14853" width="21.42578125" style="1542" customWidth="1"/>
    <col min="14854" max="14854" width="19.5703125" style="1542" customWidth="1"/>
    <col min="14855" max="14855" width="2.42578125" style="1542" customWidth="1"/>
    <col min="14856" max="14857" width="5.140625" style="1542" customWidth="1"/>
    <col min="14858" max="15104" width="11.42578125" style="1542"/>
    <col min="15105" max="15105" width="20.28515625" style="1542" customWidth="1"/>
    <col min="15106" max="15106" width="83.140625" style="1542" customWidth="1"/>
    <col min="15107" max="15109" width="21.42578125" style="1542" customWidth="1"/>
    <col min="15110" max="15110" width="19.5703125" style="1542" customWidth="1"/>
    <col min="15111" max="15111" width="2.42578125" style="1542" customWidth="1"/>
    <col min="15112" max="15113" width="5.140625" style="1542" customWidth="1"/>
    <col min="15114" max="15360" width="11.42578125" style="1542"/>
    <col min="15361" max="15361" width="20.28515625" style="1542" customWidth="1"/>
    <col min="15362" max="15362" width="83.140625" style="1542" customWidth="1"/>
    <col min="15363" max="15365" width="21.42578125" style="1542" customWidth="1"/>
    <col min="15366" max="15366" width="19.5703125" style="1542" customWidth="1"/>
    <col min="15367" max="15367" width="2.42578125" style="1542" customWidth="1"/>
    <col min="15368" max="15369" width="5.140625" style="1542" customWidth="1"/>
    <col min="15370" max="15616" width="11.42578125" style="1542"/>
    <col min="15617" max="15617" width="20.28515625" style="1542" customWidth="1"/>
    <col min="15618" max="15618" width="83.140625" style="1542" customWidth="1"/>
    <col min="15619" max="15621" width="21.42578125" style="1542" customWidth="1"/>
    <col min="15622" max="15622" width="19.5703125" style="1542" customWidth="1"/>
    <col min="15623" max="15623" width="2.42578125" style="1542" customWidth="1"/>
    <col min="15624" max="15625" width="5.140625" style="1542" customWidth="1"/>
    <col min="15626" max="15872" width="11.42578125" style="1542"/>
    <col min="15873" max="15873" width="20.28515625" style="1542" customWidth="1"/>
    <col min="15874" max="15874" width="83.140625" style="1542" customWidth="1"/>
    <col min="15875" max="15877" width="21.42578125" style="1542" customWidth="1"/>
    <col min="15878" max="15878" width="19.5703125" style="1542" customWidth="1"/>
    <col min="15879" max="15879" width="2.42578125" style="1542" customWidth="1"/>
    <col min="15880" max="15881" width="5.140625" style="1542" customWidth="1"/>
    <col min="15882" max="16128" width="11.42578125" style="1542"/>
    <col min="16129" max="16129" width="20.28515625" style="1542" customWidth="1"/>
    <col min="16130" max="16130" width="83.140625" style="1542" customWidth="1"/>
    <col min="16131" max="16133" width="21.42578125" style="1542" customWidth="1"/>
    <col min="16134" max="16134" width="19.5703125" style="1542" customWidth="1"/>
    <col min="16135" max="16135" width="2.42578125" style="1542" customWidth="1"/>
    <col min="16136" max="16137" width="5.140625" style="1542" customWidth="1"/>
    <col min="16138" max="16384" width="11.42578125" style="1542"/>
  </cols>
  <sheetData>
    <row r="1" spans="1:7" ht="12.75" x14ac:dyDescent="0.2">
      <c r="A1" s="1300" t="s">
        <v>0</v>
      </c>
      <c r="B1" s="1301"/>
      <c r="C1" s="1583" t="s">
        <v>1</v>
      </c>
      <c r="D1" s="1584"/>
      <c r="E1" s="1585"/>
      <c r="F1" s="1302"/>
    </row>
    <row r="2" spans="1:7" ht="12.75" x14ac:dyDescent="0.2">
      <c r="A2" s="1300" t="str">
        <f>CONCATENATE("COMUNA: ",[2]NOMBRE!B2," - ","( ",[2]NOMBRE!C2,[2]NOMBRE!D2,[2]NOMBRE!E2,[2]NOMBRE!F2,[2]NOMBRE!G2," )")</f>
        <v>COMUNA: LINARES  - ( 07401 )</v>
      </c>
      <c r="B2" s="1301"/>
      <c r="C2" s="1586"/>
      <c r="D2" s="1587"/>
      <c r="E2" s="1588"/>
      <c r="F2" s="1303"/>
      <c r="G2" s="1304"/>
    </row>
    <row r="3" spans="1:7" ht="12.75" x14ac:dyDescent="0.2">
      <c r="A3" s="1300" t="str">
        <f>CONCATENATE("ESTABLECIMIENTO: ",[2]NOMBRE!B3," - ","( ",[2]NOMBRE!C3,[2]NOMBRE!D3,[2]NOMBRE!E3,[2]NOMBRE!F3,[2]NOMBRE!G3," )")</f>
        <v>ESTABLECIMIENTO: HOSPITAL LINARES  - ( 16108 )</v>
      </c>
      <c r="B3" s="1301"/>
      <c r="C3" s="1583" t="s">
        <v>4</v>
      </c>
      <c r="D3" s="1584"/>
      <c r="E3" s="1585"/>
      <c r="F3" s="1303"/>
      <c r="G3" s="1305"/>
    </row>
    <row r="4" spans="1:7" ht="12.75" x14ac:dyDescent="0.2">
      <c r="A4" s="1300" t="str">
        <f>CONCATENATE("MES: ",[2]NOMBRE!B6," - ","( ",[2]NOMBRE!C6,[2]NOMBRE!D6," )")</f>
        <v>MES: ABRIL - ( 04 )</v>
      </c>
      <c r="B4" s="1301"/>
      <c r="C4" s="1586" t="str">
        <f>CONCATENATE([2]NOMBRE!B6," ","( ",[2]NOMBRE!C6,[2]NOMBRE!D6," )")</f>
        <v>ABRIL ( 04 )</v>
      </c>
      <c r="D4" s="1587"/>
      <c r="E4" s="1588"/>
      <c r="F4" s="1303"/>
      <c r="G4" s="1305"/>
    </row>
    <row r="5" spans="1:7" ht="12.75" x14ac:dyDescent="0.2">
      <c r="A5" s="1300" t="str">
        <f>CONCATENATE("AÑO: ",[2]NOMBRE!B7)</f>
        <v>AÑO: 2013</v>
      </c>
      <c r="B5" s="1301"/>
      <c r="C5" s="1583" t="s">
        <v>8</v>
      </c>
      <c r="D5" s="1584"/>
      <c r="E5" s="1585"/>
      <c r="F5" s="1303"/>
      <c r="G5" s="1305"/>
    </row>
    <row r="6" spans="1:7" ht="12.75" x14ac:dyDescent="0.2">
      <c r="A6" s="1306"/>
      <c r="B6" s="1306"/>
      <c r="C6" s="1586">
        <f>[2]NOMBRE!B7</f>
        <v>2013</v>
      </c>
      <c r="D6" s="1587"/>
      <c r="E6" s="1588"/>
      <c r="F6" s="1303"/>
      <c r="G6" s="1305"/>
    </row>
    <row r="7" spans="1:7" ht="15" x14ac:dyDescent="0.2">
      <c r="A7" s="1595" t="s">
        <v>9</v>
      </c>
      <c r="B7" s="1596"/>
      <c r="C7" s="1600" t="s">
        <v>10</v>
      </c>
      <c r="D7" s="1601"/>
      <c r="E7" s="1602"/>
      <c r="F7" s="1303"/>
      <c r="G7" s="1305"/>
    </row>
    <row r="8" spans="1:7" ht="15" x14ac:dyDescent="0.2">
      <c r="A8" s="1306"/>
      <c r="B8" s="1531" t="s">
        <v>11</v>
      </c>
      <c r="C8" s="1586" t="str">
        <f>CONCATENATE([2]NOMBRE!B3," ","( ",[2]NOMBRE!C3,[2]NOMBRE!D3,[2]NOMBRE!E3,[2]NOMBRE!F3,[2]NOMBRE!G3," )")</f>
        <v>HOSPITAL LINARES  ( 16108 )</v>
      </c>
      <c r="D8" s="1587"/>
      <c r="E8" s="1588"/>
      <c r="F8" s="1303"/>
      <c r="G8" s="1305"/>
    </row>
    <row r="9" spans="1:7" ht="12.75" x14ac:dyDescent="0.2">
      <c r="A9" s="1306"/>
      <c r="B9" s="1306"/>
      <c r="C9" s="1306"/>
      <c r="D9" s="1306"/>
      <c r="E9" s="1306"/>
      <c r="F9" s="1303"/>
      <c r="G9" s="1305"/>
    </row>
    <row r="10" spans="1:7" ht="12.75" x14ac:dyDescent="0.2">
      <c r="A10" s="1306"/>
      <c r="B10" s="1306"/>
      <c r="C10" s="1306"/>
      <c r="D10" s="1306"/>
      <c r="E10" s="1306"/>
      <c r="F10" s="1303"/>
      <c r="G10" s="1307"/>
    </row>
    <row r="11" spans="1:7" ht="12.75" x14ac:dyDescent="0.2">
      <c r="A11" s="1589" t="s">
        <v>13</v>
      </c>
      <c r="B11" s="1590"/>
      <c r="C11" s="1590"/>
      <c r="D11" s="1590"/>
      <c r="E11" s="1591"/>
      <c r="F11" s="1303"/>
    </row>
    <row r="12" spans="1:7" ht="43.5" customHeight="1" x14ac:dyDescent="0.2">
      <c r="A12" s="1077" t="s">
        <v>14</v>
      </c>
      <c r="B12" s="1077" t="s">
        <v>15</v>
      </c>
      <c r="C12" s="1528" t="s">
        <v>16</v>
      </c>
      <c r="D12" s="1123" t="s">
        <v>17</v>
      </c>
      <c r="E12" s="1530" t="s">
        <v>18</v>
      </c>
      <c r="F12" s="1306"/>
    </row>
    <row r="13" spans="1:7" ht="12.75" customHeight="1" x14ac:dyDescent="0.2">
      <c r="A13" s="1592" t="s">
        <v>19</v>
      </c>
      <c r="B13" s="1593"/>
      <c r="C13" s="1593"/>
      <c r="D13" s="1593"/>
      <c r="E13" s="1594"/>
      <c r="F13" s="1306"/>
    </row>
    <row r="14" spans="1:7" ht="15" customHeight="1" x14ac:dyDescent="0.2">
      <c r="A14" s="1467" t="s">
        <v>20</v>
      </c>
      <c r="B14" s="1476" t="s">
        <v>21</v>
      </c>
      <c r="C14" s="1417">
        <f>[2]BS17A!$D13</f>
        <v>0</v>
      </c>
      <c r="D14" s="1308">
        <f>[2]BS17A!$U13</f>
        <v>4050</v>
      </c>
      <c r="E14" s="1309">
        <f>[2]BS17A!$V13</f>
        <v>0</v>
      </c>
      <c r="F14" s="1306"/>
    </row>
    <row r="15" spans="1:7" ht="15" customHeight="1" x14ac:dyDescent="0.2">
      <c r="A15" s="1468" t="s">
        <v>22</v>
      </c>
      <c r="B15" s="1464" t="s">
        <v>23</v>
      </c>
      <c r="C15" s="1417">
        <f>[2]BS17A!$D14</f>
        <v>0</v>
      </c>
      <c r="D15" s="1311">
        <f>[2]BS17A!$U14</f>
        <v>5090</v>
      </c>
      <c r="E15" s="1312">
        <f>[2]BS17A!$V14</f>
        <v>0</v>
      </c>
      <c r="F15" s="1306"/>
    </row>
    <row r="16" spans="1:7" ht="15" customHeight="1" x14ac:dyDescent="0.2">
      <c r="A16" s="1468" t="s">
        <v>24</v>
      </c>
      <c r="B16" s="1464" t="s">
        <v>25</v>
      </c>
      <c r="C16" s="1417">
        <f>[2]BS17A!$D15</f>
        <v>7642</v>
      </c>
      <c r="D16" s="1311">
        <f>[2]BS17A!$U15</f>
        <v>10920</v>
      </c>
      <c r="E16" s="1312">
        <f>[2]BS17A!$V15</f>
        <v>83450640</v>
      </c>
      <c r="F16" s="1306"/>
    </row>
    <row r="17" spans="1:6" ht="15" customHeight="1" x14ac:dyDescent="0.2">
      <c r="A17" s="1468" t="s">
        <v>26</v>
      </c>
      <c r="B17" s="1464" t="s">
        <v>27</v>
      </c>
      <c r="C17" s="1417">
        <f>[2]BS17A!$D16</f>
        <v>0</v>
      </c>
      <c r="D17" s="1311">
        <f>[2]BS17A!$U16</f>
        <v>6520</v>
      </c>
      <c r="E17" s="1312">
        <f>[2]BS17A!$V16</f>
        <v>0</v>
      </c>
      <c r="F17" s="1306"/>
    </row>
    <row r="18" spans="1:6" ht="15" customHeight="1" x14ac:dyDescent="0.2">
      <c r="A18" s="1468" t="s">
        <v>28</v>
      </c>
      <c r="B18" s="1464" t="s">
        <v>29</v>
      </c>
      <c r="C18" s="1417">
        <f>[2]BS17A!$D17</f>
        <v>0</v>
      </c>
      <c r="D18" s="1311">
        <f>[2]BS17A!$U17</f>
        <v>7160</v>
      </c>
      <c r="E18" s="1312">
        <f>[2]BS17A!$V17</f>
        <v>0</v>
      </c>
      <c r="F18" s="1306"/>
    </row>
    <row r="19" spans="1:6" ht="33" customHeight="1" x14ac:dyDescent="0.2">
      <c r="A19" s="1468" t="s">
        <v>30</v>
      </c>
      <c r="B19" s="1298" t="s">
        <v>31</v>
      </c>
      <c r="C19" s="1417">
        <f>[2]BS17A!$D20</f>
        <v>0</v>
      </c>
      <c r="D19" s="1311">
        <f>[2]BS17A!$U20</f>
        <v>5520</v>
      </c>
      <c r="E19" s="1312">
        <f>[2]BS17A!$V20</f>
        <v>0</v>
      </c>
      <c r="F19" s="1306"/>
    </row>
    <row r="20" spans="1:6" ht="42.75" customHeight="1" x14ac:dyDescent="0.2">
      <c r="A20" s="1468" t="s">
        <v>32</v>
      </c>
      <c r="B20" s="1298" t="s">
        <v>33</v>
      </c>
      <c r="C20" s="1417">
        <f>[2]BS17A!$D21</f>
        <v>0</v>
      </c>
      <c r="D20" s="1311">
        <f>[2]BS17A!$U21</f>
        <v>6620</v>
      </c>
      <c r="E20" s="1312">
        <f>[2]BS17A!$V21</f>
        <v>0</v>
      </c>
      <c r="F20" s="1306"/>
    </row>
    <row r="21" spans="1:6" ht="42.75" customHeight="1" x14ac:dyDescent="0.2">
      <c r="A21" s="1468" t="s">
        <v>34</v>
      </c>
      <c r="B21" s="1298" t="s">
        <v>35</v>
      </c>
      <c r="C21" s="1417">
        <f>[2]BS17A!$D22</f>
        <v>0</v>
      </c>
      <c r="D21" s="1311">
        <f>[2]BS17A!$U22</f>
        <v>8210</v>
      </c>
      <c r="E21" s="1312">
        <f>[2]BS17A!$V22</f>
        <v>0</v>
      </c>
      <c r="F21" s="1306"/>
    </row>
    <row r="22" spans="1:6" ht="32.25" customHeight="1" x14ac:dyDescent="0.2">
      <c r="A22" s="1468" t="s">
        <v>36</v>
      </c>
      <c r="B22" s="1298" t="s">
        <v>37</v>
      </c>
      <c r="C22" s="1417">
        <f>[2]BS17A!$D23</f>
        <v>2071</v>
      </c>
      <c r="D22" s="1311">
        <f>[2]BS17A!$U23</f>
        <v>5520</v>
      </c>
      <c r="E22" s="1312">
        <f>[2]BS17A!$V23</f>
        <v>11431920</v>
      </c>
      <c r="F22" s="1306"/>
    </row>
    <row r="23" spans="1:6" ht="40.5" customHeight="1" x14ac:dyDescent="0.2">
      <c r="A23" s="1468" t="s">
        <v>38</v>
      </c>
      <c r="B23" s="1298" t="s">
        <v>39</v>
      </c>
      <c r="C23" s="1417">
        <f>[2]BS17A!$D24</f>
        <v>1042</v>
      </c>
      <c r="D23" s="1311">
        <f>[2]BS17A!$U24</f>
        <v>6620</v>
      </c>
      <c r="E23" s="1312">
        <f>[2]BS17A!$V24</f>
        <v>6898040</v>
      </c>
      <c r="F23" s="1306"/>
    </row>
    <row r="24" spans="1:6" ht="27" customHeight="1" x14ac:dyDescent="0.2">
      <c r="A24" s="1468" t="s">
        <v>40</v>
      </c>
      <c r="B24" s="1298" t="s">
        <v>41</v>
      </c>
      <c r="C24" s="1417">
        <f>[2]BS17A!$D25</f>
        <v>1857</v>
      </c>
      <c r="D24" s="1311">
        <f>[2]BS17A!$U25</f>
        <v>8210</v>
      </c>
      <c r="E24" s="1312">
        <f>[2]BS17A!$V25</f>
        <v>15245970</v>
      </c>
      <c r="F24" s="1306"/>
    </row>
    <row r="25" spans="1:6" ht="15" customHeight="1" x14ac:dyDescent="0.2">
      <c r="A25" s="1468" t="s">
        <v>42</v>
      </c>
      <c r="B25" s="1463" t="s">
        <v>43</v>
      </c>
      <c r="C25" s="1417">
        <f>+[2]BS17A!$D795</f>
        <v>281</v>
      </c>
      <c r="D25" s="1311">
        <f>+[2]BS17A!$U795</f>
        <v>6700</v>
      </c>
      <c r="E25" s="1312">
        <f>+[2]BS17A!$V795</f>
        <v>1882700</v>
      </c>
      <c r="F25" s="1306"/>
    </row>
    <row r="26" spans="1:6" ht="15" customHeight="1" x14ac:dyDescent="0.2">
      <c r="A26" s="1469" t="s">
        <v>44</v>
      </c>
      <c r="B26" s="1483" t="s">
        <v>45</v>
      </c>
      <c r="C26" s="1429">
        <f>+[2]BS17A!$D800</f>
        <v>0</v>
      </c>
      <c r="D26" s="1313">
        <f>+[2]BS17A!$U800</f>
        <v>27750</v>
      </c>
      <c r="E26" s="1314">
        <f>+[2]BS17A!$V800</f>
        <v>0</v>
      </c>
      <c r="F26" s="1306"/>
    </row>
    <row r="27" spans="1:6" ht="18" customHeight="1" x14ac:dyDescent="0.2">
      <c r="A27" s="1592" t="s">
        <v>46</v>
      </c>
      <c r="B27" s="1593"/>
      <c r="C27" s="1593"/>
      <c r="D27" s="1593"/>
      <c r="E27" s="1594"/>
      <c r="F27" s="1306"/>
    </row>
    <row r="28" spans="1:6" ht="15" customHeight="1" x14ac:dyDescent="0.2">
      <c r="A28" s="1467" t="s">
        <v>47</v>
      </c>
      <c r="B28" s="1476" t="s">
        <v>48</v>
      </c>
      <c r="C28" s="1420">
        <f>[2]BS17A!$D27</f>
        <v>1816</v>
      </c>
      <c r="D28" s="1308">
        <f>[2]BS17A!$U27</f>
        <v>1080</v>
      </c>
      <c r="E28" s="1309">
        <f>[2]BS17A!$V27</f>
        <v>1961280</v>
      </c>
      <c r="F28" s="1306"/>
    </row>
    <row r="29" spans="1:6" ht="15" customHeight="1" x14ac:dyDescent="0.2">
      <c r="A29" s="1468" t="s">
        <v>49</v>
      </c>
      <c r="B29" s="1482" t="s">
        <v>50</v>
      </c>
      <c r="C29" s="1417">
        <f>[2]BS17A!$D28</f>
        <v>0</v>
      </c>
      <c r="D29" s="1311">
        <f>[2]BS17A!$U28</f>
        <v>1840</v>
      </c>
      <c r="E29" s="1312">
        <f>[2]BS17A!$V28</f>
        <v>0</v>
      </c>
      <c r="F29" s="1306"/>
    </row>
    <row r="30" spans="1:6" ht="15" customHeight="1" x14ac:dyDescent="0.2">
      <c r="A30" s="1468" t="s">
        <v>51</v>
      </c>
      <c r="B30" s="1464" t="s">
        <v>52</v>
      </c>
      <c r="C30" s="1417">
        <f>[2]BS17A!$D29</f>
        <v>0</v>
      </c>
      <c r="D30" s="1311">
        <f>[2]BS17A!$U29</f>
        <v>590</v>
      </c>
      <c r="E30" s="1312">
        <f>[2]BS17A!$V29</f>
        <v>0</v>
      </c>
      <c r="F30" s="1306"/>
    </row>
    <row r="31" spans="1:6" ht="15" customHeight="1" x14ac:dyDescent="0.2">
      <c r="A31" s="1468" t="s">
        <v>53</v>
      </c>
      <c r="B31" s="1464" t="s">
        <v>54</v>
      </c>
      <c r="C31" s="1417">
        <f>[2]BS17A!$D30</f>
        <v>2</v>
      </c>
      <c r="D31" s="1311">
        <f>[2]BS17A!$U30</f>
        <v>1460</v>
      </c>
      <c r="E31" s="1312">
        <f>[2]BS17A!$V30</f>
        <v>2920</v>
      </c>
      <c r="F31" s="1306"/>
    </row>
    <row r="32" spans="1:6" ht="15" customHeight="1" x14ac:dyDescent="0.2">
      <c r="A32" s="1468" t="s">
        <v>55</v>
      </c>
      <c r="B32" s="1464" t="s">
        <v>56</v>
      </c>
      <c r="C32" s="1417">
        <f>[2]BS17A!$D31</f>
        <v>842</v>
      </c>
      <c r="D32" s="1311">
        <f>[2]BS17A!$U31</f>
        <v>1170</v>
      </c>
      <c r="E32" s="1312">
        <f>[2]BS17A!$V31</f>
        <v>985140</v>
      </c>
      <c r="F32" s="1306"/>
    </row>
    <row r="33" spans="1:6" ht="15" customHeight="1" x14ac:dyDescent="0.2">
      <c r="A33" s="1468" t="s">
        <v>57</v>
      </c>
      <c r="B33" s="1482" t="s">
        <v>58</v>
      </c>
      <c r="C33" s="1417">
        <f>[2]BS17A!$D32</f>
        <v>0</v>
      </c>
      <c r="D33" s="1311">
        <f>[2]BS17A!$U32</f>
        <v>1080</v>
      </c>
      <c r="E33" s="1312">
        <f>[2]BS17A!$V32</f>
        <v>0</v>
      </c>
      <c r="F33" s="1306"/>
    </row>
    <row r="34" spans="1:6" ht="15" customHeight="1" x14ac:dyDescent="0.2">
      <c r="A34" s="1468" t="s">
        <v>59</v>
      </c>
      <c r="B34" s="1464" t="s">
        <v>60</v>
      </c>
      <c r="C34" s="1417">
        <f>+[2]BS17A!$D796</f>
        <v>356</v>
      </c>
      <c r="D34" s="1311">
        <f>+[2]BS17A!$U796</f>
        <v>2620</v>
      </c>
      <c r="E34" s="1312">
        <f>+[2]BS17A!$V796</f>
        <v>932720</v>
      </c>
      <c r="F34" s="1306"/>
    </row>
    <row r="35" spans="1:6" ht="15" customHeight="1" x14ac:dyDescent="0.2">
      <c r="A35" s="1468" t="s">
        <v>61</v>
      </c>
      <c r="B35" s="1482" t="s">
        <v>62</v>
      </c>
      <c r="C35" s="1417">
        <f>+[2]BS17A!$D797</f>
        <v>458</v>
      </c>
      <c r="D35" s="1311">
        <f>+[2]BS17A!$U797</f>
        <v>2620</v>
      </c>
      <c r="E35" s="1312">
        <f>+[2]BS17A!$V797</f>
        <v>1199960</v>
      </c>
      <c r="F35" s="1306"/>
    </row>
    <row r="36" spans="1:6" ht="15" customHeight="1" x14ac:dyDescent="0.2">
      <c r="A36" s="1468" t="s">
        <v>63</v>
      </c>
      <c r="B36" s="1482" t="s">
        <v>64</v>
      </c>
      <c r="C36" s="1417">
        <f>+[2]BS17A!$D798</f>
        <v>2</v>
      </c>
      <c r="D36" s="1311">
        <f>+[2]BS17A!$U798</f>
        <v>10450</v>
      </c>
      <c r="E36" s="1312">
        <f>+[2]BS17A!$V798</f>
        <v>20900</v>
      </c>
      <c r="F36" s="1306"/>
    </row>
    <row r="37" spans="1:6" ht="15" customHeight="1" x14ac:dyDescent="0.2">
      <c r="A37" s="1469" t="s">
        <v>65</v>
      </c>
      <c r="B37" s="1512" t="s">
        <v>66</v>
      </c>
      <c r="C37" s="1429">
        <f>+[2]BS17A!$D799</f>
        <v>36</v>
      </c>
      <c r="D37" s="1313">
        <f>+[2]BS17A!$U799</f>
        <v>12230</v>
      </c>
      <c r="E37" s="1314">
        <f>+[2]BS17A!$V799</f>
        <v>440280</v>
      </c>
      <c r="F37" s="1306"/>
    </row>
    <row r="38" spans="1:6" ht="18" customHeight="1" x14ac:dyDescent="0.2">
      <c r="A38" s="1597" t="s">
        <v>67</v>
      </c>
      <c r="B38" s="1598"/>
      <c r="C38" s="1598"/>
      <c r="D38" s="1598"/>
      <c r="E38" s="1599"/>
      <c r="F38" s="1306"/>
    </row>
    <row r="39" spans="1:6" ht="15" customHeight="1" x14ac:dyDescent="0.2">
      <c r="A39" s="1467" t="s">
        <v>68</v>
      </c>
      <c r="B39" s="1462" t="s">
        <v>69</v>
      </c>
      <c r="C39" s="1420">
        <f>+[2]BS17A!$D801</f>
        <v>0</v>
      </c>
      <c r="D39" s="1316">
        <f>+[2]BS17A!$U801</f>
        <v>3450</v>
      </c>
      <c r="E39" s="1317">
        <f>+[2]BS17A!$V801</f>
        <v>0</v>
      </c>
      <c r="F39" s="1306"/>
    </row>
    <row r="40" spans="1:6" ht="15" customHeight="1" x14ac:dyDescent="0.2">
      <c r="A40" s="1469" t="s">
        <v>70</v>
      </c>
      <c r="B40" s="1477" t="s">
        <v>71</v>
      </c>
      <c r="C40" s="1429">
        <f>+[2]BS17A!$D802</f>
        <v>0</v>
      </c>
      <c r="D40" s="1318">
        <f>+[2]BS17A!$U802</f>
        <v>8909</v>
      </c>
      <c r="E40" s="1319">
        <f>+[2]BS17A!$V802</f>
        <v>0</v>
      </c>
      <c r="F40" s="1306"/>
    </row>
    <row r="41" spans="1:6" ht="18" customHeight="1" x14ac:dyDescent="0.2">
      <c r="A41" s="1597" t="s">
        <v>72</v>
      </c>
      <c r="B41" s="1598"/>
      <c r="C41" s="1598"/>
      <c r="D41" s="1598"/>
      <c r="E41" s="1599"/>
      <c r="F41" s="1306"/>
    </row>
    <row r="42" spans="1:6" ht="15" customHeight="1" x14ac:dyDescent="0.2">
      <c r="A42" s="1467" t="s">
        <v>73</v>
      </c>
      <c r="B42" s="1484" t="s">
        <v>74</v>
      </c>
      <c r="C42" s="1420">
        <f>+[2]BS17A!$D34</f>
        <v>0</v>
      </c>
      <c r="D42" s="1316">
        <f>+[2]BS17A!$U34</f>
        <v>3530</v>
      </c>
      <c r="E42" s="1317">
        <f>+[2]BS17A!$V34</f>
        <v>0</v>
      </c>
      <c r="F42" s="1306"/>
    </row>
    <row r="43" spans="1:6" ht="15" customHeight="1" x14ac:dyDescent="0.2">
      <c r="A43" s="1468" t="s">
        <v>75</v>
      </c>
      <c r="B43" s="1464" t="s">
        <v>76</v>
      </c>
      <c r="C43" s="1417">
        <f>+[2]BS17A!$D35</f>
        <v>598</v>
      </c>
      <c r="D43" s="1311">
        <f>+[2]BS17A!$U35</f>
        <v>1940</v>
      </c>
      <c r="E43" s="1312">
        <f>+[2]BS17A!$V35</f>
        <v>1160120</v>
      </c>
      <c r="F43" s="1306"/>
    </row>
    <row r="44" spans="1:6" ht="15" customHeight="1" x14ac:dyDescent="0.2">
      <c r="A44" s="1468" t="s">
        <v>77</v>
      </c>
      <c r="B44" s="1464" t="s">
        <v>78</v>
      </c>
      <c r="C44" s="1417">
        <f>+[2]BS17A!$D36</f>
        <v>5</v>
      </c>
      <c r="D44" s="1311">
        <f>+[2]BS17A!$U36</f>
        <v>1940</v>
      </c>
      <c r="E44" s="1312">
        <f>+[2]BS17A!$V36</f>
        <v>9700</v>
      </c>
      <c r="F44" s="1306"/>
    </row>
    <row r="45" spans="1:6" ht="15" customHeight="1" x14ac:dyDescent="0.2">
      <c r="A45" s="1469" t="s">
        <v>79</v>
      </c>
      <c r="B45" s="1465" t="s">
        <v>80</v>
      </c>
      <c r="C45" s="1429">
        <f>+[2]BS17A!$D37</f>
        <v>346</v>
      </c>
      <c r="D45" s="1318">
        <f>+[2]BS17A!$U37</f>
        <v>590</v>
      </c>
      <c r="E45" s="1319">
        <f>+[2]BS17A!$V37</f>
        <v>204140</v>
      </c>
      <c r="F45" s="1306"/>
    </row>
    <row r="46" spans="1:6" ht="18" customHeight="1" x14ac:dyDescent="0.2">
      <c r="A46" s="1597" t="s">
        <v>81</v>
      </c>
      <c r="B46" s="1598"/>
      <c r="C46" s="1598"/>
      <c r="D46" s="1598"/>
      <c r="E46" s="1599"/>
      <c r="F46" s="1306"/>
    </row>
    <row r="47" spans="1:6" ht="15" customHeight="1" x14ac:dyDescent="0.2">
      <c r="A47" s="1467" t="s">
        <v>82</v>
      </c>
      <c r="B47" s="1484" t="s">
        <v>83</v>
      </c>
      <c r="C47" s="1420">
        <f>+[2]BS17A!$D39</f>
        <v>29</v>
      </c>
      <c r="D47" s="1316">
        <f>+[2]BS17A!$U39</f>
        <v>1680</v>
      </c>
      <c r="E47" s="1317">
        <f>+[2]BS17A!$V39</f>
        <v>48720</v>
      </c>
      <c r="F47" s="1306"/>
    </row>
    <row r="48" spans="1:6" ht="15" customHeight="1" x14ac:dyDescent="0.2">
      <c r="A48" s="1468" t="s">
        <v>84</v>
      </c>
      <c r="B48" s="1464" t="s">
        <v>85</v>
      </c>
      <c r="C48" s="1417">
        <f>+[2]BS17A!$D40</f>
        <v>27</v>
      </c>
      <c r="D48" s="1311">
        <f>+[2]BS17A!$U40</f>
        <v>1680</v>
      </c>
      <c r="E48" s="1312">
        <f>+[2]BS17A!$V40</f>
        <v>45360</v>
      </c>
      <c r="F48" s="1306"/>
    </row>
    <row r="49" spans="1:7" ht="15" customHeight="1" x14ac:dyDescent="0.2">
      <c r="A49" s="1469" t="s">
        <v>86</v>
      </c>
      <c r="B49" s="1465" t="s">
        <v>87</v>
      </c>
      <c r="C49" s="1429">
        <f>+[2]BS17A!$D41</f>
        <v>0</v>
      </c>
      <c r="D49" s="1318">
        <f>+[2]BS17A!$U41</f>
        <v>970</v>
      </c>
      <c r="E49" s="1319">
        <f>+[2]BS17A!$V41</f>
        <v>0</v>
      </c>
      <c r="F49" s="1306"/>
    </row>
    <row r="50" spans="1:7" ht="18" customHeight="1" x14ac:dyDescent="0.2">
      <c r="A50" s="1320"/>
      <c r="B50" s="1444" t="s">
        <v>88</v>
      </c>
      <c r="C50" s="1320">
        <f>SUM(C14:C49)</f>
        <v>17410</v>
      </c>
      <c r="D50" s="1321"/>
      <c r="E50" s="1322">
        <f>SUM(E14:E49)</f>
        <v>125920510</v>
      </c>
      <c r="F50" s="1306"/>
    </row>
    <row r="51" spans="1:7" ht="18" customHeight="1" x14ac:dyDescent="0.2">
      <c r="A51" s="1323"/>
      <c r="B51" s="1323"/>
      <c r="C51" s="1323"/>
      <c r="D51" s="1324"/>
      <c r="E51" s="1325"/>
      <c r="F51" s="1306"/>
    </row>
    <row r="52" spans="1:7" ht="12.75" x14ac:dyDescent="0.2">
      <c r="A52" s="1306"/>
      <c r="B52" s="1306"/>
      <c r="C52" s="1306"/>
      <c r="D52" s="1306"/>
      <c r="E52" s="1306"/>
      <c r="F52" s="1326"/>
      <c r="G52" s="1327"/>
    </row>
    <row r="53" spans="1:7" ht="12.75" x14ac:dyDescent="0.2">
      <c r="A53" s="1597" t="s">
        <v>89</v>
      </c>
      <c r="B53" s="1598"/>
      <c r="C53" s="1598"/>
      <c r="D53" s="1598"/>
      <c r="E53" s="1599"/>
      <c r="F53" s="1326"/>
      <c r="G53" s="1327"/>
    </row>
    <row r="54" spans="1:7" ht="42.75" customHeight="1" x14ac:dyDescent="0.2">
      <c r="A54" s="1077" t="s">
        <v>14</v>
      </c>
      <c r="B54" s="1077" t="s">
        <v>90</v>
      </c>
      <c r="C54" s="1528" t="s">
        <v>16</v>
      </c>
      <c r="D54" s="1124"/>
      <c r="E54" s="1530" t="s">
        <v>18</v>
      </c>
      <c r="F54" s="1306"/>
    </row>
    <row r="55" spans="1:7" ht="18" customHeight="1" x14ac:dyDescent="0.2">
      <c r="A55" s="1532" t="s">
        <v>91</v>
      </c>
      <c r="B55" s="1502" t="s">
        <v>92</v>
      </c>
      <c r="C55" s="1353">
        <f>+[2]BS17!$D12</f>
        <v>57347</v>
      </c>
      <c r="D55" s="1329"/>
      <c r="E55" s="1330">
        <f>+E56+E57+E58+E59+E60+E61+E65+E66+E67</f>
        <v>79790950</v>
      </c>
      <c r="F55" s="1306"/>
    </row>
    <row r="56" spans="1:7" ht="15" customHeight="1" x14ac:dyDescent="0.2">
      <c r="A56" s="1500" t="s">
        <v>93</v>
      </c>
      <c r="B56" s="1476" t="s">
        <v>94</v>
      </c>
      <c r="C56" s="1459">
        <f>+[2]BS17!$D13</f>
        <v>21936</v>
      </c>
      <c r="D56" s="1331"/>
      <c r="E56" s="1332">
        <f>+[2]BS17A!V83</f>
        <v>24304980</v>
      </c>
      <c r="F56" s="1306"/>
    </row>
    <row r="57" spans="1:7" ht="15" customHeight="1" x14ac:dyDescent="0.2">
      <c r="A57" s="1468" t="s">
        <v>95</v>
      </c>
      <c r="B57" s="1463" t="s">
        <v>96</v>
      </c>
      <c r="C57" s="1417">
        <f>+[2]BS17!$D14</f>
        <v>24493</v>
      </c>
      <c r="D57" s="1334"/>
      <c r="E57" s="1335">
        <f>+[2]BS17A!V174</f>
        <v>29137820</v>
      </c>
      <c r="F57" s="1306"/>
    </row>
    <row r="58" spans="1:7" ht="15" customHeight="1" x14ac:dyDescent="0.2">
      <c r="A58" s="1468" t="s">
        <v>97</v>
      </c>
      <c r="B58" s="1463" t="s">
        <v>98</v>
      </c>
      <c r="C58" s="1417">
        <f>+[2]BS17!$D15</f>
        <v>1438</v>
      </c>
      <c r="D58" s="1334"/>
      <c r="E58" s="1335">
        <f>+[2]BS17A!V243</f>
        <v>4847580</v>
      </c>
      <c r="F58" s="1306"/>
    </row>
    <row r="59" spans="1:7" ht="15" customHeight="1" x14ac:dyDescent="0.2">
      <c r="A59" s="1468" t="s">
        <v>99</v>
      </c>
      <c r="B59" s="1463" t="s">
        <v>100</v>
      </c>
      <c r="C59" s="1417">
        <f>+[2]BS17!$D16</f>
        <v>0</v>
      </c>
      <c r="D59" s="1334"/>
      <c r="E59" s="1335">
        <f>+[2]BS17A!V289</f>
        <v>0</v>
      </c>
      <c r="F59" s="1306"/>
    </row>
    <row r="60" spans="1:7" ht="15" customHeight="1" x14ac:dyDescent="0.2">
      <c r="A60" s="1495" t="s">
        <v>101</v>
      </c>
      <c r="B60" s="1483" t="s">
        <v>102</v>
      </c>
      <c r="C60" s="1443">
        <f>+[2]BS17!$D17</f>
        <v>1089</v>
      </c>
      <c r="D60" s="1336"/>
      <c r="E60" s="1337">
        <f>+[2]BS17A!V295</f>
        <v>4819310</v>
      </c>
      <c r="F60" s="1306"/>
    </row>
    <row r="61" spans="1:7" ht="15" customHeight="1" x14ac:dyDescent="0.2">
      <c r="A61" s="1467" t="s">
        <v>103</v>
      </c>
      <c r="B61" s="1503" t="s">
        <v>104</v>
      </c>
      <c r="C61" s="1445">
        <f>+[2]BS17!$D18</f>
        <v>5383</v>
      </c>
      <c r="D61" s="1338"/>
      <c r="E61" s="1339">
        <f>SUM(E62:E64)</f>
        <v>12982990</v>
      </c>
      <c r="F61" s="1306"/>
    </row>
    <row r="62" spans="1:7" ht="15" customHeight="1" x14ac:dyDescent="0.2">
      <c r="A62" s="1506"/>
      <c r="B62" s="1484" t="s">
        <v>105</v>
      </c>
      <c r="C62" s="1420">
        <f>+[2]BS17!$D19</f>
        <v>4659</v>
      </c>
      <c r="D62" s="1340"/>
      <c r="E62" s="1341">
        <f>+[2]BS17A!V362</f>
        <v>10263910</v>
      </c>
      <c r="F62" s="1306"/>
    </row>
    <row r="63" spans="1:7" ht="15" customHeight="1" x14ac:dyDescent="0.2">
      <c r="A63" s="1506"/>
      <c r="B63" s="1463" t="s">
        <v>106</v>
      </c>
      <c r="C63" s="1417">
        <f>+[2]BS17!$D20</f>
        <v>68</v>
      </c>
      <c r="D63" s="1334"/>
      <c r="E63" s="1335">
        <f>+[2]BS17A!V405</f>
        <v>172550</v>
      </c>
      <c r="F63" s="1306"/>
    </row>
    <row r="64" spans="1:7" ht="15" customHeight="1" x14ac:dyDescent="0.2">
      <c r="A64" s="1507"/>
      <c r="B64" s="1465" t="s">
        <v>107</v>
      </c>
      <c r="C64" s="1429">
        <f>+[2]BS17!$D21</f>
        <v>656</v>
      </c>
      <c r="D64" s="1342"/>
      <c r="E64" s="1343">
        <f>+[2]BS17A!V428</f>
        <v>2546530</v>
      </c>
      <c r="F64" s="1306"/>
    </row>
    <row r="65" spans="1:7" ht="15" customHeight="1" x14ac:dyDescent="0.2">
      <c r="A65" s="1500" t="s">
        <v>108</v>
      </c>
      <c r="B65" s="1499" t="s">
        <v>109</v>
      </c>
      <c r="C65" s="1459">
        <f>+[2]BS17!$D22</f>
        <v>0</v>
      </c>
      <c r="D65" s="1331"/>
      <c r="E65" s="1332">
        <f>+[2]BS17A!V446</f>
        <v>0</v>
      </c>
      <c r="F65" s="1306"/>
    </row>
    <row r="66" spans="1:7" ht="15" customHeight="1" x14ac:dyDescent="0.2">
      <c r="A66" s="1468" t="s">
        <v>110</v>
      </c>
      <c r="B66" s="1463" t="s">
        <v>111</v>
      </c>
      <c r="C66" s="1417">
        <f>+[2]BS17!$D23</f>
        <v>55</v>
      </c>
      <c r="D66" s="1334"/>
      <c r="E66" s="1335">
        <f>+[2]BS17A!V456</f>
        <v>89370</v>
      </c>
      <c r="F66" s="1306"/>
    </row>
    <row r="67" spans="1:7" ht="15" customHeight="1" x14ac:dyDescent="0.2">
      <c r="A67" s="1495" t="s">
        <v>112</v>
      </c>
      <c r="B67" s="1483" t="s">
        <v>113</v>
      </c>
      <c r="C67" s="1443">
        <f>+[2]BS17!$D24</f>
        <v>2953</v>
      </c>
      <c r="D67" s="1336"/>
      <c r="E67" s="1337">
        <f>+[2]BS17A!V500</f>
        <v>3608900</v>
      </c>
      <c r="F67" s="1306"/>
    </row>
    <row r="68" spans="1:7" ht="15" customHeight="1" x14ac:dyDescent="0.2">
      <c r="A68" s="1508" t="s">
        <v>114</v>
      </c>
      <c r="B68" s="1498" t="s">
        <v>115</v>
      </c>
      <c r="C68" s="1460">
        <f>+[2]BS17!$D25</f>
        <v>4474</v>
      </c>
      <c r="D68" s="1344"/>
      <c r="E68" s="1345">
        <f>SUM(E69:E74)</f>
        <v>65157370</v>
      </c>
      <c r="F68" s="1306"/>
    </row>
    <row r="69" spans="1:7" ht="15" customHeight="1" x14ac:dyDescent="0.2">
      <c r="A69" s="1468" t="s">
        <v>116</v>
      </c>
      <c r="B69" s="1463" t="s">
        <v>117</v>
      </c>
      <c r="C69" s="1417">
        <f>+[2]BS17!$D26</f>
        <v>2948</v>
      </c>
      <c r="D69" s="1334"/>
      <c r="E69" s="1335">
        <f>+[2]BS17A!V535</f>
        <v>23054820</v>
      </c>
      <c r="F69" s="1306"/>
    </row>
    <row r="70" spans="1:7" ht="15" customHeight="1" x14ac:dyDescent="0.2">
      <c r="A70" s="1468" t="s">
        <v>118</v>
      </c>
      <c r="B70" s="1463" t="s">
        <v>119</v>
      </c>
      <c r="C70" s="1417">
        <f>+[2]BS17!$D27</f>
        <v>4</v>
      </c>
      <c r="D70" s="1334"/>
      <c r="E70" s="1335">
        <f>+[2]BS17A!V590</f>
        <v>63000</v>
      </c>
      <c r="F70" s="1306"/>
    </row>
    <row r="71" spans="1:7" ht="15" customHeight="1" x14ac:dyDescent="0.2">
      <c r="A71" s="1468" t="s">
        <v>120</v>
      </c>
      <c r="B71" s="1463" t="s">
        <v>121</v>
      </c>
      <c r="C71" s="1417">
        <f>+[2]BS17!$D28</f>
        <v>609</v>
      </c>
      <c r="D71" s="1334"/>
      <c r="E71" s="1335">
        <f>+[2]BS17A!V615</f>
        <v>30115140</v>
      </c>
      <c r="F71" s="1306"/>
    </row>
    <row r="72" spans="1:7" ht="15" customHeight="1" x14ac:dyDescent="0.2">
      <c r="A72" s="1468" t="s">
        <v>122</v>
      </c>
      <c r="B72" s="1463" t="s">
        <v>123</v>
      </c>
      <c r="C72" s="1417">
        <f>+[2]BS17!$D30+[2]BS17!$D32</f>
        <v>725</v>
      </c>
      <c r="D72" s="1334"/>
      <c r="E72" s="1335">
        <f>+[2]BS17A!V633-[2]BS17A!V634</f>
        <v>10995690</v>
      </c>
      <c r="F72" s="1306"/>
    </row>
    <row r="73" spans="1:7" ht="15" customHeight="1" x14ac:dyDescent="0.2">
      <c r="A73" s="1509"/>
      <c r="B73" s="1463" t="s">
        <v>124</v>
      </c>
      <c r="C73" s="1417">
        <f>+[2]BS17!$D31</f>
        <v>188</v>
      </c>
      <c r="D73" s="1334"/>
      <c r="E73" s="1335">
        <f>+[2]BS17A!V634</f>
        <v>928720</v>
      </c>
      <c r="F73" s="1306"/>
    </row>
    <row r="74" spans="1:7" ht="15" customHeight="1" x14ac:dyDescent="0.2">
      <c r="A74" s="1510" t="s">
        <v>125</v>
      </c>
      <c r="B74" s="1504" t="s">
        <v>126</v>
      </c>
      <c r="C74" s="1450">
        <f>+[2]BS17!$D33</f>
        <v>0</v>
      </c>
      <c r="D74" s="1425"/>
      <c r="E74" s="1426">
        <f>+[2]BS17A!V654</f>
        <v>0</v>
      </c>
      <c r="F74" s="1306"/>
    </row>
    <row r="75" spans="1:7" ht="15" customHeight="1" x14ac:dyDescent="0.2">
      <c r="A75" s="1511" t="s">
        <v>127</v>
      </c>
      <c r="B75" s="1505" t="s">
        <v>128</v>
      </c>
      <c r="C75" s="1461">
        <f>+[2]BS17!$D34</f>
        <v>0</v>
      </c>
      <c r="D75" s="1346"/>
      <c r="E75" s="1347">
        <f>+[2]BS17A!V783</f>
        <v>0</v>
      </c>
      <c r="F75" s="1306"/>
    </row>
    <row r="76" spans="1:7" ht="15" customHeight="1" x14ac:dyDescent="0.2">
      <c r="A76" s="1470"/>
      <c r="B76" s="1533" t="s">
        <v>129</v>
      </c>
      <c r="C76" s="1353">
        <f>+C55+C68+C75</f>
        <v>61821</v>
      </c>
      <c r="D76" s="1329"/>
      <c r="E76" s="1349">
        <f>+E55+E68+E75</f>
        <v>144948320</v>
      </c>
      <c r="F76" s="1306"/>
    </row>
    <row r="77" spans="1:7" ht="12.75" x14ac:dyDescent="0.2">
      <c r="A77" s="1306"/>
      <c r="B77" s="1306"/>
      <c r="C77" s="1306"/>
      <c r="D77" s="1306"/>
      <c r="E77" s="1306"/>
      <c r="F77" s="1326"/>
      <c r="G77" s="1327"/>
    </row>
    <row r="78" spans="1:7" ht="12.75" x14ac:dyDescent="0.2">
      <c r="A78" s="1306"/>
      <c r="B78" s="1306"/>
      <c r="C78" s="1306"/>
      <c r="D78" s="1306"/>
      <c r="E78" s="1306"/>
      <c r="F78" s="1326"/>
      <c r="G78" s="1327"/>
    </row>
    <row r="79" spans="1:7" ht="12.75" x14ac:dyDescent="0.2">
      <c r="A79" s="1589" t="s">
        <v>130</v>
      </c>
      <c r="B79" s="1590"/>
      <c r="C79" s="1590"/>
      <c r="D79" s="1590"/>
      <c r="E79" s="1591"/>
      <c r="F79" s="1326"/>
      <c r="G79" s="1327"/>
    </row>
    <row r="80" spans="1:7" ht="45" customHeight="1" x14ac:dyDescent="0.2">
      <c r="A80" s="1077" t="s">
        <v>14</v>
      </c>
      <c r="B80" s="1529" t="s">
        <v>15</v>
      </c>
      <c r="C80" s="1122" t="s">
        <v>16</v>
      </c>
      <c r="D80" s="1124"/>
      <c r="E80" s="1125" t="s">
        <v>18</v>
      </c>
      <c r="F80" s="1326"/>
      <c r="G80" s="1327"/>
    </row>
    <row r="81" spans="1:6" ht="15" customHeight="1" x14ac:dyDescent="0.2">
      <c r="A81" s="1501" t="s">
        <v>131</v>
      </c>
      <c r="B81" s="1476" t="s">
        <v>132</v>
      </c>
      <c r="C81" s="1420">
        <f>+[2]BS17!D49</f>
        <v>0</v>
      </c>
      <c r="D81" s="1331"/>
      <c r="E81" s="1350">
        <f>+SUM([2]BS17A!V673+[2]BS17A!V719)</f>
        <v>0</v>
      </c>
      <c r="F81" s="1306"/>
    </row>
    <row r="82" spans="1:6" ht="15" customHeight="1" x14ac:dyDescent="0.2">
      <c r="A82" s="1490">
        <v>2001</v>
      </c>
      <c r="B82" s="1463" t="s">
        <v>133</v>
      </c>
      <c r="C82" s="1417">
        <f>+[2]BS17!E130</f>
        <v>977</v>
      </c>
      <c r="D82" s="1334"/>
      <c r="E82" s="1351">
        <f>+[2]BS17A!V1574</f>
        <v>8691580</v>
      </c>
      <c r="F82" s="1306"/>
    </row>
    <row r="83" spans="1:6" ht="15" customHeight="1" x14ac:dyDescent="0.2">
      <c r="A83" s="1495" t="s">
        <v>134</v>
      </c>
      <c r="B83" s="1483" t="s">
        <v>135</v>
      </c>
      <c r="C83" s="1443">
        <f>+[2]BS17A!D1849</f>
        <v>30</v>
      </c>
      <c r="D83" s="1336"/>
      <c r="E83" s="1352">
        <f>+[2]BS17A!V1849</f>
        <v>1901950</v>
      </c>
      <c r="F83" s="1306"/>
    </row>
    <row r="84" spans="1:6" ht="17.25" customHeight="1" x14ac:dyDescent="0.2">
      <c r="A84" s="1470"/>
      <c r="B84" s="1533" t="s">
        <v>136</v>
      </c>
      <c r="C84" s="1353">
        <f>+SUM(C81:C83)</f>
        <v>1007</v>
      </c>
      <c r="D84" s="1329"/>
      <c r="E84" s="1354">
        <f>SUM(E81:E83)</f>
        <v>10593530</v>
      </c>
      <c r="F84" s="1306"/>
    </row>
    <row r="85" spans="1:6" ht="12.75" x14ac:dyDescent="0.2">
      <c r="A85" s="1306"/>
      <c r="B85" s="1306"/>
      <c r="C85" s="1306"/>
      <c r="D85" s="1306"/>
      <c r="E85" s="1306"/>
      <c r="F85" s="1306"/>
    </row>
    <row r="86" spans="1:6" ht="12.75" x14ac:dyDescent="0.2">
      <c r="A86" s="1306"/>
      <c r="B86" s="1306"/>
      <c r="C86" s="1306"/>
      <c r="D86" s="1306"/>
      <c r="E86" s="1306"/>
      <c r="F86" s="1303"/>
    </row>
    <row r="87" spans="1:6" ht="12.75" x14ac:dyDescent="0.15">
      <c r="A87" s="1607" t="s">
        <v>137</v>
      </c>
      <c r="B87" s="1608"/>
      <c r="C87" s="1608"/>
      <c r="D87" s="1608"/>
      <c r="E87" s="1608"/>
      <c r="F87" s="1609"/>
    </row>
    <row r="88" spans="1:6" ht="33.75" customHeight="1" x14ac:dyDescent="0.1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45" customHeight="1" x14ac:dyDescent="0.15">
      <c r="A89" s="1611"/>
      <c r="B89" s="1611"/>
      <c r="C89" s="1529" t="s">
        <v>138</v>
      </c>
      <c r="D89" s="1207" t="s">
        <v>139</v>
      </c>
      <c r="E89" s="1123" t="s">
        <v>140</v>
      </c>
      <c r="F89" s="1530" t="s">
        <v>18</v>
      </c>
    </row>
    <row r="90" spans="1:6" ht="15" customHeight="1" x14ac:dyDescent="0.2">
      <c r="A90" s="1467" t="s">
        <v>141</v>
      </c>
      <c r="B90" s="1462" t="s">
        <v>142</v>
      </c>
      <c r="C90" s="1453">
        <f>+[2]BS17!F68</f>
        <v>1</v>
      </c>
      <c r="D90" s="1355">
        <f>+[2]BS17!G68</f>
        <v>0</v>
      </c>
      <c r="E90" s="1356">
        <f>+[2]BS17!H68</f>
        <v>0</v>
      </c>
      <c r="F90" s="1357">
        <f>[2]BS17A!V811</f>
        <v>166560</v>
      </c>
    </row>
    <row r="91" spans="1:6" ht="15" customHeight="1" x14ac:dyDescent="0.2">
      <c r="A91" s="1468" t="s">
        <v>143</v>
      </c>
      <c r="B91" s="1463" t="s">
        <v>144</v>
      </c>
      <c r="C91" s="1454">
        <f>+[2]BS17!F69</f>
        <v>127</v>
      </c>
      <c r="D91" s="1358">
        <f>+[2]BS17!G69</f>
        <v>0</v>
      </c>
      <c r="E91" s="1359">
        <f>+[2]BS17!H69</f>
        <v>0</v>
      </c>
      <c r="F91" s="1360">
        <f>[2]BS17A!V882</f>
        <v>36247430</v>
      </c>
    </row>
    <row r="92" spans="1:6" ht="15" customHeight="1" x14ac:dyDescent="0.2">
      <c r="A92" s="1468" t="s">
        <v>145</v>
      </c>
      <c r="B92" s="1463" t="s">
        <v>146</v>
      </c>
      <c r="C92" s="1454">
        <f>+[2]BS17!F70</f>
        <v>37</v>
      </c>
      <c r="D92" s="1358">
        <f>+[2]BS17!G70</f>
        <v>5</v>
      </c>
      <c r="E92" s="1359">
        <f>+[2]BS17!H70</f>
        <v>0</v>
      </c>
      <c r="F92" s="1360">
        <f>[2]BS17A!V961</f>
        <v>3617285</v>
      </c>
    </row>
    <row r="93" spans="1:6" ht="15" customHeight="1" x14ac:dyDescent="0.2">
      <c r="A93" s="1468" t="s">
        <v>147</v>
      </c>
      <c r="B93" s="1463" t="s">
        <v>148</v>
      </c>
      <c r="C93" s="1454">
        <f>+[2]BS17!F71</f>
        <v>9</v>
      </c>
      <c r="D93" s="1358">
        <f>+[2]BS17!G71</f>
        <v>0</v>
      </c>
      <c r="E93" s="1359">
        <f>+[2]BS17!H71</f>
        <v>0</v>
      </c>
      <c r="F93" s="1360">
        <f>[2]BS17A!V1037</f>
        <v>1262430</v>
      </c>
    </row>
    <row r="94" spans="1:6" ht="15" customHeight="1" x14ac:dyDescent="0.2">
      <c r="A94" s="1468" t="s">
        <v>149</v>
      </c>
      <c r="B94" s="1463" t="s">
        <v>150</v>
      </c>
      <c r="C94" s="1454">
        <f>+[2]BS17!F72</f>
        <v>81</v>
      </c>
      <c r="D94" s="1358">
        <f>+[2]BS17!G72</f>
        <v>1</v>
      </c>
      <c r="E94" s="1359">
        <f>+[2]BS17!H72</f>
        <v>0</v>
      </c>
      <c r="F94" s="1360">
        <f>[2]BS17A!V1098</f>
        <v>4789240</v>
      </c>
    </row>
    <row r="95" spans="1:6" ht="15" customHeight="1" x14ac:dyDescent="0.2">
      <c r="A95" s="1468" t="s">
        <v>151</v>
      </c>
      <c r="B95" s="1463" t="s">
        <v>152</v>
      </c>
      <c r="C95" s="1454">
        <f>+[2]BS17!F73</f>
        <v>130</v>
      </c>
      <c r="D95" s="1358">
        <f>+[2]BS17!G73</f>
        <v>3</v>
      </c>
      <c r="E95" s="1359">
        <f>+[2]BS17!H73</f>
        <v>0</v>
      </c>
      <c r="F95" s="1360">
        <f>[2]BS17A!V1166</f>
        <v>3710940</v>
      </c>
    </row>
    <row r="96" spans="1:6" ht="15" customHeight="1" x14ac:dyDescent="0.2">
      <c r="A96" s="1468" t="s">
        <v>153</v>
      </c>
      <c r="B96" s="1463" t="s">
        <v>154</v>
      </c>
      <c r="C96" s="1454">
        <f>+[2]BS17!F74</f>
        <v>5</v>
      </c>
      <c r="D96" s="1358">
        <f>+[2]BS17!G74</f>
        <v>1</v>
      </c>
      <c r="E96" s="1359">
        <f>+[2]BS17!H74</f>
        <v>0</v>
      </c>
      <c r="F96" s="1360">
        <f>[2]BS17A!V1221</f>
        <v>1329645</v>
      </c>
    </row>
    <row r="97" spans="1:6" ht="15" customHeight="1" x14ac:dyDescent="0.2">
      <c r="A97" s="1468" t="s">
        <v>155</v>
      </c>
      <c r="B97" s="1463" t="s">
        <v>156</v>
      </c>
      <c r="C97" s="1454">
        <f>+[2]BS17!F75</f>
        <v>1</v>
      </c>
      <c r="D97" s="1358">
        <f>+[2]BS17!G75</f>
        <v>0</v>
      </c>
      <c r="E97" s="1359">
        <f>+[2]BS17!H75</f>
        <v>0</v>
      </c>
      <c r="F97" s="1360">
        <f>[2]BS17A!V1287</f>
        <v>51080</v>
      </c>
    </row>
    <row r="98" spans="1:6" ht="15" customHeight="1" x14ac:dyDescent="0.2">
      <c r="A98" s="1468" t="s">
        <v>157</v>
      </c>
      <c r="B98" s="1463" t="s">
        <v>158</v>
      </c>
      <c r="C98" s="1454">
        <f>+[2]BS17!F76</f>
        <v>184</v>
      </c>
      <c r="D98" s="1358">
        <f>+[2]BS17!G76</f>
        <v>29</v>
      </c>
      <c r="E98" s="1359">
        <f>+[2]BS17!H76</f>
        <v>0</v>
      </c>
      <c r="F98" s="1360">
        <f>[2]BS17A!V1357</f>
        <v>50639890</v>
      </c>
    </row>
    <row r="99" spans="1:6" ht="15" customHeight="1" x14ac:dyDescent="0.2">
      <c r="A99" s="1468" t="s">
        <v>159</v>
      </c>
      <c r="B99" s="1463" t="s">
        <v>160</v>
      </c>
      <c r="C99" s="1454">
        <f>+[2]BS17!F77</f>
        <v>5</v>
      </c>
      <c r="D99" s="1358">
        <f>+[2]BS17!G77</f>
        <v>0</v>
      </c>
      <c r="E99" s="1359">
        <f>+[2]BS17!H77</f>
        <v>0</v>
      </c>
      <c r="F99" s="1360">
        <f>[2]BS17A!V1441</f>
        <v>426630</v>
      </c>
    </row>
    <row r="100" spans="1:6" ht="15" customHeight="1" x14ac:dyDescent="0.2">
      <c r="A100" s="1468" t="s">
        <v>161</v>
      </c>
      <c r="B100" s="1463" t="s">
        <v>162</v>
      </c>
      <c r="C100" s="1454">
        <f>+[2]BS17!F78</f>
        <v>31</v>
      </c>
      <c r="D100" s="1358">
        <f>+[2]BS17!G78</f>
        <v>1</v>
      </c>
      <c r="E100" s="1359">
        <f>+[2]BS17!H78</f>
        <v>0</v>
      </c>
      <c r="F100" s="1360">
        <f>[2]BS17A!V1489</f>
        <v>6610865</v>
      </c>
    </row>
    <row r="101" spans="1:6" ht="15" customHeight="1" x14ac:dyDescent="0.2">
      <c r="A101" s="1468" t="s">
        <v>163</v>
      </c>
      <c r="B101" s="1463" t="s">
        <v>164</v>
      </c>
      <c r="C101" s="1454">
        <f>+[2]BS17!F79</f>
        <v>14</v>
      </c>
      <c r="D101" s="1358">
        <f>+[2]BS17!G79</f>
        <v>2</v>
      </c>
      <c r="E101" s="1359">
        <f>+[2]BS17!H79</f>
        <v>0</v>
      </c>
      <c r="F101" s="1360">
        <f>[2]BS17A!V1592</f>
        <v>2557440</v>
      </c>
    </row>
    <row r="102" spans="1:6" ht="15" customHeight="1" x14ac:dyDescent="0.2">
      <c r="A102" s="1495" t="s">
        <v>165</v>
      </c>
      <c r="B102" s="1483" t="s">
        <v>166</v>
      </c>
      <c r="C102" s="1455">
        <f>+[2]BS17!F80</f>
        <v>56</v>
      </c>
      <c r="D102" s="1361">
        <f>+[2]BS17!G80</f>
        <v>20</v>
      </c>
      <c r="E102" s="1362">
        <f>+[2]BS17!H80</f>
        <v>0</v>
      </c>
      <c r="F102" s="1363">
        <f>[2]BS17A!V1597</f>
        <v>12978055</v>
      </c>
    </row>
    <row r="103" spans="1:6" ht="15" customHeight="1" x14ac:dyDescent="0.2">
      <c r="A103" s="1467" t="s">
        <v>167</v>
      </c>
      <c r="B103" s="1462" t="s">
        <v>168</v>
      </c>
      <c r="C103" s="1453">
        <f>+[2]BS17!F81</f>
        <v>66</v>
      </c>
      <c r="D103" s="1355">
        <f>+[2]BS17!G81</f>
        <v>2</v>
      </c>
      <c r="E103" s="1356">
        <f>+[2]BS17!H81</f>
        <v>0</v>
      </c>
      <c r="F103" s="1357">
        <f>+[2]BS17A!V1631</f>
        <v>7840140</v>
      </c>
    </row>
    <row r="104" spans="1:6" ht="15" customHeight="1" x14ac:dyDescent="0.2">
      <c r="A104" s="1468"/>
      <c r="B104" s="1463" t="s">
        <v>169</v>
      </c>
      <c r="C104" s="1454">
        <f>+[2]BS17A!D1635</f>
        <v>1</v>
      </c>
      <c r="D104" s="1358">
        <f>+[2]BS17A!F1635</f>
        <v>0</v>
      </c>
      <c r="E104" s="1359">
        <f>+[2]BS17A!G1635</f>
        <v>0</v>
      </c>
      <c r="F104" s="1360">
        <f>+[2]BS17A!V1635</f>
        <v>246010</v>
      </c>
    </row>
    <row r="105" spans="1:6" ht="15" customHeight="1" x14ac:dyDescent="0.2">
      <c r="A105" s="1468"/>
      <c r="B105" s="1463" t="s">
        <v>170</v>
      </c>
      <c r="C105" s="1454">
        <f>+[2]BS17A!D1634</f>
        <v>44</v>
      </c>
      <c r="D105" s="1358">
        <f>+[2]BS17A!F1634</f>
        <v>0</v>
      </c>
      <c r="E105" s="1359">
        <f>+[2]BS17A!G1634</f>
        <v>0</v>
      </c>
      <c r="F105" s="1360">
        <f>+[2]BS17A!V1634</f>
        <v>5508360</v>
      </c>
    </row>
    <row r="106" spans="1:6" ht="15" customHeight="1" x14ac:dyDescent="0.2">
      <c r="A106" s="1469"/>
      <c r="B106" s="1477" t="s">
        <v>171</v>
      </c>
      <c r="C106" s="1456">
        <f>+[2]BS17A!D1632+[2]BS17A!D1633</f>
        <v>21</v>
      </c>
      <c r="D106" s="1365">
        <f>+[2]BS17A!F1632+[2]BS17A!F1633</f>
        <v>2</v>
      </c>
      <c r="E106" s="1366">
        <f>+[2]BS17A!G1632+[2]BS17A!G1633</f>
        <v>0</v>
      </c>
      <c r="F106" s="1367">
        <f>+[2]BS17A!V1632+[2]BS17A!V1633</f>
        <v>2085770</v>
      </c>
    </row>
    <row r="107" spans="1:6" ht="15" customHeight="1" x14ac:dyDescent="0.2">
      <c r="A107" s="1500" t="s">
        <v>172</v>
      </c>
      <c r="B107" s="1499" t="s">
        <v>173</v>
      </c>
      <c r="C107" s="1457">
        <f>+[2]BS17!F82</f>
        <v>52</v>
      </c>
      <c r="D107" s="1368">
        <f>+[2]BS17!G82</f>
        <v>0</v>
      </c>
      <c r="E107" s="1369">
        <f>+[2]BS17!H82</f>
        <v>0</v>
      </c>
      <c r="F107" s="1370">
        <f>+[2]BS17A!V1639</f>
        <v>9142990</v>
      </c>
    </row>
    <row r="108" spans="1:6" ht="15" customHeight="1" x14ac:dyDescent="0.2">
      <c r="A108" s="1496">
        <v>2106</v>
      </c>
      <c r="B108" s="1477" t="s">
        <v>174</v>
      </c>
      <c r="C108" s="1456">
        <f>[2]BS17A!D1845</f>
        <v>8</v>
      </c>
      <c r="D108" s="1365">
        <f>[2]BS17A!F1845</f>
        <v>0</v>
      </c>
      <c r="E108" s="1366">
        <f>[2]BS17A!G1845</f>
        <v>0</v>
      </c>
      <c r="F108" s="1367">
        <f>+[2]BS17A!V1845</f>
        <v>418880</v>
      </c>
    </row>
    <row r="109" spans="1:6" ht="15" customHeight="1" x14ac:dyDescent="0.2">
      <c r="A109" s="1475"/>
      <c r="B109" s="1474" t="s">
        <v>175</v>
      </c>
      <c r="C109" s="1458">
        <f>SUM(C90:C108)-C103</f>
        <v>807</v>
      </c>
      <c r="D109" s="1372">
        <f>SUM(D90:D108)-D103</f>
        <v>64</v>
      </c>
      <c r="E109" s="1373">
        <f>+SUM(E90:E103)+E107+E108</f>
        <v>0</v>
      </c>
      <c r="F109" s="1374">
        <f>+SUM(F90:F103)+F107+F108</f>
        <v>141789500</v>
      </c>
    </row>
    <row r="110" spans="1:6" ht="12.75" x14ac:dyDescent="0.2">
      <c r="A110" s="1306"/>
      <c r="B110" s="1306"/>
      <c r="C110" s="1306"/>
      <c r="D110" s="1306"/>
      <c r="E110" s="1306"/>
      <c r="F110" s="1303"/>
    </row>
    <row r="111" spans="1:6" ht="12.75" x14ac:dyDescent="0.2">
      <c r="A111" s="1306"/>
      <c r="B111" s="1306"/>
      <c r="C111" s="1306"/>
      <c r="D111" s="1306"/>
      <c r="E111" s="1306"/>
      <c r="F111" s="1303"/>
    </row>
    <row r="112" spans="1:6" ht="12.75" x14ac:dyDescent="0.2">
      <c r="A112" s="1589" t="s">
        <v>176</v>
      </c>
      <c r="B112" s="1590"/>
      <c r="C112" s="1590"/>
      <c r="D112" s="1590"/>
      <c r="E112" s="1591"/>
      <c r="F112" s="1303"/>
    </row>
    <row r="113" spans="1:6" ht="49.5" customHeight="1" x14ac:dyDescent="0.2">
      <c r="A113" s="1077" t="s">
        <v>14</v>
      </c>
      <c r="B113" s="1077" t="s">
        <v>15</v>
      </c>
      <c r="C113" s="1528" t="s">
        <v>16</v>
      </c>
      <c r="D113" s="1123" t="s">
        <v>17</v>
      </c>
      <c r="E113" s="1530" t="s">
        <v>18</v>
      </c>
      <c r="F113" s="1303"/>
    </row>
    <row r="114" spans="1:6" ht="15" customHeight="1" x14ac:dyDescent="0.2">
      <c r="A114" s="1467" t="s">
        <v>177</v>
      </c>
      <c r="B114" s="1462" t="s">
        <v>178</v>
      </c>
      <c r="C114" s="1420">
        <f>+[2]BS17A!D1636</f>
        <v>104</v>
      </c>
      <c r="D114" s="1375">
        <f>+[2]BS17A!U1636</f>
        <v>125180</v>
      </c>
      <c r="E114" s="1376">
        <f>+[2]BS17A!V1636</f>
        <v>13018720</v>
      </c>
      <c r="F114" s="1306"/>
    </row>
    <row r="115" spans="1:6" ht="15" customHeight="1" x14ac:dyDescent="0.2">
      <c r="A115" s="1469" t="s">
        <v>179</v>
      </c>
      <c r="B115" s="1493" t="s">
        <v>180</v>
      </c>
      <c r="C115" s="1443">
        <f>+[2]BS17A!D1637</f>
        <v>8</v>
      </c>
      <c r="D115" s="1377">
        <f>+[2]BS17A!U1637</f>
        <v>131720</v>
      </c>
      <c r="E115" s="1352">
        <f>+[2]BS17A!V1637</f>
        <v>1053760</v>
      </c>
      <c r="F115" s="1306"/>
    </row>
    <row r="116" spans="1:6" ht="15" customHeight="1" x14ac:dyDescent="0.2">
      <c r="A116" s="1353"/>
      <c r="B116" s="1428" t="s">
        <v>181</v>
      </c>
      <c r="C116" s="1353">
        <f>SUM(C114:C115)</f>
        <v>112</v>
      </c>
      <c r="D116" s="1329"/>
      <c r="E116" s="1354">
        <f>SUM(E114:E115)</f>
        <v>14072480</v>
      </c>
      <c r="F116" s="1306"/>
    </row>
    <row r="117" spans="1:6" ht="12.75" x14ac:dyDescent="0.2">
      <c r="A117" s="1306"/>
      <c r="B117" s="1306"/>
      <c r="C117" s="1306"/>
      <c r="D117" s="1306"/>
      <c r="E117" s="1306"/>
      <c r="F117" s="1306"/>
    </row>
    <row r="118" spans="1:6" ht="12.75" x14ac:dyDescent="0.2">
      <c r="A118" s="1306"/>
      <c r="B118" s="1306"/>
      <c r="C118" s="1306"/>
      <c r="D118" s="1306"/>
      <c r="E118" s="1306"/>
      <c r="F118" s="1303"/>
    </row>
    <row r="119" spans="1:6" ht="12.75" x14ac:dyDescent="0.2">
      <c r="A119" s="1606" t="s">
        <v>182</v>
      </c>
      <c r="B119" s="1606"/>
      <c r="C119" s="1606"/>
      <c r="D119" s="1306"/>
      <c r="E119" s="1306"/>
      <c r="F119" s="1303"/>
    </row>
    <row r="120" spans="1:6" ht="38.25" customHeight="1" x14ac:dyDescent="0.2">
      <c r="A120" s="1077" t="s">
        <v>14</v>
      </c>
      <c r="B120" s="1077" t="s">
        <v>16</v>
      </c>
      <c r="C120" s="1077" t="s">
        <v>18</v>
      </c>
      <c r="D120" s="1306"/>
      <c r="E120" s="1306"/>
      <c r="F120" s="1306"/>
    </row>
    <row r="121" spans="1:6" ht="15" customHeight="1" x14ac:dyDescent="0.2">
      <c r="A121" s="1378" t="s">
        <v>183</v>
      </c>
      <c r="B121" s="1379" t="s">
        <v>184</v>
      </c>
      <c r="C121" s="1380">
        <f>+[2]BS17A!V1871+[2]BS17A!V1889+[2]BS17A!V1914</f>
        <v>12513580</v>
      </c>
      <c r="D121" s="1306"/>
      <c r="E121" s="1306"/>
      <c r="F121" s="1306"/>
    </row>
    <row r="122" spans="1:6" ht="12.75" x14ac:dyDescent="0.2">
      <c r="A122" s="1306"/>
      <c r="B122" s="1306"/>
      <c r="C122" s="1306"/>
      <c r="D122" s="1306"/>
      <c r="E122" s="1303"/>
      <c r="F122" s="1306"/>
    </row>
    <row r="123" spans="1:6" ht="12.75" x14ac:dyDescent="0.2">
      <c r="A123" s="1306"/>
      <c r="B123" s="1306"/>
      <c r="C123" s="1306"/>
      <c r="D123" s="1306"/>
      <c r="E123" s="1303"/>
      <c r="F123" s="1306"/>
    </row>
    <row r="124" spans="1:6" ht="12.75" x14ac:dyDescent="0.2">
      <c r="A124" s="1589" t="s">
        <v>185</v>
      </c>
      <c r="B124" s="1590"/>
      <c r="C124" s="1590"/>
      <c r="D124" s="1590"/>
      <c r="E124" s="1591"/>
      <c r="F124" s="1303"/>
    </row>
    <row r="125" spans="1:6" ht="45.75" customHeight="1" x14ac:dyDescent="0.2">
      <c r="A125" s="1077" t="s">
        <v>14</v>
      </c>
      <c r="B125" s="1077" t="s">
        <v>15</v>
      </c>
      <c r="C125" s="1528" t="s">
        <v>16</v>
      </c>
      <c r="D125" s="1123" t="s">
        <v>17</v>
      </c>
      <c r="E125" s="1530" t="s">
        <v>18</v>
      </c>
      <c r="F125" s="1303"/>
    </row>
    <row r="126" spans="1:6" ht="15" customHeight="1" x14ac:dyDescent="0.2">
      <c r="A126" s="1467" t="s">
        <v>186</v>
      </c>
      <c r="B126" s="1484" t="s">
        <v>187</v>
      </c>
      <c r="C126" s="1420">
        <f>+[2]BS17A!$D59</f>
        <v>5209</v>
      </c>
      <c r="D126" s="1316">
        <f>+[2]BS17A!$U59</f>
        <v>32060</v>
      </c>
      <c r="E126" s="1381">
        <f>+[2]BS17A!$V59</f>
        <v>167000540</v>
      </c>
      <c r="F126" s="1306"/>
    </row>
    <row r="127" spans="1:6" ht="15" customHeight="1" x14ac:dyDescent="0.2">
      <c r="A127" s="1468" t="s">
        <v>188</v>
      </c>
      <c r="B127" s="1464" t="s">
        <v>189</v>
      </c>
      <c r="C127" s="1417">
        <f>+[2]BS17A!$D60</f>
        <v>0</v>
      </c>
      <c r="D127" s="1311">
        <f>+[2]BS17A!$U60</f>
        <v>29510</v>
      </c>
      <c r="E127" s="1382">
        <f>+[2]BS17A!$V60</f>
        <v>0</v>
      </c>
      <c r="F127" s="1306"/>
    </row>
    <row r="128" spans="1:6" ht="15" customHeight="1" x14ac:dyDescent="0.2">
      <c r="A128" s="1468" t="s">
        <v>190</v>
      </c>
      <c r="B128" s="1464" t="s">
        <v>191</v>
      </c>
      <c r="C128" s="1417">
        <f>+[2]BS17A!$D61</f>
        <v>0</v>
      </c>
      <c r="D128" s="1311">
        <f>+[2]BS17A!$U61</f>
        <v>24600</v>
      </c>
      <c r="E128" s="1382">
        <f>+[2]BS17A!$V61</f>
        <v>0</v>
      </c>
      <c r="F128" s="1306"/>
    </row>
    <row r="129" spans="1:6" ht="15" customHeight="1" x14ac:dyDescent="0.2">
      <c r="A129" s="1468" t="s">
        <v>192</v>
      </c>
      <c r="B129" s="1464" t="s">
        <v>193</v>
      </c>
      <c r="C129" s="1417">
        <f>SUM([2]BS17A!D62:D64)</f>
        <v>130</v>
      </c>
      <c r="D129" s="1311">
        <f>+[2]BS17A!$U62</f>
        <v>133290</v>
      </c>
      <c r="E129" s="1382">
        <f>SUM([2]BS17A!V62:V64)</f>
        <v>17327700</v>
      </c>
      <c r="F129" s="1306"/>
    </row>
    <row r="130" spans="1:6" ht="15" customHeight="1" x14ac:dyDescent="0.2">
      <c r="A130" s="1468" t="s">
        <v>194</v>
      </c>
      <c r="B130" s="1464" t="s">
        <v>195</v>
      </c>
      <c r="C130" s="1417">
        <f>SUM([2]BS17A!D65:D67)</f>
        <v>256</v>
      </c>
      <c r="D130" s="1311">
        <f>+[2]BS17A!$U65</f>
        <v>64370</v>
      </c>
      <c r="E130" s="1382">
        <f>SUM([2]BS17A!V65:V67)</f>
        <v>16478720</v>
      </c>
      <c r="F130" s="1306"/>
    </row>
    <row r="131" spans="1:6" ht="15" customHeight="1" x14ac:dyDescent="0.2">
      <c r="A131" s="1468" t="s">
        <v>196</v>
      </c>
      <c r="B131" s="1464" t="s">
        <v>197</v>
      </c>
      <c r="C131" s="1417">
        <f>+[2]BS17A!D68</f>
        <v>85</v>
      </c>
      <c r="D131" s="1311">
        <f>+[2]BS17A!$U68</f>
        <v>57760</v>
      </c>
      <c r="E131" s="1382">
        <f>+[2]BS17A!$V68</f>
        <v>4909600</v>
      </c>
      <c r="F131" s="1306"/>
    </row>
    <row r="132" spans="1:6" ht="15" customHeight="1" x14ac:dyDescent="0.2">
      <c r="A132" s="1468" t="s">
        <v>198</v>
      </c>
      <c r="B132" s="1464" t="s">
        <v>199</v>
      </c>
      <c r="C132" s="1417">
        <f>+[2]BS17A!$D69</f>
        <v>0</v>
      </c>
      <c r="D132" s="1311">
        <f>+[2]BS17A!$U69</f>
        <v>16390</v>
      </c>
      <c r="E132" s="1382">
        <f>+[2]BS17A!$V69</f>
        <v>0</v>
      </c>
      <c r="F132" s="1306"/>
    </row>
    <row r="133" spans="1:6" ht="15" customHeight="1" x14ac:dyDescent="0.2">
      <c r="A133" s="1468" t="s">
        <v>200</v>
      </c>
      <c r="B133" s="1464" t="s">
        <v>201</v>
      </c>
      <c r="C133" s="1417">
        <f>+[2]BS17A!$D70</f>
        <v>0</v>
      </c>
      <c r="D133" s="1311">
        <f>+[2]BS17A!$U70</f>
        <v>25680</v>
      </c>
      <c r="E133" s="1382">
        <f>+[2]BS17A!$V70</f>
        <v>0</v>
      </c>
      <c r="F133" s="1306"/>
    </row>
    <row r="134" spans="1:6" ht="15" customHeight="1" x14ac:dyDescent="0.2">
      <c r="A134" s="1468" t="s">
        <v>202</v>
      </c>
      <c r="B134" s="1464" t="s">
        <v>203</v>
      </c>
      <c r="C134" s="1417">
        <f>+[2]BS17A!$D73</f>
        <v>0</v>
      </c>
      <c r="D134" s="1311">
        <f>+[2]BS17A!$U73</f>
        <v>25890</v>
      </c>
      <c r="E134" s="1382">
        <f>+[2]BS17A!$V73</f>
        <v>0</v>
      </c>
      <c r="F134" s="1306"/>
    </row>
    <row r="135" spans="1:6" ht="15" customHeight="1" x14ac:dyDescent="0.2">
      <c r="A135" s="1468" t="s">
        <v>204</v>
      </c>
      <c r="B135" s="1464" t="s">
        <v>205</v>
      </c>
      <c r="C135" s="1417">
        <f>+[2]BS17A!$D71</f>
        <v>0</v>
      </c>
      <c r="D135" s="1311">
        <f>+[2]BS17A!$U71</f>
        <v>26730</v>
      </c>
      <c r="E135" s="1382">
        <f>+[2]BS17A!$V71</f>
        <v>0</v>
      </c>
      <c r="F135" s="1306"/>
    </row>
    <row r="136" spans="1:6" ht="15" customHeight="1" x14ac:dyDescent="0.2">
      <c r="A136" s="1468" t="s">
        <v>206</v>
      </c>
      <c r="B136" s="1464" t="s">
        <v>207</v>
      </c>
      <c r="C136" s="1417">
        <f>+[2]BS17A!$D76</f>
        <v>0</v>
      </c>
      <c r="D136" s="1311">
        <f>+[2]BS17A!$U76</f>
        <v>32060</v>
      </c>
      <c r="E136" s="1382">
        <f>+[2]BS17A!$V76</f>
        <v>0</v>
      </c>
      <c r="F136" s="1306"/>
    </row>
    <row r="137" spans="1:6" ht="15" customHeight="1" x14ac:dyDescent="0.2">
      <c r="A137" s="1468" t="s">
        <v>208</v>
      </c>
      <c r="B137" s="1463" t="s">
        <v>209</v>
      </c>
      <c r="C137" s="1417">
        <f>+[2]BS17A!$D79</f>
        <v>44</v>
      </c>
      <c r="D137" s="1311">
        <f>+[2]BS17A!$U79</f>
        <v>6220</v>
      </c>
      <c r="E137" s="1382">
        <f>+[2]BS17A!$V79</f>
        <v>273680</v>
      </c>
      <c r="F137" s="1306"/>
    </row>
    <row r="138" spans="1:6" ht="15" customHeight="1" x14ac:dyDescent="0.2">
      <c r="A138" s="1468" t="s">
        <v>210</v>
      </c>
      <c r="B138" s="1463" t="s">
        <v>211</v>
      </c>
      <c r="C138" s="1417">
        <f>+[2]BS17A!$D80</f>
        <v>0</v>
      </c>
      <c r="D138" s="1311">
        <f>+[2]BS17A!$U80</f>
        <v>44930</v>
      </c>
      <c r="E138" s="1382">
        <f>+[2]BS17A!$V80</f>
        <v>0</v>
      </c>
      <c r="F138" s="1306"/>
    </row>
    <row r="139" spans="1:6" ht="15" customHeight="1" x14ac:dyDescent="0.2">
      <c r="A139" s="1469"/>
      <c r="B139" s="1497" t="s">
        <v>212</v>
      </c>
      <c r="C139" s="1452">
        <f>SUM(C126:C138)</f>
        <v>5724</v>
      </c>
      <c r="D139" s="1383"/>
      <c r="E139" s="1384">
        <f>SUM(E126:E138)</f>
        <v>205990240</v>
      </c>
      <c r="F139" s="1306"/>
    </row>
    <row r="140" spans="1:6" ht="15" customHeight="1" x14ac:dyDescent="0.2">
      <c r="A140" s="1467"/>
      <c r="B140" s="1498" t="s">
        <v>213</v>
      </c>
      <c r="C140" s="1420"/>
      <c r="D140" s="1316"/>
      <c r="E140" s="1381"/>
      <c r="F140" s="1306"/>
    </row>
    <row r="141" spans="1:6" ht="15" customHeight="1" x14ac:dyDescent="0.2">
      <c r="A141" s="1468" t="s">
        <v>214</v>
      </c>
      <c r="B141" s="1464" t="s">
        <v>215</v>
      </c>
      <c r="C141" s="1417">
        <f>+[2]BS17A!$D72</f>
        <v>0</v>
      </c>
      <c r="D141" s="1311">
        <f>+[2]BS17A!$U72</f>
        <v>10780</v>
      </c>
      <c r="E141" s="1382">
        <f>+[2]BS17A!$V72</f>
        <v>0</v>
      </c>
      <c r="F141" s="1306"/>
    </row>
    <row r="142" spans="1:6" ht="15" customHeight="1" x14ac:dyDescent="0.2">
      <c r="A142" s="1468" t="s">
        <v>216</v>
      </c>
      <c r="B142" s="1464" t="s">
        <v>217</v>
      </c>
      <c r="C142" s="1417">
        <f>+[2]BS17A!$D74</f>
        <v>0</v>
      </c>
      <c r="D142" s="1311">
        <f>+[2]BS17A!$U74</f>
        <v>10780</v>
      </c>
      <c r="E142" s="1382">
        <f>+[2]BS17A!$V74</f>
        <v>0</v>
      </c>
      <c r="F142" s="1306"/>
    </row>
    <row r="143" spans="1:6" ht="15" customHeight="1" x14ac:dyDescent="0.2">
      <c r="A143" s="1468" t="s">
        <v>218</v>
      </c>
      <c r="B143" s="1464" t="s">
        <v>219</v>
      </c>
      <c r="C143" s="1417">
        <f>+[2]BS17A!$D75</f>
        <v>3</v>
      </c>
      <c r="D143" s="1311">
        <f>+[2]BS17A!$U75</f>
        <v>4750</v>
      </c>
      <c r="E143" s="1382">
        <f>+[2]BS17A!$V75</f>
        <v>14250</v>
      </c>
      <c r="F143" s="1306"/>
    </row>
    <row r="144" spans="1:6" ht="15" customHeight="1" x14ac:dyDescent="0.2">
      <c r="A144" s="1468" t="s">
        <v>220</v>
      </c>
      <c r="B144" s="1464" t="s">
        <v>221</v>
      </c>
      <c r="C144" s="1417">
        <f>+[2]BS17A!$D77</f>
        <v>0</v>
      </c>
      <c r="D144" s="1311">
        <f>+[2]BS17A!$U77</f>
        <v>86670</v>
      </c>
      <c r="E144" s="1382">
        <f>+[2]BS17A!$V77</f>
        <v>0</v>
      </c>
      <c r="F144" s="1306"/>
    </row>
    <row r="145" spans="1:6" ht="15" customHeight="1" x14ac:dyDescent="0.2">
      <c r="A145" s="1468" t="s">
        <v>222</v>
      </c>
      <c r="B145" s="1464" t="s">
        <v>223</v>
      </c>
      <c r="C145" s="1417">
        <f>+[2]BS17A!$D78</f>
        <v>0</v>
      </c>
      <c r="D145" s="1311">
        <f>+[2]BS17A!$U78</f>
        <v>10230</v>
      </c>
      <c r="E145" s="1382">
        <f>+[2]BS17A!$V78</f>
        <v>0</v>
      </c>
      <c r="F145" s="1306"/>
    </row>
    <row r="146" spans="1:6" ht="15" customHeight="1" x14ac:dyDescent="0.2">
      <c r="A146" s="1468" t="s">
        <v>224</v>
      </c>
      <c r="B146" s="1464" t="s">
        <v>225</v>
      </c>
      <c r="C146" s="1417">
        <f>+[2]BS17A!$D81</f>
        <v>0</v>
      </c>
      <c r="D146" s="1311">
        <f>+[2]BS17A!$U81</f>
        <v>7880</v>
      </c>
      <c r="E146" s="1382">
        <f>+[2]BS17A!$V81</f>
        <v>0</v>
      </c>
      <c r="F146" s="1306"/>
    </row>
    <row r="147" spans="1:6" ht="15" customHeight="1" x14ac:dyDescent="0.2">
      <c r="A147" s="1469"/>
      <c r="B147" s="1497" t="s">
        <v>226</v>
      </c>
      <c r="C147" s="1452">
        <f>SUM(C141:C146)</f>
        <v>3</v>
      </c>
      <c r="D147" s="1383"/>
      <c r="E147" s="1384">
        <f>SUM(E141:E146)</f>
        <v>14250</v>
      </c>
      <c r="F147" s="1306"/>
    </row>
    <row r="148" spans="1:6" ht="15" customHeight="1" x14ac:dyDescent="0.2">
      <c r="A148" s="1475"/>
      <c r="B148" s="1474" t="s">
        <v>227</v>
      </c>
      <c r="C148" s="1320">
        <f>+C139+C147</f>
        <v>5727</v>
      </c>
      <c r="D148" s="1385"/>
      <c r="E148" s="1386">
        <f>+E139+E147</f>
        <v>206004490</v>
      </c>
      <c r="F148" s="1306"/>
    </row>
    <row r="149" spans="1:6" ht="12.75" x14ac:dyDescent="0.2">
      <c r="A149" s="1306"/>
      <c r="B149" s="1306"/>
      <c r="C149" s="1306"/>
      <c r="D149" s="1306"/>
      <c r="E149" s="1306"/>
      <c r="F149" s="1306"/>
    </row>
    <row r="150" spans="1:6" ht="12.75" x14ac:dyDescent="0.2">
      <c r="A150" s="1306"/>
      <c r="B150" s="1306"/>
      <c r="C150" s="1306"/>
      <c r="D150" s="1306"/>
      <c r="E150" s="1306"/>
      <c r="F150" s="1303"/>
    </row>
    <row r="151" spans="1:6" ht="12.75" x14ac:dyDescent="0.2">
      <c r="A151" s="1607" t="s">
        <v>228</v>
      </c>
      <c r="B151" s="1608"/>
      <c r="C151" s="1608"/>
      <c r="D151" s="1608"/>
      <c r="E151" s="1609"/>
      <c r="F151" s="1303"/>
    </row>
    <row r="152" spans="1:6" ht="47.25" customHeight="1" x14ac:dyDescent="0.2">
      <c r="A152" s="1077" t="s">
        <v>14</v>
      </c>
      <c r="B152" s="1077" t="s">
        <v>15</v>
      </c>
      <c r="C152" s="1528" t="s">
        <v>16</v>
      </c>
      <c r="D152" s="1123" t="s">
        <v>17</v>
      </c>
      <c r="E152" s="1530" t="s">
        <v>18</v>
      </c>
      <c r="F152" s="1306"/>
    </row>
    <row r="153" spans="1:6" ht="15" customHeight="1" x14ac:dyDescent="0.2">
      <c r="A153" s="1467" t="s">
        <v>229</v>
      </c>
      <c r="B153" s="1484" t="s">
        <v>230</v>
      </c>
      <c r="C153" s="1420">
        <f>+[2]BS17A!D43</f>
        <v>268</v>
      </c>
      <c r="D153" s="1316">
        <f>[2]BS17A!U43</f>
        <v>740</v>
      </c>
      <c r="E153" s="1381">
        <f>+[2]BS17A!V43</f>
        <v>198320</v>
      </c>
      <c r="F153" s="1306"/>
    </row>
    <row r="154" spans="1:6" ht="15" customHeight="1" x14ac:dyDescent="0.2">
      <c r="A154" s="1469" t="s">
        <v>231</v>
      </c>
      <c r="B154" s="1465" t="s">
        <v>232</v>
      </c>
      <c r="C154" s="1429">
        <f>+[2]BS17A!D44+[2]BS17A!D45</f>
        <v>0</v>
      </c>
      <c r="D154" s="1318">
        <f>[2]BS17A!U44</f>
        <v>100</v>
      </c>
      <c r="E154" s="1387">
        <f>+[2]BS17A!V44+[2]BS17A!V45</f>
        <v>0</v>
      </c>
      <c r="F154" s="1306"/>
    </row>
    <row r="155" spans="1:6" ht="15" customHeight="1" x14ac:dyDescent="0.2">
      <c r="A155" s="1475"/>
      <c r="B155" s="1474" t="s">
        <v>233</v>
      </c>
      <c r="C155" s="1320">
        <f>SUM(C153:C154)</f>
        <v>268</v>
      </c>
      <c r="D155" s="1385"/>
      <c r="E155" s="1386">
        <f>SUM(E153:E154)</f>
        <v>198320</v>
      </c>
      <c r="F155" s="1306"/>
    </row>
    <row r="156" spans="1:6" ht="12.75" x14ac:dyDescent="0.2">
      <c r="A156" s="1306"/>
      <c r="B156" s="1306"/>
      <c r="C156" s="1306"/>
      <c r="D156" s="1306"/>
      <c r="E156" s="1306"/>
      <c r="F156" s="1306"/>
    </row>
    <row r="157" spans="1:6" ht="12.75" x14ac:dyDescent="0.2">
      <c r="A157" s="1306"/>
      <c r="B157" s="1306"/>
      <c r="C157" s="1306"/>
      <c r="D157" s="1306"/>
      <c r="E157" s="1306"/>
      <c r="F157" s="1306"/>
    </row>
    <row r="158" spans="1:6" ht="18" customHeight="1" x14ac:dyDescent="0.2">
      <c r="A158" s="1607" t="s">
        <v>234</v>
      </c>
      <c r="B158" s="1608"/>
      <c r="C158" s="1608"/>
      <c r="D158" s="1608"/>
      <c r="E158" s="1609"/>
      <c r="F158" s="1303"/>
    </row>
    <row r="159" spans="1:6" ht="47.25" customHeight="1" x14ac:dyDescent="0.2">
      <c r="A159" s="1077" t="s">
        <v>14</v>
      </c>
      <c r="B159" s="1077" t="s">
        <v>15</v>
      </c>
      <c r="C159" s="1528" t="s">
        <v>16</v>
      </c>
      <c r="D159" s="1123" t="s">
        <v>17</v>
      </c>
      <c r="E159" s="1530" t="s">
        <v>18</v>
      </c>
      <c r="F159" s="1306"/>
    </row>
    <row r="160" spans="1:6" ht="15" customHeight="1" x14ac:dyDescent="0.2">
      <c r="A160" s="1467" t="s">
        <v>235</v>
      </c>
      <c r="B160" s="1462" t="s">
        <v>236</v>
      </c>
      <c r="C160" s="1447">
        <f>+[2]BS17A!$D1481</f>
        <v>0</v>
      </c>
      <c r="D160" s="1316">
        <f>+[2]BS17A!$U1481</f>
        <v>40370</v>
      </c>
      <c r="E160" s="1381">
        <f>+[2]BS17A!$V1481</f>
        <v>0</v>
      </c>
      <c r="F160" s="1306"/>
    </row>
    <row r="161" spans="1:6" ht="15" customHeight="1" x14ac:dyDescent="0.2">
      <c r="A161" s="1468" t="s">
        <v>237</v>
      </c>
      <c r="B161" s="1464" t="s">
        <v>238</v>
      </c>
      <c r="C161" s="1451">
        <f>+[2]BS17A!$D1482</f>
        <v>0</v>
      </c>
      <c r="D161" s="1311">
        <f>+[2]BS17A!$U1482</f>
        <v>25390</v>
      </c>
      <c r="E161" s="1382">
        <f>+[2]BS17A!$V1482</f>
        <v>0</v>
      </c>
      <c r="F161" s="1306"/>
    </row>
    <row r="162" spans="1:6" ht="15" customHeight="1" x14ac:dyDescent="0.2">
      <c r="A162" s="1468" t="s">
        <v>239</v>
      </c>
      <c r="B162" s="1463" t="s">
        <v>240</v>
      </c>
      <c r="C162" s="1451">
        <f>+[2]BS17A!$D1483</f>
        <v>0</v>
      </c>
      <c r="D162" s="1311">
        <f>+[2]BS17A!$U1483</f>
        <v>26150</v>
      </c>
      <c r="E162" s="1382">
        <f>+[2]BS17A!$V1483</f>
        <v>0</v>
      </c>
      <c r="F162" s="1306"/>
    </row>
    <row r="163" spans="1:6" ht="15" customHeight="1" x14ac:dyDescent="0.2">
      <c r="A163" s="1468" t="s">
        <v>241</v>
      </c>
      <c r="B163" s="1464" t="s">
        <v>242</v>
      </c>
      <c r="C163" s="1451">
        <f>+[2]BS17A!$D1484</f>
        <v>0</v>
      </c>
      <c r="D163" s="1311">
        <f>+[2]BS17A!$U1484</f>
        <v>784500</v>
      </c>
      <c r="E163" s="1382">
        <f>+[2]BS17A!$V1484</f>
        <v>0</v>
      </c>
      <c r="F163" s="1306"/>
    </row>
    <row r="164" spans="1:6" ht="15" customHeight="1" x14ac:dyDescent="0.2">
      <c r="A164" s="1468" t="s">
        <v>243</v>
      </c>
      <c r="B164" s="1464" t="s">
        <v>244</v>
      </c>
      <c r="C164" s="1451">
        <f>+[2]BS17A!$D1485</f>
        <v>0</v>
      </c>
      <c r="D164" s="1311">
        <f>+[2]BS17A!$U1485</f>
        <v>356330</v>
      </c>
      <c r="E164" s="1382">
        <f>+[2]BS17A!$V1485</f>
        <v>0</v>
      </c>
      <c r="F164" s="1306"/>
    </row>
    <row r="165" spans="1:6" ht="15" customHeight="1" x14ac:dyDescent="0.2">
      <c r="A165" s="1468" t="s">
        <v>245</v>
      </c>
      <c r="B165" s="1464" t="s">
        <v>246</v>
      </c>
      <c r="C165" s="1451">
        <f>+[2]BS17A!$D1486</f>
        <v>0</v>
      </c>
      <c r="D165" s="1311">
        <f>+[2]BS17A!$U1486</f>
        <v>544860</v>
      </c>
      <c r="E165" s="1382">
        <f>+[2]BS17A!$V1486</f>
        <v>0</v>
      </c>
      <c r="F165" s="1306"/>
    </row>
    <row r="166" spans="1:6" ht="15" customHeight="1" x14ac:dyDescent="0.2">
      <c r="A166" s="1495" t="s">
        <v>247</v>
      </c>
      <c r="B166" s="1493" t="s">
        <v>248</v>
      </c>
      <c r="C166" s="1451">
        <f>+[2]BS17A!$D1487</f>
        <v>0</v>
      </c>
      <c r="D166" s="1311">
        <f>+[2]BS17A!$U1487</f>
        <v>49130</v>
      </c>
      <c r="E166" s="1382">
        <f>+[2]BS17A!$V1487</f>
        <v>0</v>
      </c>
      <c r="F166" s="1306"/>
    </row>
    <row r="167" spans="1:6" ht="15" customHeight="1" x14ac:dyDescent="0.2">
      <c r="A167" s="1496">
        <v>1901029</v>
      </c>
      <c r="B167" s="1494" t="s">
        <v>249</v>
      </c>
      <c r="C167" s="1448">
        <f>+[2]BS17A!$D1488</f>
        <v>0</v>
      </c>
      <c r="D167" s="1318">
        <f>+[2]BS17A!$U1488</f>
        <v>638670</v>
      </c>
      <c r="E167" s="1387">
        <f>+[2]BS17A!$V1488</f>
        <v>0</v>
      </c>
      <c r="F167" s="1306"/>
    </row>
    <row r="168" spans="1:6" ht="15" customHeight="1" x14ac:dyDescent="0.2">
      <c r="A168" s="1371"/>
      <c r="B168" s="1388" t="s">
        <v>250</v>
      </c>
      <c r="C168" s="1389">
        <f>SUM(C160:C167)</f>
        <v>0</v>
      </c>
      <c r="D168" s="1390"/>
      <c r="E168" s="1391">
        <f>SUM(E160:E167)</f>
        <v>0</v>
      </c>
      <c r="F168" s="1306"/>
    </row>
    <row r="169" spans="1:6" ht="12.75" x14ac:dyDescent="0.2">
      <c r="A169" s="1306"/>
      <c r="B169" s="1306"/>
      <c r="C169" s="1306"/>
      <c r="D169" s="1306"/>
      <c r="E169" s="1306"/>
      <c r="F169" s="1306"/>
    </row>
    <row r="170" spans="1:6" ht="18" customHeight="1" x14ac:dyDescent="0.2">
      <c r="A170" s="1306"/>
      <c r="B170" s="1306"/>
      <c r="C170" s="1306"/>
      <c r="D170" s="1306"/>
      <c r="E170" s="1306"/>
      <c r="F170" s="1306"/>
    </row>
    <row r="171" spans="1:6" ht="18" customHeight="1" x14ac:dyDescent="0.2">
      <c r="A171" s="1589" t="s">
        <v>251</v>
      </c>
      <c r="B171" s="1590"/>
      <c r="C171" s="1590"/>
      <c r="D171" s="1590"/>
      <c r="E171" s="1591"/>
      <c r="F171" s="1303"/>
    </row>
    <row r="172" spans="1:6" ht="46.5" customHeight="1" x14ac:dyDescent="0.2">
      <c r="A172" s="1077" t="s">
        <v>14</v>
      </c>
      <c r="B172" s="1077" t="s">
        <v>15</v>
      </c>
      <c r="C172" s="1528" t="s">
        <v>16</v>
      </c>
      <c r="D172" s="1123" t="s">
        <v>17</v>
      </c>
      <c r="E172" s="1530" t="s">
        <v>18</v>
      </c>
      <c r="F172" s="1306"/>
    </row>
    <row r="173" spans="1:6" ht="12.75" customHeight="1" x14ac:dyDescent="0.2">
      <c r="A173" s="1491">
        <v>1101004</v>
      </c>
      <c r="B173" s="1271" t="s">
        <v>252</v>
      </c>
      <c r="C173" s="1420">
        <f>+[2]BS17A!$D805</f>
        <v>8</v>
      </c>
      <c r="D173" s="1316">
        <f>+[2]BS17A!$U805</f>
        <v>13840</v>
      </c>
      <c r="E173" s="1381">
        <f>+[2]BS17A!$V805</f>
        <v>110720</v>
      </c>
      <c r="F173" s="1306"/>
    </row>
    <row r="174" spans="1:6" ht="12.75" customHeight="1" x14ac:dyDescent="0.2">
      <c r="A174" s="1490">
        <v>1101006</v>
      </c>
      <c r="B174" s="1272" t="s">
        <v>253</v>
      </c>
      <c r="C174" s="1417">
        <f>+[2]BS17A!$D806</f>
        <v>0</v>
      </c>
      <c r="D174" s="1311">
        <f>+[2]BS17A!$U806</f>
        <v>11070</v>
      </c>
      <c r="E174" s="1382">
        <f>+[2]BS17A!$V806</f>
        <v>0</v>
      </c>
      <c r="F174" s="1306"/>
    </row>
    <row r="175" spans="1:6" ht="24.75" customHeight="1" x14ac:dyDescent="0.2">
      <c r="A175" s="1490" t="s">
        <v>254</v>
      </c>
      <c r="B175" s="1273" t="s">
        <v>255</v>
      </c>
      <c r="C175" s="1417">
        <f>+[2]BS17A!$D1197</f>
        <v>663</v>
      </c>
      <c r="D175" s="1311">
        <f>+[2]BS17A!$U1197</f>
        <v>4740</v>
      </c>
      <c r="E175" s="1382">
        <f>+[2]BS17A!$V1197</f>
        <v>3142620</v>
      </c>
      <c r="F175" s="1306"/>
    </row>
    <row r="176" spans="1:6" ht="24.75" customHeight="1" x14ac:dyDescent="0.2">
      <c r="A176" s="1490" t="s">
        <v>256</v>
      </c>
      <c r="B176" s="1273" t="s">
        <v>257</v>
      </c>
      <c r="C176" s="1417">
        <f>+[2]BS17A!$D1198</f>
        <v>17</v>
      </c>
      <c r="D176" s="1311">
        <f>+[2]BS17A!$U1198</f>
        <v>13370</v>
      </c>
      <c r="E176" s="1382">
        <f>+[2]BS17A!$V1198</f>
        <v>227290</v>
      </c>
      <c r="F176" s="1306"/>
    </row>
    <row r="177" spans="1:6" ht="24.75" customHeight="1" x14ac:dyDescent="0.2">
      <c r="A177" s="1490" t="s">
        <v>258</v>
      </c>
      <c r="B177" s="1273" t="s">
        <v>259</v>
      </c>
      <c r="C177" s="1417">
        <f>+[2]BS17A!$D1199</f>
        <v>38</v>
      </c>
      <c r="D177" s="1311">
        <f>+[2]BS17A!$U1199</f>
        <v>22670</v>
      </c>
      <c r="E177" s="1382">
        <f>+[2]BS17A!$V1199</f>
        <v>861460</v>
      </c>
      <c r="F177" s="1306"/>
    </row>
    <row r="178" spans="1:6" ht="12.75" customHeight="1" x14ac:dyDescent="0.2">
      <c r="A178" s="1490" t="s">
        <v>260</v>
      </c>
      <c r="B178" s="1273" t="s">
        <v>261</v>
      </c>
      <c r="C178" s="1417">
        <f>+[2]BS17A!$D1200</f>
        <v>0</v>
      </c>
      <c r="D178" s="1311">
        <f>+[2]BS17A!$U1200</f>
        <v>43280</v>
      </c>
      <c r="E178" s="1382">
        <f>+[2]BS17A!$V1200</f>
        <v>0</v>
      </c>
      <c r="F178" s="1306"/>
    </row>
    <row r="179" spans="1:6" ht="12.75" customHeight="1" x14ac:dyDescent="0.2">
      <c r="A179" s="1490" t="s">
        <v>262</v>
      </c>
      <c r="B179" s="1273" t="s">
        <v>263</v>
      </c>
      <c r="C179" s="1417">
        <f>+[2]BS17A!$D1201</f>
        <v>23</v>
      </c>
      <c r="D179" s="1311">
        <f>+[2]BS17A!$U1201</f>
        <v>48240</v>
      </c>
      <c r="E179" s="1382">
        <f>+[2]BS17A!$V1201</f>
        <v>1109520</v>
      </c>
      <c r="F179" s="1306"/>
    </row>
    <row r="180" spans="1:6" ht="24.75" customHeight="1" x14ac:dyDescent="0.2">
      <c r="A180" s="1490" t="s">
        <v>264</v>
      </c>
      <c r="B180" s="1273" t="s">
        <v>265</v>
      </c>
      <c r="C180" s="1417">
        <f>+[2]BS17A!$D1202</f>
        <v>0</v>
      </c>
      <c r="D180" s="1311">
        <f>+[2]BS17A!$U1202</f>
        <v>27060</v>
      </c>
      <c r="E180" s="1382">
        <f>+[2]BS17A!$V1202</f>
        <v>0</v>
      </c>
      <c r="F180" s="1306"/>
    </row>
    <row r="181" spans="1:6" ht="12.75" customHeight="1" x14ac:dyDescent="0.2">
      <c r="A181" s="1490" t="s">
        <v>266</v>
      </c>
      <c r="B181" s="1274" t="s">
        <v>267</v>
      </c>
      <c r="C181" s="1417">
        <f>+[2]BS17A!$D1203</f>
        <v>0</v>
      </c>
      <c r="D181" s="1311">
        <f>+[2]BS17A!$U1203</f>
        <v>209350</v>
      </c>
      <c r="E181" s="1382">
        <f>+[2]BS17A!$V1203</f>
        <v>0</v>
      </c>
      <c r="F181" s="1306"/>
    </row>
    <row r="182" spans="1:6" ht="12.75" customHeight="1" x14ac:dyDescent="0.2">
      <c r="A182" s="1490" t="s">
        <v>268</v>
      </c>
      <c r="B182" s="1273" t="s">
        <v>269</v>
      </c>
      <c r="C182" s="1417">
        <f>+[2]BS17A!$D1204</f>
        <v>0</v>
      </c>
      <c r="D182" s="1311">
        <f>+[2]BS17A!$U1204</f>
        <v>238000</v>
      </c>
      <c r="E182" s="1382">
        <f>+[2]BS17A!$V1204</f>
        <v>0</v>
      </c>
      <c r="F182" s="1306"/>
    </row>
    <row r="183" spans="1:6" ht="12.75" customHeight="1" x14ac:dyDescent="0.2">
      <c r="A183" s="1490" t="s">
        <v>270</v>
      </c>
      <c r="B183" s="1273" t="s">
        <v>271</v>
      </c>
      <c r="C183" s="1417">
        <f>+[2]BS17A!$D1205</f>
        <v>0</v>
      </c>
      <c r="D183" s="1311">
        <f>+[2]BS17A!$U1205</f>
        <v>194080</v>
      </c>
      <c r="E183" s="1382">
        <f>+[2]BS17A!$V1205</f>
        <v>0</v>
      </c>
      <c r="F183" s="1306"/>
    </row>
    <row r="184" spans="1:6" ht="24.75" customHeight="1" x14ac:dyDescent="0.2">
      <c r="A184" s="1490" t="s">
        <v>272</v>
      </c>
      <c r="B184" s="1274" t="s">
        <v>273</v>
      </c>
      <c r="C184" s="1417">
        <f>+[2]BS17A!$D1206</f>
        <v>0</v>
      </c>
      <c r="D184" s="1311">
        <f>+[2]BS17A!$U1206</f>
        <v>249290</v>
      </c>
      <c r="E184" s="1382">
        <f>+[2]BS17A!$V1206</f>
        <v>0</v>
      </c>
      <c r="F184" s="1306"/>
    </row>
    <row r="185" spans="1:6" ht="24.75" customHeight="1" x14ac:dyDescent="0.2">
      <c r="A185" s="1490" t="s">
        <v>274</v>
      </c>
      <c r="B185" s="1274" t="s">
        <v>275</v>
      </c>
      <c r="C185" s="1417">
        <f>+[2]BS17A!$D1207</f>
        <v>0</v>
      </c>
      <c r="D185" s="1311">
        <f>+[2]BS17A!$U1207</f>
        <v>255080</v>
      </c>
      <c r="E185" s="1382">
        <f>+[2]BS17A!$V1207</f>
        <v>0</v>
      </c>
      <c r="F185" s="1306"/>
    </row>
    <row r="186" spans="1:6" ht="24.75" customHeight="1" x14ac:dyDescent="0.2">
      <c r="A186" s="1490" t="s">
        <v>276</v>
      </c>
      <c r="B186" s="1274" t="s">
        <v>277</v>
      </c>
      <c r="C186" s="1417">
        <f>+[2]BS17A!$D1208</f>
        <v>0</v>
      </c>
      <c r="D186" s="1311">
        <f>+[2]BS17A!$U1208</f>
        <v>215710</v>
      </c>
      <c r="E186" s="1382">
        <f>+[2]BS17A!$V1208</f>
        <v>0</v>
      </c>
      <c r="F186" s="1306"/>
    </row>
    <row r="187" spans="1:6" ht="12.75" customHeight="1" x14ac:dyDescent="0.2">
      <c r="A187" s="1490" t="s">
        <v>278</v>
      </c>
      <c r="B187" s="1274" t="s">
        <v>279</v>
      </c>
      <c r="C187" s="1417">
        <f>+[2]BS17A!$D1209</f>
        <v>0</v>
      </c>
      <c r="D187" s="1311">
        <f>+[2]BS17A!$U1209</f>
        <v>230250</v>
      </c>
      <c r="E187" s="1382">
        <f>+[2]BS17A!$V1209</f>
        <v>0</v>
      </c>
      <c r="F187" s="1306"/>
    </row>
    <row r="188" spans="1:6" ht="12.75" customHeight="1" x14ac:dyDescent="0.2">
      <c r="A188" s="1490" t="s">
        <v>280</v>
      </c>
      <c r="B188" s="1274" t="s">
        <v>281</v>
      </c>
      <c r="C188" s="1417">
        <f>+[2]BS17A!$D1210</f>
        <v>0</v>
      </c>
      <c r="D188" s="1311">
        <f>+[2]BS17A!$U1210</f>
        <v>275320</v>
      </c>
      <c r="E188" s="1382">
        <f>+[2]BS17A!$V1210</f>
        <v>0</v>
      </c>
      <c r="F188" s="1306"/>
    </row>
    <row r="189" spans="1:6" ht="24.75" customHeight="1" x14ac:dyDescent="0.2">
      <c r="A189" s="1490" t="s">
        <v>282</v>
      </c>
      <c r="B189" s="1273" t="s">
        <v>283</v>
      </c>
      <c r="C189" s="1417">
        <f>+[2]BS17A!$D1211</f>
        <v>0</v>
      </c>
      <c r="D189" s="1311">
        <f>+[2]BS17A!$U1211</f>
        <v>244150</v>
      </c>
      <c r="E189" s="1382">
        <f>+[2]BS17A!$V1211</f>
        <v>0</v>
      </c>
      <c r="F189" s="1306"/>
    </row>
    <row r="190" spans="1:6" ht="24.75" customHeight="1" x14ac:dyDescent="0.2">
      <c r="A190" s="1490" t="s">
        <v>284</v>
      </c>
      <c r="B190" s="1274" t="s">
        <v>285</v>
      </c>
      <c r="C190" s="1417">
        <f>+[2]BS17A!$D1212</f>
        <v>0</v>
      </c>
      <c r="D190" s="1311">
        <f>+[2]BS17A!$U1212</f>
        <v>1786710</v>
      </c>
      <c r="E190" s="1382">
        <f>+[2]BS17A!$V1212</f>
        <v>0</v>
      </c>
      <c r="F190" s="1306"/>
    </row>
    <row r="191" spans="1:6" ht="12.75" customHeight="1" x14ac:dyDescent="0.2">
      <c r="A191" s="1490" t="s">
        <v>286</v>
      </c>
      <c r="B191" s="1274" t="s">
        <v>287</v>
      </c>
      <c r="C191" s="1417">
        <f>+[2]BS17A!$D1213</f>
        <v>0</v>
      </c>
      <c r="D191" s="1311">
        <f>+[2]BS17A!$U1213</f>
        <v>1115980</v>
      </c>
      <c r="E191" s="1382">
        <f>+[2]BS17A!$V1213</f>
        <v>0</v>
      </c>
      <c r="F191" s="1306"/>
    </row>
    <row r="192" spans="1:6" ht="12.75" customHeight="1" x14ac:dyDescent="0.2">
      <c r="A192" s="1468" t="s">
        <v>288</v>
      </c>
      <c r="B192" s="1274" t="s">
        <v>289</v>
      </c>
      <c r="C192" s="1417">
        <f>+[2]BS17A!$D1214</f>
        <v>0</v>
      </c>
      <c r="D192" s="1311">
        <f>+[2]BS17A!$U1214</f>
        <v>1080140</v>
      </c>
      <c r="E192" s="1382">
        <f>+[2]BS17A!$V1214</f>
        <v>0</v>
      </c>
      <c r="F192" s="1306"/>
    </row>
    <row r="193" spans="1:6" ht="24.75" customHeight="1" x14ac:dyDescent="0.2">
      <c r="A193" s="1490" t="s">
        <v>290</v>
      </c>
      <c r="B193" s="1274" t="s">
        <v>291</v>
      </c>
      <c r="C193" s="1417">
        <f>+[2]BS17A!$D1215</f>
        <v>0</v>
      </c>
      <c r="D193" s="1311">
        <f>+[2]BS17A!$U1215</f>
        <v>1131580</v>
      </c>
      <c r="E193" s="1382">
        <f>+[2]BS17A!$V1215</f>
        <v>0</v>
      </c>
      <c r="F193" s="1306"/>
    </row>
    <row r="194" spans="1:6" ht="12.75" customHeight="1" x14ac:dyDescent="0.2">
      <c r="A194" s="1468" t="s">
        <v>292</v>
      </c>
      <c r="B194" s="1274" t="s">
        <v>293</v>
      </c>
      <c r="C194" s="1417">
        <f>+[2]BS17A!$D1216</f>
        <v>0</v>
      </c>
      <c r="D194" s="1311">
        <f>+[2]BS17A!$U1216</f>
        <v>160130</v>
      </c>
      <c r="E194" s="1382">
        <f>+[2]BS17A!$V1216</f>
        <v>0</v>
      </c>
      <c r="F194" s="1306"/>
    </row>
    <row r="195" spans="1:6" ht="12.75" customHeight="1" x14ac:dyDescent="0.2">
      <c r="A195" s="1468" t="s">
        <v>294</v>
      </c>
      <c r="B195" s="1274" t="s">
        <v>295</v>
      </c>
      <c r="C195" s="1417">
        <f>+[2]BS17A!$D1217</f>
        <v>0</v>
      </c>
      <c r="D195" s="1311">
        <f>+[2]BS17A!$U1217</f>
        <v>365410</v>
      </c>
      <c r="E195" s="1382">
        <f>+[2]BS17A!$V1217</f>
        <v>0</v>
      </c>
      <c r="F195" s="1306"/>
    </row>
    <row r="196" spans="1:6" ht="12.75" customHeight="1" x14ac:dyDescent="0.2">
      <c r="A196" s="1490" t="s">
        <v>296</v>
      </c>
      <c r="B196" s="1274" t="s">
        <v>297</v>
      </c>
      <c r="C196" s="1417">
        <f>+[2]BS17A!$D1218</f>
        <v>0</v>
      </c>
      <c r="D196" s="1311">
        <f>+[2]BS17A!$U1218</f>
        <v>135470</v>
      </c>
      <c r="E196" s="1382">
        <f>+[2]BS17A!$V1218</f>
        <v>0</v>
      </c>
      <c r="F196" s="1306"/>
    </row>
    <row r="197" spans="1:6" ht="12.75" customHeight="1" x14ac:dyDescent="0.2">
      <c r="A197" s="1490" t="s">
        <v>298</v>
      </c>
      <c r="B197" s="1274" t="s">
        <v>299</v>
      </c>
      <c r="C197" s="1417">
        <f>+[2]BS17A!$D1219</f>
        <v>0</v>
      </c>
      <c r="D197" s="1311">
        <f>+[2]BS17A!$U1219</f>
        <v>1097590</v>
      </c>
      <c r="E197" s="1382">
        <f>+[2]BS17A!$V1219</f>
        <v>0</v>
      </c>
      <c r="F197" s="1306"/>
    </row>
    <row r="198" spans="1:6" ht="12.75" customHeight="1" x14ac:dyDescent="0.2">
      <c r="A198" s="1490" t="s">
        <v>300</v>
      </c>
      <c r="B198" s="1274" t="s">
        <v>301</v>
      </c>
      <c r="C198" s="1417">
        <f>+[2]BS17A!$D1220</f>
        <v>0</v>
      </c>
      <c r="D198" s="1311">
        <f>+[2]BS17A!$U1220</f>
        <v>1097590</v>
      </c>
      <c r="E198" s="1382">
        <f>+[2]BS17A!$V1220</f>
        <v>0</v>
      </c>
      <c r="F198" s="1306"/>
    </row>
    <row r="199" spans="1:6" ht="12.75" customHeight="1" x14ac:dyDescent="0.2">
      <c r="A199" s="1490">
        <v>1801001</v>
      </c>
      <c r="B199" s="1272" t="s">
        <v>302</v>
      </c>
      <c r="C199" s="1417">
        <f>+[2]BS17A!$D1354</f>
        <v>20</v>
      </c>
      <c r="D199" s="1311">
        <f>+[2]BS17A!$U1354</f>
        <v>32740</v>
      </c>
      <c r="E199" s="1382">
        <f>+[2]BS17A!$V1354</f>
        <v>654800</v>
      </c>
      <c r="F199" s="1306"/>
    </row>
    <row r="200" spans="1:6" ht="12.75" customHeight="1" x14ac:dyDescent="0.2">
      <c r="A200" s="1490">
        <v>1801003</v>
      </c>
      <c r="B200" s="1274" t="s">
        <v>303</v>
      </c>
      <c r="C200" s="1417">
        <f>+[2]BS17A!$D1355</f>
        <v>0</v>
      </c>
      <c r="D200" s="1311">
        <f>+[2]BS17A!$U1355</f>
        <v>39490</v>
      </c>
      <c r="E200" s="1382">
        <f>+[2]BS17A!$V1355</f>
        <v>0</v>
      </c>
      <c r="F200" s="1306"/>
    </row>
    <row r="201" spans="1:6" ht="12.75" customHeight="1" x14ac:dyDescent="0.2">
      <c r="A201" s="1490">
        <v>1801006</v>
      </c>
      <c r="B201" s="1272" t="s">
        <v>304</v>
      </c>
      <c r="C201" s="1417">
        <f>+[2]BS17A!$D1356</f>
        <v>3</v>
      </c>
      <c r="D201" s="1311">
        <f>+[2]BS17A!$U1356</f>
        <v>42060</v>
      </c>
      <c r="E201" s="1382">
        <f>+[2]BS17A!$V1356</f>
        <v>126180</v>
      </c>
      <c r="F201" s="1306"/>
    </row>
    <row r="202" spans="1:6" ht="24.75" customHeight="1" x14ac:dyDescent="0.2">
      <c r="A202" s="1490" t="s">
        <v>305</v>
      </c>
      <c r="B202" s="1272" t="s">
        <v>306</v>
      </c>
      <c r="C202" s="1417">
        <f>[2]BS17A!D1036</f>
        <v>1</v>
      </c>
      <c r="D202" s="1311">
        <f>[2]BS17A!U1036</f>
        <v>8850</v>
      </c>
      <c r="E202" s="1382">
        <f>[2]BS17A!V1036</f>
        <v>8850</v>
      </c>
      <c r="F202" s="1306"/>
    </row>
    <row r="203" spans="1:6" ht="24.75" customHeight="1" x14ac:dyDescent="0.2">
      <c r="A203" s="1492" t="s">
        <v>307</v>
      </c>
      <c r="B203" s="1275" t="s">
        <v>308</v>
      </c>
      <c r="C203" s="1450">
        <f>[2]BS17A!D807</f>
        <v>0</v>
      </c>
      <c r="D203" s="1392">
        <f>[2]BS17A!U807</f>
        <v>375680</v>
      </c>
      <c r="E203" s="1393">
        <f>[2]BS17A!V807</f>
        <v>0</v>
      </c>
      <c r="F203" s="1306"/>
    </row>
    <row r="204" spans="1:6" ht="17.25" customHeight="1" x14ac:dyDescent="0.2">
      <c r="A204" s="1475"/>
      <c r="B204" s="1474" t="s">
        <v>309</v>
      </c>
      <c r="C204" s="1320">
        <f>SUM(C173:C203)</f>
        <v>773</v>
      </c>
      <c r="D204" s="1385"/>
      <c r="E204" s="1386">
        <f>SUM(E173:E203)</f>
        <v>6241440</v>
      </c>
      <c r="F204" s="1306"/>
    </row>
    <row r="205" spans="1:6" ht="21.75" customHeight="1" x14ac:dyDescent="0.2">
      <c r="A205" s="1306"/>
      <c r="B205" s="1306"/>
      <c r="C205" s="1306"/>
      <c r="D205" s="1306"/>
      <c r="E205" s="1306"/>
      <c r="F205" s="1306"/>
    </row>
    <row r="206" spans="1:6" ht="19.5" customHeight="1" x14ac:dyDescent="0.2">
      <c r="A206" s="1306"/>
      <c r="B206" s="1306"/>
      <c r="C206" s="1306"/>
      <c r="D206" s="1306"/>
      <c r="E206" s="1306"/>
      <c r="F206" s="1306"/>
    </row>
    <row r="207" spans="1:6" ht="18" customHeight="1" x14ac:dyDescent="0.2">
      <c r="A207" s="1589" t="s">
        <v>310</v>
      </c>
      <c r="B207" s="1590"/>
      <c r="C207" s="1590"/>
      <c r="D207" s="1590"/>
      <c r="E207" s="1591"/>
      <c r="F207" s="1303"/>
    </row>
    <row r="208" spans="1:6" ht="39.75" customHeight="1" x14ac:dyDescent="0.2">
      <c r="A208" s="1077" t="s">
        <v>14</v>
      </c>
      <c r="B208" s="1077" t="s">
        <v>15</v>
      </c>
      <c r="C208" s="1528" t="s">
        <v>16</v>
      </c>
      <c r="D208" s="1123" t="s">
        <v>17</v>
      </c>
      <c r="E208" s="1530" t="s">
        <v>18</v>
      </c>
      <c r="F208" s="1303"/>
    </row>
    <row r="209" spans="1:6" ht="12.75" customHeight="1" x14ac:dyDescent="0.2">
      <c r="A209" s="1467" t="s">
        <v>311</v>
      </c>
      <c r="B209" s="1484" t="s">
        <v>312</v>
      </c>
      <c r="C209" s="1420">
        <f>+[2]BS17A!$D18</f>
        <v>0</v>
      </c>
      <c r="D209" s="1316">
        <f>+[2]BS17A!$U18</f>
        <v>13700</v>
      </c>
      <c r="E209" s="1381">
        <f>+[2]BS17A!$V18</f>
        <v>0</v>
      </c>
      <c r="F209" s="1306"/>
    </row>
    <row r="210" spans="1:6" ht="12.75" customHeight="1" x14ac:dyDescent="0.2">
      <c r="A210" s="1468" t="s">
        <v>313</v>
      </c>
      <c r="B210" s="1464" t="s">
        <v>314</v>
      </c>
      <c r="C210" s="1417">
        <f>+[2]BS17A!$D19</f>
        <v>75</v>
      </c>
      <c r="D210" s="1311">
        <f>+[2]BS17A!$U19</f>
        <v>13700</v>
      </c>
      <c r="E210" s="1382">
        <f>+[2]BS17A!$V19</f>
        <v>1027500</v>
      </c>
      <c r="F210" s="1306"/>
    </row>
    <row r="211" spans="1:6" ht="12.75" customHeight="1" x14ac:dyDescent="0.2">
      <c r="A211" s="1468" t="s">
        <v>315</v>
      </c>
      <c r="B211" s="1463" t="s">
        <v>316</v>
      </c>
      <c r="C211" s="1417">
        <f>+[2]BS17A!$D47</f>
        <v>0</v>
      </c>
      <c r="D211" s="1311">
        <f>+[2]BS17A!$U47</f>
        <v>1310</v>
      </c>
      <c r="E211" s="1382">
        <f>+[2]BS17A!$V47</f>
        <v>0</v>
      </c>
      <c r="F211" s="1306"/>
    </row>
    <row r="212" spans="1:6" ht="12.75" customHeight="1" x14ac:dyDescent="0.2">
      <c r="A212" s="1468" t="s">
        <v>317</v>
      </c>
      <c r="B212" s="1463" t="s">
        <v>318</v>
      </c>
      <c r="C212" s="1417">
        <f>+[2]BS17A!$D48</f>
        <v>513</v>
      </c>
      <c r="D212" s="1311">
        <f>+[2]BS17A!$U48</f>
        <v>640</v>
      </c>
      <c r="E212" s="1382">
        <f>+[2]BS17A!$V48</f>
        <v>328320</v>
      </c>
      <c r="F212" s="1306"/>
    </row>
    <row r="213" spans="1:6" ht="12.75" customHeight="1" x14ac:dyDescent="0.2">
      <c r="A213" s="1468" t="s">
        <v>319</v>
      </c>
      <c r="B213" s="1464" t="s">
        <v>320</v>
      </c>
      <c r="C213" s="1417">
        <f>+[2]BS17A!$D49</f>
        <v>407</v>
      </c>
      <c r="D213" s="1311">
        <f>+[2]BS17A!$U49</f>
        <v>1940</v>
      </c>
      <c r="E213" s="1382">
        <f>+[2]BS17A!$V49</f>
        <v>789580</v>
      </c>
      <c r="F213" s="1306"/>
    </row>
    <row r="214" spans="1:6" ht="12.75" customHeight="1" x14ac:dyDescent="0.2">
      <c r="A214" s="1468" t="s">
        <v>321</v>
      </c>
      <c r="B214" s="1464" t="s">
        <v>322</v>
      </c>
      <c r="C214" s="1417">
        <f>+[2]BS17A!$D50</f>
        <v>48</v>
      </c>
      <c r="D214" s="1311">
        <f>+[2]BS17A!$U50</f>
        <v>14590</v>
      </c>
      <c r="E214" s="1382">
        <f>+[2]BS17A!$V50</f>
        <v>700320</v>
      </c>
      <c r="F214" s="1306"/>
    </row>
    <row r="215" spans="1:6" ht="12.75" customHeight="1" x14ac:dyDescent="0.2">
      <c r="A215" s="1468" t="s">
        <v>323</v>
      </c>
      <c r="B215" s="1463" t="s">
        <v>324</v>
      </c>
      <c r="C215" s="1417">
        <f>+[2]BS17A!$D51</f>
        <v>89</v>
      </c>
      <c r="D215" s="1311">
        <f>+[2]BS17A!$U51</f>
        <v>33500</v>
      </c>
      <c r="E215" s="1382">
        <f>+[2]BS17A!$V51</f>
        <v>2981500</v>
      </c>
      <c r="F215" s="1306"/>
    </row>
    <row r="216" spans="1:6" ht="12.75" customHeight="1" x14ac:dyDescent="0.2">
      <c r="A216" s="1490" t="s">
        <v>325</v>
      </c>
      <c r="B216" s="1463" t="s">
        <v>326</v>
      </c>
      <c r="C216" s="1417">
        <f>+[2]BS17A!D52</f>
        <v>10</v>
      </c>
      <c r="D216" s="1394"/>
      <c r="E216" s="1382">
        <f>+[2]BS17A!V52</f>
        <v>83600</v>
      </c>
      <c r="F216" s="1306"/>
    </row>
    <row r="217" spans="1:6" ht="12.75" customHeight="1" x14ac:dyDescent="0.2">
      <c r="A217" s="1469" t="s">
        <v>327</v>
      </c>
      <c r="B217" s="1465" t="s">
        <v>328</v>
      </c>
      <c r="C217" s="1429">
        <f>+[2]BS17A!$D1861</f>
        <v>85</v>
      </c>
      <c r="D217" s="1318">
        <f>+[2]BS17A!$U1861</f>
        <v>27160</v>
      </c>
      <c r="E217" s="1387">
        <f>+[2]BS17A!$V1861</f>
        <v>2308600</v>
      </c>
      <c r="F217" s="1306"/>
    </row>
    <row r="218" spans="1:6" ht="12.75" x14ac:dyDescent="0.2">
      <c r="A218" s="1475"/>
      <c r="B218" s="1474" t="s">
        <v>329</v>
      </c>
      <c r="C218" s="1320">
        <f>SUM(C209:C217)</f>
        <v>1227</v>
      </c>
      <c r="D218" s="1385"/>
      <c r="E218" s="1393">
        <f>SUM(E209:E217)</f>
        <v>8219420</v>
      </c>
      <c r="F218" s="1306"/>
    </row>
    <row r="219" spans="1:6" ht="17.25" customHeight="1" x14ac:dyDescent="0.2">
      <c r="A219" s="1306"/>
      <c r="B219" s="1306"/>
      <c r="C219" s="1306"/>
      <c r="D219" s="1306"/>
      <c r="E219" s="1306"/>
      <c r="F219" s="1306"/>
    </row>
    <row r="220" spans="1:6" ht="18" customHeight="1" x14ac:dyDescent="0.2">
      <c r="A220" s="1306"/>
      <c r="B220" s="1306"/>
      <c r="C220" s="1306"/>
      <c r="D220" s="1306"/>
      <c r="E220" s="1306"/>
      <c r="F220" s="1306"/>
    </row>
    <row r="221" spans="1:6" ht="27.75" customHeight="1" x14ac:dyDescent="0.2">
      <c r="A221" s="1603" t="s">
        <v>330</v>
      </c>
      <c r="B221" s="1604"/>
      <c r="C221" s="1605"/>
      <c r="D221" s="1306"/>
      <c r="E221" s="1306"/>
      <c r="F221" s="1303"/>
    </row>
    <row r="222" spans="1:6" ht="42.75" customHeight="1" x14ac:dyDescent="0.2">
      <c r="A222" s="1077" t="s">
        <v>14</v>
      </c>
      <c r="B222" s="1077" t="s">
        <v>16</v>
      </c>
      <c r="C222" s="1077" t="s">
        <v>18</v>
      </c>
      <c r="D222" s="1303"/>
      <c r="E222" s="1306"/>
      <c r="F222" s="1306"/>
    </row>
    <row r="223" spans="1:6" ht="15" customHeight="1" x14ac:dyDescent="0.2">
      <c r="A223" s="1467" t="s">
        <v>331</v>
      </c>
      <c r="B223" s="1485" t="s">
        <v>332</v>
      </c>
      <c r="C223" s="1395"/>
      <c r="D223" s="1396"/>
      <c r="E223" s="1306"/>
      <c r="F223" s="1306"/>
    </row>
    <row r="224" spans="1:6" ht="15" customHeight="1" x14ac:dyDescent="0.2">
      <c r="A224" s="1488" t="s">
        <v>333</v>
      </c>
      <c r="B224" s="1486" t="s">
        <v>334</v>
      </c>
      <c r="C224" s="1397"/>
      <c r="D224" s="1396"/>
      <c r="E224" s="1306"/>
      <c r="F224" s="1306"/>
    </row>
    <row r="225" spans="1:7" ht="18" customHeight="1" x14ac:dyDescent="0.2">
      <c r="A225" s="1489"/>
      <c r="B225" s="1487" t="s">
        <v>335</v>
      </c>
      <c r="C225" s="1449">
        <f>SUM(C223:C224)</f>
        <v>0</v>
      </c>
      <c r="D225" s="1396"/>
      <c r="E225" s="1306"/>
      <c r="F225" s="1306"/>
    </row>
    <row r="226" spans="1:7" ht="18" customHeight="1" x14ac:dyDescent="0.2">
      <c r="A226" s="1306"/>
      <c r="B226" s="1306"/>
      <c r="C226" s="1306"/>
      <c r="D226" s="1396"/>
      <c r="E226" s="1396"/>
      <c r="F226" s="1396"/>
    </row>
    <row r="227" spans="1:7" ht="18" customHeight="1" x14ac:dyDescent="0.2">
      <c r="A227" s="1306"/>
      <c r="B227" s="1306"/>
      <c r="C227" s="1306"/>
      <c r="D227" s="1306"/>
      <c r="E227" s="1306"/>
      <c r="F227" s="1396"/>
      <c r="G227" s="1398"/>
    </row>
    <row r="228" spans="1:7" ht="18" customHeight="1" x14ac:dyDescent="0.2">
      <c r="A228" s="1589" t="s">
        <v>336</v>
      </c>
      <c r="B228" s="1590"/>
      <c r="C228" s="1590"/>
      <c r="D228" s="1590"/>
      <c r="E228" s="1591"/>
      <c r="F228" s="1396"/>
      <c r="G228" s="1398"/>
    </row>
    <row r="229" spans="1:7" ht="56.25" customHeight="1" x14ac:dyDescent="0.2">
      <c r="A229" s="1077" t="s">
        <v>14</v>
      </c>
      <c r="B229" s="1077" t="s">
        <v>15</v>
      </c>
      <c r="C229" s="1528" t="s">
        <v>16</v>
      </c>
      <c r="D229" s="1123" t="s">
        <v>17</v>
      </c>
      <c r="E229" s="1530" t="s">
        <v>18</v>
      </c>
      <c r="F229" s="1396"/>
      <c r="G229" s="1398"/>
    </row>
    <row r="230" spans="1:7" ht="15" customHeight="1" x14ac:dyDescent="0.2">
      <c r="A230" s="1467" t="s">
        <v>337</v>
      </c>
      <c r="B230" s="1484" t="s">
        <v>338</v>
      </c>
      <c r="C230" s="1447">
        <f>+[2]BS17A!$D1941</f>
        <v>286</v>
      </c>
      <c r="D230" s="1316">
        <f>+[2]BS17A!$U1941</f>
        <v>18750</v>
      </c>
      <c r="E230" s="1381">
        <f>+[2]BS17A!$V1941</f>
        <v>5362500</v>
      </c>
      <c r="F230" s="1306"/>
    </row>
    <row r="231" spans="1:7" ht="15" customHeight="1" x14ac:dyDescent="0.2">
      <c r="A231" s="1469" t="s">
        <v>339</v>
      </c>
      <c r="B231" s="1465" t="s">
        <v>340</v>
      </c>
      <c r="C231" s="1448">
        <f>+[2]BS17A!$D1942</f>
        <v>0</v>
      </c>
      <c r="D231" s="1318">
        <f>+[2]BS17A!$U1942</f>
        <v>235010</v>
      </c>
      <c r="E231" s="1387">
        <f>+[2]BS17A!$V1942</f>
        <v>0</v>
      </c>
      <c r="F231" s="1306"/>
    </row>
    <row r="232" spans="1:7" ht="18" customHeight="1" x14ac:dyDescent="0.2">
      <c r="A232" s="1475"/>
      <c r="B232" s="1474" t="s">
        <v>341</v>
      </c>
      <c r="C232" s="1320">
        <f>SUM(C230:C231)</f>
        <v>286</v>
      </c>
      <c r="D232" s="1385"/>
      <c r="E232" s="1386">
        <f>SUM(E230:E231)</f>
        <v>5362500</v>
      </c>
      <c r="F232" s="1306"/>
    </row>
    <row r="233" spans="1:7" ht="18" customHeight="1" x14ac:dyDescent="0.2">
      <c r="A233" s="1399"/>
      <c r="B233" s="1400"/>
      <c r="C233" s="1401"/>
      <c r="D233" s="1399"/>
      <c r="E233" s="1399"/>
      <c r="F233" s="1306"/>
    </row>
    <row r="234" spans="1:7" ht="18" customHeight="1" x14ac:dyDescent="0.2">
      <c r="A234" s="1399"/>
      <c r="B234" s="1400"/>
      <c r="C234" s="1401"/>
      <c r="D234" s="1399"/>
      <c r="E234" s="1399"/>
      <c r="F234" s="1306"/>
    </row>
    <row r="235" spans="1:7" ht="18" customHeight="1" x14ac:dyDescent="0.2">
      <c r="A235" s="1597" t="s">
        <v>342</v>
      </c>
      <c r="B235" s="1590"/>
      <c r="C235" s="1590"/>
      <c r="D235" s="1590"/>
      <c r="E235" s="1591"/>
      <c r="F235" s="1306"/>
    </row>
    <row r="236" spans="1:7" ht="41.25" customHeight="1" x14ac:dyDescent="0.2">
      <c r="A236" s="1077" t="s">
        <v>14</v>
      </c>
      <c r="B236" s="1077" t="s">
        <v>15</v>
      </c>
      <c r="C236" s="1528" t="s">
        <v>16</v>
      </c>
      <c r="D236" s="1123" t="s">
        <v>17</v>
      </c>
      <c r="E236" s="1530" t="s">
        <v>18</v>
      </c>
      <c r="F236" s="1306"/>
    </row>
    <row r="237" spans="1:7" ht="18" customHeight="1" x14ac:dyDescent="0.2">
      <c r="A237" s="1378" t="s">
        <v>343</v>
      </c>
      <c r="B237" s="1328" t="s">
        <v>344</v>
      </c>
      <c r="C237" s="1402">
        <f>[2]BS17A!D768</f>
        <v>594</v>
      </c>
      <c r="D237" s="1403"/>
      <c r="E237" s="1404">
        <f>[2]BS17A!V768</f>
        <v>4112180</v>
      </c>
      <c r="F237" s="1306"/>
    </row>
    <row r="238" spans="1:7" ht="18" customHeight="1" x14ac:dyDescent="0.2">
      <c r="A238" s="1399"/>
      <c r="B238" s="1400"/>
      <c r="C238" s="1401"/>
      <c r="D238" s="1399"/>
      <c r="E238" s="1399"/>
      <c r="F238" s="1306"/>
    </row>
    <row r="239" spans="1:7" ht="18" customHeight="1" x14ac:dyDescent="0.2">
      <c r="A239" s="1597" t="s">
        <v>345</v>
      </c>
      <c r="B239" s="1598"/>
      <c r="C239" s="1598"/>
      <c r="D239" s="1598"/>
      <c r="E239" s="1599"/>
      <c r="F239" s="1306"/>
    </row>
    <row r="240" spans="1:7" ht="43.5" customHeight="1" x14ac:dyDescent="0.2">
      <c r="A240" s="1077" t="s">
        <v>14</v>
      </c>
      <c r="B240" s="1528" t="s">
        <v>346</v>
      </c>
      <c r="C240" s="1122" t="s">
        <v>347</v>
      </c>
      <c r="D240" s="1123" t="s">
        <v>17</v>
      </c>
      <c r="E240" s="1530" t="s">
        <v>18</v>
      </c>
      <c r="F240" s="1306"/>
    </row>
    <row r="241" spans="1:6" ht="15" customHeight="1" x14ac:dyDescent="0.2">
      <c r="A241" s="1315" t="s">
        <v>348</v>
      </c>
      <c r="B241" s="1431" t="s">
        <v>349</v>
      </c>
      <c r="C241" s="1420">
        <f>+[2]BS17A!$D1944</f>
        <v>0</v>
      </c>
      <c r="D241" s="1316">
        <f>+[2]BS17A!$U1944</f>
        <v>240030</v>
      </c>
      <c r="E241" s="1381">
        <f>+[2]BS17A!$V1944</f>
        <v>0</v>
      </c>
      <c r="F241" s="1306"/>
    </row>
    <row r="242" spans="1:6" ht="15" customHeight="1" x14ac:dyDescent="0.2">
      <c r="A242" s="1310" t="s">
        <v>350</v>
      </c>
      <c r="B242" s="1432" t="s">
        <v>351</v>
      </c>
      <c r="C242" s="1417">
        <f>+[2]BS17A!$D1945</f>
        <v>0</v>
      </c>
      <c r="D242" s="1311">
        <f>+[2]BS17A!$U1945</f>
        <v>34110</v>
      </c>
      <c r="E242" s="1382">
        <f>+[2]BS17A!$V1945</f>
        <v>0</v>
      </c>
      <c r="F242" s="1306"/>
    </row>
    <row r="243" spans="1:6" ht="15" customHeight="1" x14ac:dyDescent="0.2">
      <c r="A243" s="1310" t="s">
        <v>352</v>
      </c>
      <c r="B243" s="1432" t="s">
        <v>353</v>
      </c>
      <c r="C243" s="1417">
        <f>+[2]BS17A!$D1946</f>
        <v>0</v>
      </c>
      <c r="D243" s="1311">
        <f>+[2]BS17A!$U1946</f>
        <v>128660</v>
      </c>
      <c r="E243" s="1382">
        <f>+[2]BS17A!$V1946</f>
        <v>0</v>
      </c>
      <c r="F243" s="1306"/>
    </row>
    <row r="244" spans="1:6" ht="15" customHeight="1" x14ac:dyDescent="0.2">
      <c r="A244" s="1310" t="s">
        <v>354</v>
      </c>
      <c r="B244" s="1432" t="s">
        <v>355</v>
      </c>
      <c r="C244" s="1417">
        <f>+[2]BS17A!$D1947</f>
        <v>0</v>
      </c>
      <c r="D244" s="1311">
        <f>+[2]BS17A!$U1947</f>
        <v>128660</v>
      </c>
      <c r="E244" s="1382">
        <f>+[2]BS17A!$V1947</f>
        <v>0</v>
      </c>
      <c r="F244" s="1306"/>
    </row>
    <row r="245" spans="1:6" ht="15" customHeight="1" x14ac:dyDescent="0.2">
      <c r="A245" s="1310" t="s">
        <v>356</v>
      </c>
      <c r="B245" s="1432" t="s">
        <v>357</v>
      </c>
      <c r="C245" s="1417">
        <f>+[2]BS17A!$D1948</f>
        <v>0</v>
      </c>
      <c r="D245" s="1311">
        <f>+[2]BS17A!$U1948</f>
        <v>234230</v>
      </c>
      <c r="E245" s="1382">
        <f>+[2]BS17A!$V1948</f>
        <v>0</v>
      </c>
      <c r="F245" s="1306"/>
    </row>
    <row r="246" spans="1:6" ht="15" customHeight="1" x14ac:dyDescent="0.2">
      <c r="A246" s="1310" t="s">
        <v>358</v>
      </c>
      <c r="B246" s="1432" t="s">
        <v>359</v>
      </c>
      <c r="C246" s="1417">
        <f>+[2]BS17A!$D1949</f>
        <v>0</v>
      </c>
      <c r="D246" s="1311">
        <f>+[2]BS17A!$U1949</f>
        <v>359460</v>
      </c>
      <c r="E246" s="1382">
        <f>+[2]BS17A!$V1949</f>
        <v>0</v>
      </c>
      <c r="F246" s="1306"/>
    </row>
    <row r="247" spans="1:6" ht="15" customHeight="1" x14ac:dyDescent="0.2">
      <c r="A247" s="1310" t="s">
        <v>360</v>
      </c>
      <c r="B247" s="1432" t="s">
        <v>361</v>
      </c>
      <c r="C247" s="1417">
        <f>+[2]BS17A!$D1950</f>
        <v>0</v>
      </c>
      <c r="D247" s="1311">
        <f>+[2]BS17A!$U1950</f>
        <v>613210</v>
      </c>
      <c r="E247" s="1382">
        <f>+[2]BS17A!$V1950</f>
        <v>0</v>
      </c>
      <c r="F247" s="1306"/>
    </row>
    <row r="248" spans="1:6" ht="15" customHeight="1" x14ac:dyDescent="0.2">
      <c r="A248" s="1333" t="s">
        <v>362</v>
      </c>
      <c r="B248" s="1432" t="s">
        <v>363</v>
      </c>
      <c r="C248" s="1417">
        <f>+[2]BS17A!$D1951</f>
        <v>0</v>
      </c>
      <c r="D248" s="1311">
        <f>+[2]BS17A!$U1951</f>
        <v>127720</v>
      </c>
      <c r="E248" s="1382">
        <f>+[2]BS17A!$V1951</f>
        <v>0</v>
      </c>
      <c r="F248" s="1306"/>
    </row>
    <row r="249" spans="1:6" ht="15" customHeight="1" x14ac:dyDescent="0.2">
      <c r="A249" s="1333" t="s">
        <v>364</v>
      </c>
      <c r="B249" s="1432" t="s">
        <v>365</v>
      </c>
      <c r="C249" s="1417">
        <f>+[2]BS17A!$D1952</f>
        <v>0</v>
      </c>
      <c r="D249" s="1311">
        <f>+[2]BS17A!$U1952</f>
        <v>344230</v>
      </c>
      <c r="E249" s="1382">
        <f>+[2]BS17A!$V1952</f>
        <v>0</v>
      </c>
      <c r="F249" s="1306"/>
    </row>
    <row r="250" spans="1:6" ht="15" customHeight="1" x14ac:dyDescent="0.2">
      <c r="A250" s="1333" t="s">
        <v>366</v>
      </c>
      <c r="B250" s="1432" t="s">
        <v>367</v>
      </c>
      <c r="C250" s="1443">
        <f>+[2]BS17A!$D1953</f>
        <v>0</v>
      </c>
      <c r="D250" s="1313">
        <f>+[2]BS17A!$U1953</f>
        <v>144940</v>
      </c>
      <c r="E250" s="1405">
        <f>+[2]BS17A!$V1953</f>
        <v>0</v>
      </c>
      <c r="F250" s="1306"/>
    </row>
    <row r="251" spans="1:6" ht="15" customHeight="1" x14ac:dyDescent="0.2">
      <c r="A251" s="1333" t="s">
        <v>368</v>
      </c>
      <c r="B251" s="1432" t="s">
        <v>369</v>
      </c>
      <c r="C251" s="1443">
        <f>+[2]BS17A!$D1954</f>
        <v>0</v>
      </c>
      <c r="D251" s="1313">
        <f>+[2]BS17A!$U1954</f>
        <v>125950</v>
      </c>
      <c r="E251" s="1405">
        <f>+[2]BS17A!$V1954</f>
        <v>0</v>
      </c>
      <c r="F251" s="1306"/>
    </row>
    <row r="252" spans="1:6" ht="15" customHeight="1" x14ac:dyDescent="0.2">
      <c r="A252" s="1333" t="s">
        <v>370</v>
      </c>
      <c r="B252" s="1432" t="s">
        <v>371</v>
      </c>
      <c r="C252" s="1443">
        <f>+[2]BS17A!$D1955</f>
        <v>0</v>
      </c>
      <c r="D252" s="1313">
        <f>+[2]BS17A!$U1955</f>
        <v>191490</v>
      </c>
      <c r="E252" s="1405">
        <f>+[2]BS17A!$V1955</f>
        <v>0</v>
      </c>
      <c r="F252" s="1306"/>
    </row>
    <row r="253" spans="1:6" ht="15" customHeight="1" x14ac:dyDescent="0.2">
      <c r="A253" s="1333" t="s">
        <v>372</v>
      </c>
      <c r="B253" s="1432" t="s">
        <v>373</v>
      </c>
      <c r="C253" s="1443">
        <f>+[2]BS17A!$D1956</f>
        <v>0</v>
      </c>
      <c r="D253" s="1313">
        <f>+[2]BS17A!$U1956</f>
        <v>50390</v>
      </c>
      <c r="E253" s="1405">
        <f>+[2]BS17A!$V1956</f>
        <v>0</v>
      </c>
      <c r="F253" s="1306"/>
    </row>
    <row r="254" spans="1:6" ht="15" customHeight="1" x14ac:dyDescent="0.2">
      <c r="A254" s="1364" t="s">
        <v>374</v>
      </c>
      <c r="B254" s="1442" t="s">
        <v>375</v>
      </c>
      <c r="C254" s="1429">
        <f>+[2]BS17A!$D1957</f>
        <v>0</v>
      </c>
      <c r="D254" s="1318">
        <f>+[2]BS17A!$U1957</f>
        <v>37660</v>
      </c>
      <c r="E254" s="1387">
        <f>+[2]BS17A!$V1957</f>
        <v>0</v>
      </c>
      <c r="F254" s="1306"/>
    </row>
    <row r="255" spans="1:6" ht="15" customHeight="1" x14ac:dyDescent="0.2">
      <c r="A255" s="1592" t="s">
        <v>376</v>
      </c>
      <c r="B255" s="1593"/>
      <c r="C255" s="1593"/>
      <c r="D255" s="1593"/>
      <c r="E255" s="1594"/>
      <c r="F255" s="1306"/>
    </row>
    <row r="256" spans="1:6" ht="15" customHeight="1" x14ac:dyDescent="0.2">
      <c r="A256" s="1467" t="s">
        <v>377</v>
      </c>
      <c r="B256" s="1481" t="s">
        <v>349</v>
      </c>
      <c r="C256" s="1420">
        <f>+[2]BS17A!$D1958</f>
        <v>0</v>
      </c>
      <c r="D256" s="1316">
        <f>+[2]BS17A!$U1958</f>
        <v>206500</v>
      </c>
      <c r="E256" s="1381">
        <f>+[2]BS17A!$V1958</f>
        <v>0</v>
      </c>
      <c r="F256" s="1306"/>
    </row>
    <row r="257" spans="1:6" ht="15" customHeight="1" x14ac:dyDescent="0.2">
      <c r="A257" s="1468" t="s">
        <v>378</v>
      </c>
      <c r="B257" s="1482" t="s">
        <v>379</v>
      </c>
      <c r="C257" s="1417">
        <f>+[2]BS17A!$D1959</f>
        <v>0</v>
      </c>
      <c r="D257" s="1311">
        <f>+[2]BS17A!$U1959</f>
        <v>1228440</v>
      </c>
      <c r="E257" s="1382">
        <f>+[2]BS17A!$V1959</f>
        <v>0</v>
      </c>
      <c r="F257" s="1306"/>
    </row>
    <row r="258" spans="1:6" ht="15" customHeight="1" x14ac:dyDescent="0.2">
      <c r="A258" s="1468" t="s">
        <v>380</v>
      </c>
      <c r="B258" s="1482" t="s">
        <v>381</v>
      </c>
      <c r="C258" s="1417">
        <f>+[2]BS17A!$D1960</f>
        <v>0</v>
      </c>
      <c r="D258" s="1311">
        <f>+[2]BS17A!$U1960</f>
        <v>185340</v>
      </c>
      <c r="E258" s="1382">
        <f>+[2]BS17A!$V1960</f>
        <v>0</v>
      </c>
      <c r="F258" s="1306"/>
    </row>
    <row r="259" spans="1:6" ht="15" customHeight="1" x14ac:dyDescent="0.2">
      <c r="A259" s="1468" t="s">
        <v>382</v>
      </c>
      <c r="B259" s="1482" t="s">
        <v>383</v>
      </c>
      <c r="C259" s="1417">
        <f>+[2]BS17A!$D1961</f>
        <v>0</v>
      </c>
      <c r="D259" s="1311">
        <f>+[2]BS17A!$U1961</f>
        <v>163900</v>
      </c>
      <c r="E259" s="1382">
        <f>+[2]BS17A!$V1961</f>
        <v>0</v>
      </c>
      <c r="F259" s="1306"/>
    </row>
    <row r="260" spans="1:6" ht="15" customHeight="1" x14ac:dyDescent="0.2">
      <c r="A260" s="1468" t="s">
        <v>384</v>
      </c>
      <c r="B260" s="1482" t="s">
        <v>385</v>
      </c>
      <c r="C260" s="1417">
        <f>+[2]BS17A!$D1962</f>
        <v>0</v>
      </c>
      <c r="D260" s="1311">
        <f>+[2]BS17A!$U1962</f>
        <v>332720</v>
      </c>
      <c r="E260" s="1382">
        <f>+[2]BS17A!$V1962</f>
        <v>0</v>
      </c>
      <c r="F260" s="1306"/>
    </row>
    <row r="261" spans="1:6" ht="15" customHeight="1" x14ac:dyDescent="0.2">
      <c r="A261" s="1468" t="s">
        <v>386</v>
      </c>
      <c r="B261" s="1482" t="s">
        <v>387</v>
      </c>
      <c r="C261" s="1417">
        <f>+[2]BS17A!$D1963</f>
        <v>0</v>
      </c>
      <c r="D261" s="1311">
        <f>+[2]BS17A!$U1963</f>
        <v>1106400</v>
      </c>
      <c r="E261" s="1382">
        <f>+[2]BS17A!$V1963</f>
        <v>0</v>
      </c>
      <c r="F261" s="1306"/>
    </row>
    <row r="262" spans="1:6" ht="15" customHeight="1" x14ac:dyDescent="0.2">
      <c r="A262" s="1468" t="s">
        <v>388</v>
      </c>
      <c r="B262" s="1482" t="s">
        <v>389</v>
      </c>
      <c r="C262" s="1417">
        <f>+[2]BS17A!$D1964</f>
        <v>0</v>
      </c>
      <c r="D262" s="1311">
        <f>+[2]BS17A!$U1964</f>
        <v>1137010</v>
      </c>
      <c r="E262" s="1382">
        <f>+[2]BS17A!$V1964</f>
        <v>0</v>
      </c>
      <c r="F262" s="1306"/>
    </row>
    <row r="263" spans="1:6" ht="15" customHeight="1" x14ac:dyDescent="0.2">
      <c r="A263" s="1468" t="s">
        <v>390</v>
      </c>
      <c r="B263" s="1482" t="s">
        <v>391</v>
      </c>
      <c r="C263" s="1417">
        <f>+[2]BS17A!$D1965</f>
        <v>0</v>
      </c>
      <c r="D263" s="1311">
        <f>+[2]BS17A!$U1965</f>
        <v>900260</v>
      </c>
      <c r="E263" s="1382">
        <f>+[2]BS17A!$V1965</f>
        <v>0</v>
      </c>
      <c r="F263" s="1306"/>
    </row>
    <row r="264" spans="1:6" ht="15" customHeight="1" x14ac:dyDescent="0.2">
      <c r="A264" s="1468" t="s">
        <v>392</v>
      </c>
      <c r="B264" s="1482" t="s">
        <v>393</v>
      </c>
      <c r="C264" s="1417">
        <f>+[2]BS17A!$D1966</f>
        <v>0</v>
      </c>
      <c r="D264" s="1311">
        <f>+[2]BS17A!$U1966</f>
        <v>948790</v>
      </c>
      <c r="E264" s="1382">
        <f>+[2]BS17A!$V1966</f>
        <v>0</v>
      </c>
      <c r="F264" s="1306"/>
    </row>
    <row r="265" spans="1:6" ht="15" customHeight="1" x14ac:dyDescent="0.2">
      <c r="A265" s="1468" t="s">
        <v>394</v>
      </c>
      <c r="B265" s="1482" t="s">
        <v>395</v>
      </c>
      <c r="C265" s="1417">
        <f>+[2]BS17A!$D1967</f>
        <v>0</v>
      </c>
      <c r="D265" s="1311">
        <f>+[2]BS17A!$U1967</f>
        <v>374290</v>
      </c>
      <c r="E265" s="1382">
        <f>+[2]BS17A!$V1967</f>
        <v>0</v>
      </c>
      <c r="F265" s="1306"/>
    </row>
    <row r="266" spans="1:6" ht="15" customHeight="1" x14ac:dyDescent="0.2">
      <c r="A266" s="1468" t="s">
        <v>396</v>
      </c>
      <c r="B266" s="1482" t="s">
        <v>397</v>
      </c>
      <c r="C266" s="1417">
        <f>+[2]BS17A!$D1968</f>
        <v>0</v>
      </c>
      <c r="D266" s="1311">
        <f>+[2]BS17A!$U1968</f>
        <v>89640</v>
      </c>
      <c r="E266" s="1382">
        <f>+[2]BS17A!$V1968</f>
        <v>0</v>
      </c>
      <c r="F266" s="1306"/>
    </row>
    <row r="267" spans="1:6" ht="15" customHeight="1" x14ac:dyDescent="0.2">
      <c r="A267" s="1468" t="s">
        <v>398</v>
      </c>
      <c r="B267" s="1482" t="s">
        <v>399</v>
      </c>
      <c r="C267" s="1417">
        <f>+[2]BS17A!$D1969</f>
        <v>0</v>
      </c>
      <c r="D267" s="1311">
        <f>+[2]BS17A!$U1969</f>
        <v>267430</v>
      </c>
      <c r="E267" s="1382">
        <f>+[2]BS17A!$V1969</f>
        <v>0</v>
      </c>
      <c r="F267" s="1306"/>
    </row>
    <row r="268" spans="1:6" ht="15" customHeight="1" x14ac:dyDescent="0.2">
      <c r="A268" s="1468" t="s">
        <v>400</v>
      </c>
      <c r="B268" s="1464" t="s">
        <v>401</v>
      </c>
      <c r="C268" s="1417">
        <f>+[2]BS17A!$D1970</f>
        <v>0</v>
      </c>
      <c r="D268" s="1311">
        <f>+[2]BS17A!$U1970</f>
        <v>75610</v>
      </c>
      <c r="E268" s="1382">
        <f>+[2]BS17A!$V1970</f>
        <v>0</v>
      </c>
      <c r="F268" s="1306"/>
    </row>
    <row r="269" spans="1:6" ht="15" customHeight="1" x14ac:dyDescent="0.2">
      <c r="A269" s="1468" t="s">
        <v>402</v>
      </c>
      <c r="B269" s="1464" t="s">
        <v>403</v>
      </c>
      <c r="C269" s="1417">
        <f>+[2]BS17A!$D1971</f>
        <v>0</v>
      </c>
      <c r="D269" s="1311">
        <f>+[2]BS17A!$U1971</f>
        <v>1299270</v>
      </c>
      <c r="E269" s="1382">
        <f>+[2]BS17A!$V1971</f>
        <v>0</v>
      </c>
      <c r="F269" s="1306"/>
    </row>
    <row r="270" spans="1:6" ht="15" customHeight="1" x14ac:dyDescent="0.2">
      <c r="A270" s="1468" t="s">
        <v>404</v>
      </c>
      <c r="B270" s="1464" t="s">
        <v>405</v>
      </c>
      <c r="C270" s="1417">
        <f>+[2]BS17A!$D1972</f>
        <v>0</v>
      </c>
      <c r="D270" s="1311">
        <f>+[2]BS17A!$U1972</f>
        <v>303800</v>
      </c>
      <c r="E270" s="1382">
        <f>+[2]BS17A!$V1972</f>
        <v>0</v>
      </c>
      <c r="F270" s="1306"/>
    </row>
    <row r="271" spans="1:6" ht="15" customHeight="1" x14ac:dyDescent="0.2">
      <c r="A271" s="1468" t="s">
        <v>406</v>
      </c>
      <c r="B271" s="1464" t="s">
        <v>407</v>
      </c>
      <c r="C271" s="1417">
        <f>+[2]BS17A!$D1973</f>
        <v>0</v>
      </c>
      <c r="D271" s="1311">
        <f>+[2]BS17A!$U1973</f>
        <v>1017740</v>
      </c>
      <c r="E271" s="1382">
        <f>+[2]BS17A!$V1973</f>
        <v>0</v>
      </c>
      <c r="F271" s="1306"/>
    </row>
    <row r="272" spans="1:6" ht="15" customHeight="1" x14ac:dyDescent="0.2">
      <c r="A272" s="1468" t="s">
        <v>408</v>
      </c>
      <c r="B272" s="1483" t="s">
        <v>409</v>
      </c>
      <c r="C272" s="1417">
        <f>+[2]BS17A!$D1974</f>
        <v>0</v>
      </c>
      <c r="D272" s="1311">
        <f>+[2]BS17A!$U1974</f>
        <v>623060</v>
      </c>
      <c r="E272" s="1382">
        <f>+[2]BS17A!$V1974</f>
        <v>0</v>
      </c>
      <c r="F272" s="1306"/>
    </row>
    <row r="273" spans="1:10" ht="15" customHeight="1" x14ac:dyDescent="0.2">
      <c r="A273" s="1469" t="s">
        <v>410</v>
      </c>
      <c r="B273" s="1483" t="s">
        <v>411</v>
      </c>
      <c r="C273" s="1429">
        <f>+[2]BS17A!$D1975</f>
        <v>0</v>
      </c>
      <c r="D273" s="1313">
        <f>+[2]BS17A!$U1975</f>
        <v>508460</v>
      </c>
      <c r="E273" s="1405">
        <f>+[2]BS17A!$V1975</f>
        <v>0</v>
      </c>
      <c r="F273" s="1306"/>
    </row>
    <row r="274" spans="1:10" ht="15" customHeight="1" x14ac:dyDescent="0.2">
      <c r="A274" s="1592" t="s">
        <v>412</v>
      </c>
      <c r="B274" s="1593"/>
      <c r="C274" s="1593"/>
      <c r="D274" s="1593"/>
      <c r="E274" s="1594"/>
      <c r="F274" s="1306"/>
    </row>
    <row r="275" spans="1:10" ht="15" customHeight="1" x14ac:dyDescent="0.2">
      <c r="A275" s="1467" t="s">
        <v>413</v>
      </c>
      <c r="B275" s="1476" t="s">
        <v>414</v>
      </c>
      <c r="C275" s="1445">
        <f>+[2]BS17A!$D1976</f>
        <v>0</v>
      </c>
      <c r="D275" s="1308">
        <f>[2]BS17A!U1976</f>
        <v>274090</v>
      </c>
      <c r="E275" s="1406">
        <f>+[2]BS17A!$V1976</f>
        <v>0</v>
      </c>
      <c r="F275" s="1306"/>
    </row>
    <row r="276" spans="1:10" ht="15" customHeight="1" x14ac:dyDescent="0.2">
      <c r="A276" s="1468" t="s">
        <v>415</v>
      </c>
      <c r="B276" s="1464" t="s">
        <v>416</v>
      </c>
      <c r="C276" s="1417">
        <f>+[2]BS17A!$D1977</f>
        <v>0</v>
      </c>
      <c r="D276" s="1311">
        <f>[2]BS17A!U1977</f>
        <v>159800</v>
      </c>
      <c r="E276" s="1382">
        <f>+[2]BS17A!$V1977</f>
        <v>0</v>
      </c>
      <c r="F276" s="1306"/>
    </row>
    <row r="277" spans="1:10" ht="15" customHeight="1" x14ac:dyDescent="0.2">
      <c r="A277" s="1468" t="s">
        <v>417</v>
      </c>
      <c r="B277" s="1464" t="s">
        <v>418</v>
      </c>
      <c r="C277" s="1417">
        <f>+[2]BS17A!$D1978</f>
        <v>0</v>
      </c>
      <c r="D277" s="1311">
        <f>[2]BS17A!U1978</f>
        <v>386120</v>
      </c>
      <c r="E277" s="1382">
        <f>+[2]BS17A!$V1978</f>
        <v>0</v>
      </c>
      <c r="F277" s="1306"/>
    </row>
    <row r="278" spans="1:10" ht="15" customHeight="1" x14ac:dyDescent="0.2">
      <c r="A278" s="1468" t="s">
        <v>419</v>
      </c>
      <c r="B278" s="1464" t="s">
        <v>420</v>
      </c>
      <c r="C278" s="1417">
        <f>+[2]BS17A!$D1979</f>
        <v>0</v>
      </c>
      <c r="D278" s="1311">
        <f>[2]BS17A!U1979</f>
        <v>400140</v>
      </c>
      <c r="E278" s="1382">
        <f>+[2]BS17A!$V1979</f>
        <v>0</v>
      </c>
      <c r="F278" s="1306"/>
    </row>
    <row r="279" spans="1:10" ht="15" customHeight="1" x14ac:dyDescent="0.2">
      <c r="A279" s="1469" t="s">
        <v>421</v>
      </c>
      <c r="B279" s="1477" t="s">
        <v>422</v>
      </c>
      <c r="C279" s="1429">
        <f>+[2]BS17A!$D1980</f>
        <v>0</v>
      </c>
      <c r="D279" s="1318">
        <f>[2]BS17A!U1980</f>
        <v>250030</v>
      </c>
      <c r="E279" s="1387">
        <f>+[2]BS17A!$V1980</f>
        <v>0</v>
      </c>
      <c r="F279" s="1407"/>
    </row>
    <row r="280" spans="1:10" ht="15" customHeight="1" x14ac:dyDescent="0.2">
      <c r="A280" s="1480" t="s">
        <v>423</v>
      </c>
      <c r="B280" s="1478" t="s">
        <v>424</v>
      </c>
      <c r="C280" s="1446">
        <f>+[2]BS17A!$D1981</f>
        <v>98</v>
      </c>
      <c r="D280" s="1408">
        <f>[2]BS17A!U1981</f>
        <v>34000</v>
      </c>
      <c r="E280" s="1404">
        <f>+[2]BS17A!$V1981</f>
        <v>3332000</v>
      </c>
      <c r="F280" s="1407"/>
    </row>
    <row r="281" spans="1:10" ht="15" customHeight="1" x14ac:dyDescent="0.2">
      <c r="A281" s="1475"/>
      <c r="B281" s="1479" t="s">
        <v>425</v>
      </c>
      <c r="C281" s="1320">
        <f>SUM(C241:C280)</f>
        <v>98</v>
      </c>
      <c r="D281" s="1385"/>
      <c r="E281" s="1386">
        <f>SUM(E241:E280)</f>
        <v>3332000</v>
      </c>
      <c r="F281" s="1407"/>
    </row>
    <row r="282" spans="1:10" ht="18" customHeight="1" x14ac:dyDescent="0.2">
      <c r="A282" s="1399"/>
      <c r="B282" s="1306"/>
      <c r="C282" s="1306"/>
      <c r="D282" s="1399"/>
      <c r="E282" s="1399"/>
      <c r="F282" s="1306"/>
    </row>
    <row r="283" spans="1:10" ht="18" customHeight="1" x14ac:dyDescent="0.2">
      <c r="A283" s="1399"/>
      <c r="B283" s="1401"/>
      <c r="C283" s="1401"/>
      <c r="D283" s="1399"/>
      <c r="E283" s="1399"/>
      <c r="F283" s="1409"/>
      <c r="G283" s="1410"/>
      <c r="J283" s="1411"/>
    </row>
    <row r="284" spans="1:10" ht="12.75" customHeight="1" x14ac:dyDescent="0.2">
      <c r="A284" s="1597" t="s">
        <v>426</v>
      </c>
      <c r="B284" s="1598"/>
      <c r="C284" s="1598"/>
      <c r="D284" s="1598"/>
      <c r="E284" s="1599"/>
      <c r="F284" s="1306"/>
    </row>
    <row r="285" spans="1:10" ht="44.25" customHeight="1" x14ac:dyDescent="0.2">
      <c r="A285" s="1077" t="s">
        <v>14</v>
      </c>
      <c r="B285" s="1077" t="s">
        <v>426</v>
      </c>
      <c r="C285" s="1528" t="s">
        <v>347</v>
      </c>
      <c r="D285" s="1123" t="s">
        <v>17</v>
      </c>
      <c r="E285" s="1530" t="s">
        <v>18</v>
      </c>
      <c r="F285" s="1407"/>
    </row>
    <row r="286" spans="1:10" ht="15" customHeight="1" x14ac:dyDescent="0.2">
      <c r="A286" s="1467" t="s">
        <v>427</v>
      </c>
      <c r="B286" s="1471" t="s">
        <v>428</v>
      </c>
      <c r="C286" s="1420">
        <f>+[2]BS17A!$D1983</f>
        <v>6</v>
      </c>
      <c r="D286" s="1316">
        <f>+[2]BS17A!$U1983</f>
        <v>6690</v>
      </c>
      <c r="E286" s="1381">
        <f>+[2]BS17A!$V1983</f>
        <v>40140</v>
      </c>
      <c r="F286" s="1306"/>
    </row>
    <row r="287" spans="1:10" ht="15" customHeight="1" x14ac:dyDescent="0.2">
      <c r="A287" s="1468" t="s">
        <v>429</v>
      </c>
      <c r="B287" s="1472" t="s">
        <v>430</v>
      </c>
      <c r="C287" s="1417">
        <f>+[2]BS17A!$D1984</f>
        <v>0</v>
      </c>
      <c r="D287" s="1311">
        <f>+[2]BS17A!$U1984</f>
        <v>3560</v>
      </c>
      <c r="E287" s="1382">
        <f>+[2]BS17A!$V1984</f>
        <v>0</v>
      </c>
      <c r="F287" s="1306"/>
    </row>
    <row r="288" spans="1:10" ht="15" customHeight="1" x14ac:dyDescent="0.2">
      <c r="A288" s="1468" t="s">
        <v>431</v>
      </c>
      <c r="B288" s="1472" t="s">
        <v>432</v>
      </c>
      <c r="C288" s="1417">
        <f>+[2]BS17A!$D1985</f>
        <v>1</v>
      </c>
      <c r="D288" s="1311">
        <f>+[2]BS17A!$U1985</f>
        <v>13430</v>
      </c>
      <c r="E288" s="1382">
        <f>+[2]BS17A!$V1985</f>
        <v>13430</v>
      </c>
      <c r="F288" s="1306"/>
    </row>
    <row r="289" spans="1:7" ht="15" customHeight="1" x14ac:dyDescent="0.2">
      <c r="A289" s="1468" t="s">
        <v>433</v>
      </c>
      <c r="B289" s="1472" t="s">
        <v>434</v>
      </c>
      <c r="C289" s="1417">
        <f>+[2]BS17A!$D1986</f>
        <v>0</v>
      </c>
      <c r="D289" s="1311">
        <f>+[2]BS17A!$U1986</f>
        <v>137660</v>
      </c>
      <c r="E289" s="1382">
        <f>+[2]BS17A!$V1986</f>
        <v>0</v>
      </c>
      <c r="F289" s="1306"/>
    </row>
    <row r="290" spans="1:7" ht="15" customHeight="1" x14ac:dyDescent="0.2">
      <c r="A290" s="1469" t="s">
        <v>435</v>
      </c>
      <c r="B290" s="1473" t="s">
        <v>436</v>
      </c>
      <c r="C290" s="1429">
        <f>+[2]BS17A!$D1987</f>
        <v>0</v>
      </c>
      <c r="D290" s="1318">
        <f>+[2]BS17A!$U1987</f>
        <v>756090</v>
      </c>
      <c r="E290" s="1387">
        <f>+[2]BS17A!$V1987</f>
        <v>0</v>
      </c>
      <c r="F290" s="1306"/>
    </row>
    <row r="291" spans="1:7" ht="15" customHeight="1" x14ac:dyDescent="0.2">
      <c r="A291" s="1475"/>
      <c r="B291" s="1474" t="s">
        <v>437</v>
      </c>
      <c r="C291" s="1353">
        <f>SUM(C286:C290)</f>
        <v>7</v>
      </c>
      <c r="D291" s="1329"/>
      <c r="E291" s="1354">
        <f>SUM(E286:E290)</f>
        <v>53570</v>
      </c>
      <c r="F291" s="1306"/>
    </row>
    <row r="292" spans="1:7" ht="18" customHeight="1" x14ac:dyDescent="0.2">
      <c r="A292" s="1399"/>
      <c r="B292" s="1401"/>
      <c r="C292" s="1399"/>
      <c r="D292" s="1399"/>
      <c r="E292" s="1399"/>
      <c r="F292" s="1306"/>
    </row>
    <row r="293" spans="1:7" ht="18" customHeight="1" x14ac:dyDescent="0.2">
      <c r="A293" s="1399"/>
      <c r="B293" s="1401"/>
      <c r="C293" s="1399"/>
      <c r="D293" s="1399"/>
      <c r="E293" s="1399"/>
      <c r="F293" s="1412"/>
      <c r="G293" s="1307"/>
    </row>
    <row r="294" spans="1:7" ht="12.75" x14ac:dyDescent="0.2">
      <c r="A294" s="1592" t="s">
        <v>438</v>
      </c>
      <c r="B294" s="1593"/>
      <c r="C294" s="1593"/>
      <c r="D294" s="1593"/>
      <c r="E294" s="1594"/>
      <c r="F294" s="1413"/>
      <c r="G294" s="1307"/>
    </row>
    <row r="295" spans="1:7" ht="42.75" customHeight="1" x14ac:dyDescent="0.2">
      <c r="A295" s="1077" t="s">
        <v>14</v>
      </c>
      <c r="B295" s="1441" t="s">
        <v>438</v>
      </c>
      <c r="C295" s="1221" t="s">
        <v>439</v>
      </c>
      <c r="D295" s="1123" t="s">
        <v>17</v>
      </c>
      <c r="E295" s="1530" t="s">
        <v>18</v>
      </c>
      <c r="F295" s="1413"/>
      <c r="G295" s="1307"/>
    </row>
    <row r="296" spans="1:7" ht="15" customHeight="1" x14ac:dyDescent="0.2">
      <c r="A296" s="1467" t="s">
        <v>440</v>
      </c>
      <c r="B296" s="1462" t="s">
        <v>441</v>
      </c>
      <c r="C296" s="1420">
        <f>+[2]BS17A!$D1863</f>
        <v>207</v>
      </c>
      <c r="D296" s="1316">
        <f>+[2]BS17A!$U1863</f>
        <v>17890</v>
      </c>
      <c r="E296" s="1381">
        <f>+[2]BS17A!$V1863</f>
        <v>3703230</v>
      </c>
      <c r="F296" s="1306"/>
    </row>
    <row r="297" spans="1:7" ht="15" customHeight="1" x14ac:dyDescent="0.2">
      <c r="A297" s="1468" t="s">
        <v>442</v>
      </c>
      <c r="B297" s="1463" t="s">
        <v>443</v>
      </c>
      <c r="C297" s="1417">
        <f>+[2]BS17A!$D1864</f>
        <v>160</v>
      </c>
      <c r="D297" s="1311">
        <f>+[2]BS17A!$U1864</f>
        <v>56280</v>
      </c>
      <c r="E297" s="1382">
        <f>+[2]BS17A!$V1864</f>
        <v>9004800</v>
      </c>
      <c r="F297" s="1306"/>
    </row>
    <row r="298" spans="1:7" ht="15" customHeight="1" x14ac:dyDescent="0.2">
      <c r="A298" s="1468" t="s">
        <v>444</v>
      </c>
      <c r="B298" s="1463" t="s">
        <v>445</v>
      </c>
      <c r="C298" s="1417">
        <f>+[2]BS17A!$D1865</f>
        <v>0</v>
      </c>
      <c r="D298" s="1311">
        <f>+[2]BS17A!$U1865</f>
        <v>69770</v>
      </c>
      <c r="E298" s="1382">
        <f>+[2]BS17A!$V1865</f>
        <v>0</v>
      </c>
      <c r="F298" s="1306"/>
    </row>
    <row r="299" spans="1:7" ht="15" customHeight="1" x14ac:dyDescent="0.2">
      <c r="A299" s="1468" t="s">
        <v>446</v>
      </c>
      <c r="B299" s="1463" t="s">
        <v>447</v>
      </c>
      <c r="C299" s="1417">
        <f>+[2]BS17A!$D1866</f>
        <v>144</v>
      </c>
      <c r="D299" s="1311">
        <f>+[2]BS17A!$U1866</f>
        <v>2450</v>
      </c>
      <c r="E299" s="1382">
        <f>+[2]BS17A!$V1866</f>
        <v>352800</v>
      </c>
      <c r="F299" s="1306"/>
    </row>
    <row r="300" spans="1:7" ht="15" customHeight="1" x14ac:dyDescent="0.2">
      <c r="A300" s="1468" t="s">
        <v>448</v>
      </c>
      <c r="B300" s="1463" t="s">
        <v>449</v>
      </c>
      <c r="C300" s="1417">
        <f>+[2]BS17A!$D1867</f>
        <v>0</v>
      </c>
      <c r="D300" s="1311">
        <f>+[2]BS17A!$U1867</f>
        <v>70</v>
      </c>
      <c r="E300" s="1382">
        <f>+[2]BS17A!$V1867</f>
        <v>0</v>
      </c>
      <c r="F300" s="1306"/>
    </row>
    <row r="301" spans="1:7" ht="15" customHeight="1" x14ac:dyDescent="0.2">
      <c r="A301" s="1468" t="s">
        <v>450</v>
      </c>
      <c r="B301" s="1464" t="s">
        <v>451</v>
      </c>
      <c r="C301" s="1417">
        <f>+[2]BS17A!$D1868</f>
        <v>0</v>
      </c>
      <c r="D301" s="1311">
        <f>+[2]BS17A!$U1868</f>
        <v>148120</v>
      </c>
      <c r="E301" s="1382">
        <f>+[2]BS17A!$V1868</f>
        <v>0</v>
      </c>
      <c r="F301" s="1306"/>
    </row>
    <row r="302" spans="1:7" ht="15" customHeight="1" x14ac:dyDescent="0.2">
      <c r="A302" s="1469" t="s">
        <v>452</v>
      </c>
      <c r="B302" s="1465" t="s">
        <v>453</v>
      </c>
      <c r="C302" s="1429">
        <f>+[2]BS17A!$D1869</f>
        <v>0</v>
      </c>
      <c r="D302" s="1318">
        <f>+[2]BS17A!$U1869</f>
        <v>10070</v>
      </c>
      <c r="E302" s="1387">
        <f>+[2]BS17A!$V1869</f>
        <v>0</v>
      </c>
      <c r="F302" s="1306"/>
    </row>
    <row r="303" spans="1:7" ht="15" customHeight="1" x14ac:dyDescent="0.2">
      <c r="A303" s="1470"/>
      <c r="B303" s="1615" t="s">
        <v>454</v>
      </c>
      <c r="C303" s="1616"/>
      <c r="D303" s="1403"/>
      <c r="E303" s="1414">
        <f>SUM(E296:E302)</f>
        <v>13060830</v>
      </c>
      <c r="F303" s="1306"/>
    </row>
    <row r="304" spans="1:7" ht="12.75" x14ac:dyDescent="0.2">
      <c r="A304" s="1306"/>
      <c r="B304" s="1306"/>
      <c r="C304" s="1306"/>
      <c r="D304" s="1306"/>
      <c r="E304" s="1306"/>
      <c r="F304" s="1396"/>
      <c r="G304" s="1398"/>
    </row>
    <row r="305" spans="1:7" ht="12.75" x14ac:dyDescent="0.2">
      <c r="A305" s="1306"/>
      <c r="B305" s="1306"/>
      <c r="C305" s="1306"/>
      <c r="D305" s="1306"/>
      <c r="E305" s="1306"/>
      <c r="F305" s="1396"/>
      <c r="G305" s="1398"/>
    </row>
    <row r="306" spans="1:7" ht="12.75" x14ac:dyDescent="0.2">
      <c r="A306" s="1607" t="s">
        <v>455</v>
      </c>
      <c r="B306" s="1608"/>
      <c r="C306" s="1608"/>
      <c r="D306" s="1608"/>
      <c r="E306" s="1609"/>
      <c r="F306" s="1396"/>
      <c r="G306" s="1398"/>
    </row>
    <row r="307" spans="1:7" ht="12.75" x14ac:dyDescent="0.2">
      <c r="A307" s="1348"/>
      <c r="B307" s="1612" t="s">
        <v>456</v>
      </c>
      <c r="C307" s="1613"/>
      <c r="D307" s="1614"/>
      <c r="E307" s="1415">
        <f>+E232+E237+E281+E291+E303</f>
        <v>25921080</v>
      </c>
      <c r="F307" s="1306"/>
    </row>
    <row r="308" spans="1:7" ht="12.75" x14ac:dyDescent="0.2">
      <c r="A308" s="1306"/>
      <c r="B308" s="1306"/>
      <c r="C308" s="1306"/>
      <c r="D308" s="1306"/>
      <c r="E308" s="1306"/>
      <c r="F308" s="1396"/>
      <c r="G308" s="1398"/>
    </row>
    <row r="309" spans="1:7" ht="12.75" x14ac:dyDescent="0.2">
      <c r="A309" s="1306"/>
      <c r="B309" s="1306"/>
      <c r="C309" s="1306"/>
      <c r="D309" s="1306"/>
      <c r="E309" s="1306"/>
      <c r="F309" s="1396"/>
      <c r="G309" s="1398"/>
    </row>
    <row r="310" spans="1:7" ht="12.75" x14ac:dyDescent="0.2">
      <c r="A310" s="1607" t="s">
        <v>457</v>
      </c>
      <c r="B310" s="1608"/>
      <c r="C310" s="1608"/>
      <c r="D310" s="1608"/>
      <c r="E310" s="1609"/>
      <c r="F310" s="1396"/>
      <c r="G310" s="1398"/>
    </row>
    <row r="311" spans="1:7" ht="25.5" x14ac:dyDescent="0.2">
      <c r="A311" s="1592" t="s">
        <v>458</v>
      </c>
      <c r="B311" s="1593"/>
      <c r="C311" s="1593"/>
      <c r="D311" s="1594"/>
      <c r="E311" s="1077" t="s">
        <v>18</v>
      </c>
      <c r="F311" s="1396"/>
      <c r="G311" s="1398"/>
    </row>
    <row r="312" spans="1:7" ht="15" customHeight="1" x14ac:dyDescent="0.2">
      <c r="A312" s="1348"/>
      <c r="B312" s="1612" t="s">
        <v>459</v>
      </c>
      <c r="C312" s="1613"/>
      <c r="D312" s="1614"/>
      <c r="E312" s="1415">
        <f>+E50+E76+E84+F109+E116+C121+E148+E155+E168+E204+E218+C225+E307</f>
        <v>696422670</v>
      </c>
      <c r="F312" s="1396"/>
      <c r="G312" s="1398"/>
    </row>
    <row r="313" spans="1:7" ht="18" customHeight="1" x14ac:dyDescent="0.2">
      <c r="A313" s="1306"/>
      <c r="B313" s="1306"/>
      <c r="C313" s="1306"/>
      <c r="D313" s="1306"/>
      <c r="E313" s="1306"/>
      <c r="F313" s="1303"/>
    </row>
    <row r="314" spans="1:7" ht="18" customHeight="1" x14ac:dyDescent="0.2">
      <c r="A314" s="1306"/>
      <c r="B314" s="1306"/>
      <c r="C314" s="1306"/>
      <c r="D314" s="1306"/>
      <c r="E314" s="1306"/>
      <c r="F314" s="1303"/>
    </row>
    <row r="315" spans="1:7" ht="18" customHeight="1" x14ac:dyDescent="0.2">
      <c r="A315" s="1607" t="s">
        <v>460</v>
      </c>
      <c r="B315" s="1608"/>
      <c r="C315" s="1609"/>
      <c r="D315" s="1306"/>
      <c r="E315" s="1306"/>
      <c r="F315" s="1303"/>
    </row>
    <row r="316" spans="1:7" ht="18" customHeight="1" x14ac:dyDescent="0.2">
      <c r="A316" s="1592" t="s">
        <v>461</v>
      </c>
      <c r="B316" s="1593"/>
      <c r="C316" s="1594"/>
      <c r="D316" s="1306"/>
      <c r="E316" s="1306"/>
      <c r="F316" s="1303"/>
    </row>
    <row r="317" spans="1:7" ht="30.75" customHeight="1" x14ac:dyDescent="0.2">
      <c r="A317" s="1607" t="s">
        <v>462</v>
      </c>
      <c r="B317" s="1608"/>
      <c r="C317" s="1077" t="s">
        <v>463</v>
      </c>
      <c r="D317" s="1306"/>
      <c r="E317" s="1306"/>
      <c r="F317" s="1306"/>
    </row>
    <row r="318" spans="1:7" ht="15" customHeight="1" x14ac:dyDescent="0.2">
      <c r="A318" s="1416" t="s">
        <v>464</v>
      </c>
      <c r="B318" s="1431"/>
      <c r="C318" s="1437"/>
      <c r="D318" s="1306"/>
      <c r="E318" s="1306"/>
      <c r="F318" s="1306"/>
    </row>
    <row r="319" spans="1:7" ht="15" customHeight="1" x14ac:dyDescent="0.2">
      <c r="A319" s="1417" t="s">
        <v>465</v>
      </c>
      <c r="B319" s="1432"/>
      <c r="C319" s="1438"/>
      <c r="D319" s="1306"/>
      <c r="E319" s="1306"/>
      <c r="F319" s="1306"/>
    </row>
    <row r="320" spans="1:7" ht="15" customHeight="1" x14ac:dyDescent="0.2">
      <c r="A320" s="1417" t="s">
        <v>466</v>
      </c>
      <c r="B320" s="1432"/>
      <c r="C320" s="1438"/>
      <c r="D320" s="1306"/>
      <c r="E320" s="1306"/>
      <c r="F320" s="1306"/>
    </row>
    <row r="321" spans="1:6" ht="15" customHeight="1" x14ac:dyDescent="0.2">
      <c r="A321" s="1418" t="s">
        <v>467</v>
      </c>
      <c r="B321" s="1432"/>
      <c r="C321" s="1438"/>
      <c r="D321" s="1306"/>
      <c r="E321" s="1306"/>
      <c r="F321" s="1306"/>
    </row>
    <row r="322" spans="1:6" ht="15" customHeight="1" x14ac:dyDescent="0.2">
      <c r="A322" s="1419" t="s">
        <v>468</v>
      </c>
      <c r="B322" s="1433"/>
      <c r="C322" s="1439">
        <f>SUM(C318:C321)</f>
        <v>0</v>
      </c>
      <c r="D322" s="1306"/>
      <c r="E322" s="1306"/>
      <c r="F322" s="1306"/>
    </row>
    <row r="323" spans="1:6" ht="15" customHeight="1" x14ac:dyDescent="0.2">
      <c r="A323" s="1420" t="s">
        <v>469</v>
      </c>
      <c r="B323" s="1434"/>
      <c r="C323" s="1437">
        <v>7830331</v>
      </c>
      <c r="D323" s="1306"/>
      <c r="E323" s="1306"/>
      <c r="F323" s="1306"/>
    </row>
    <row r="324" spans="1:6" ht="15" customHeight="1" x14ac:dyDescent="0.2">
      <c r="A324" s="1421" t="s">
        <v>470</v>
      </c>
      <c r="B324" s="1435"/>
      <c r="C324" s="1438"/>
      <c r="D324" s="1306"/>
      <c r="E324" s="1306"/>
      <c r="F324" s="1306"/>
    </row>
    <row r="325" spans="1:6" ht="15" customHeight="1" x14ac:dyDescent="0.2">
      <c r="A325" s="1417" t="s">
        <v>471</v>
      </c>
      <c r="B325" s="1435"/>
      <c r="C325" s="1438"/>
      <c r="D325" s="1306"/>
      <c r="E325" s="1306"/>
      <c r="F325" s="1306"/>
    </row>
    <row r="326" spans="1:6" ht="15" customHeight="1" x14ac:dyDescent="0.2">
      <c r="A326" s="1417" t="s">
        <v>472</v>
      </c>
      <c r="B326" s="1435"/>
      <c r="C326" s="1438"/>
      <c r="D326" s="1306"/>
      <c r="E326" s="1306"/>
      <c r="F326" s="1306"/>
    </row>
    <row r="327" spans="1:6" ht="15" customHeight="1" x14ac:dyDescent="0.2">
      <c r="A327" s="1421" t="s">
        <v>473</v>
      </c>
      <c r="B327" s="1435"/>
      <c r="C327" s="1438"/>
      <c r="D327" s="1306"/>
      <c r="E327" s="1306"/>
      <c r="F327" s="1306"/>
    </row>
    <row r="328" spans="1:6" ht="15" customHeight="1" x14ac:dyDescent="0.2">
      <c r="A328" s="1421" t="s">
        <v>474</v>
      </c>
      <c r="B328" s="1435"/>
      <c r="C328" s="1438"/>
      <c r="D328" s="1306"/>
      <c r="E328" s="1306"/>
      <c r="F328" s="1306"/>
    </row>
    <row r="329" spans="1:6" ht="15" customHeight="1" x14ac:dyDescent="0.2">
      <c r="A329" s="1422" t="s">
        <v>475</v>
      </c>
      <c r="B329" s="1436"/>
      <c r="C329" s="1440">
        <v>99762431</v>
      </c>
      <c r="D329" s="1306"/>
      <c r="E329" s="1306"/>
      <c r="F329" s="1306"/>
    </row>
    <row r="330" spans="1:6" ht="15" customHeight="1" x14ac:dyDescent="0.2">
      <c r="A330" s="1320"/>
      <c r="B330" s="1430" t="s">
        <v>476</v>
      </c>
      <c r="C330" s="1391">
        <f>SUM(C322:C329)</f>
        <v>107592762</v>
      </c>
      <c r="D330" s="1306"/>
      <c r="E330" s="1306"/>
      <c r="F330" s="1306"/>
    </row>
    <row r="331" spans="1:6" ht="12.75" x14ac:dyDescent="0.2">
      <c r="A331" s="1306"/>
      <c r="B331" s="1306"/>
      <c r="C331" s="1306"/>
      <c r="D331" s="1306"/>
      <c r="E331" s="1306"/>
      <c r="F331" s="1303"/>
    </row>
    <row r="332" spans="1:6" ht="12.75" x14ac:dyDescent="0.2">
      <c r="A332" s="1306"/>
      <c r="B332" s="1306"/>
      <c r="C332" s="1306"/>
      <c r="D332" s="1306"/>
      <c r="E332" s="1306"/>
      <c r="F332" s="1303"/>
    </row>
    <row r="333" spans="1:6" ht="12.75" x14ac:dyDescent="0.2">
      <c r="A333" s="1306"/>
      <c r="B333" s="1306"/>
      <c r="C333" s="1306"/>
      <c r="D333" s="1306"/>
      <c r="E333" s="1306"/>
      <c r="F333" s="1303"/>
    </row>
    <row r="334" spans="1:6" ht="12.75" x14ac:dyDescent="0.2">
      <c r="A334" s="1399"/>
      <c r="B334" s="1399"/>
      <c r="C334" s="1399"/>
      <c r="D334" s="1399"/>
      <c r="E334" s="1399"/>
      <c r="F334" s="1412"/>
    </row>
    <row r="335" spans="1:6" ht="12.75" x14ac:dyDescent="0.2">
      <c r="A335" s="1399"/>
      <c r="B335" s="1399"/>
      <c r="C335" s="1399"/>
      <c r="D335" s="1399"/>
      <c r="E335" s="1654" t="str">
        <f>[2]NOMBRE!B12</f>
        <v xml:space="preserve">SRA. MARIA INES NUÑEZ GONZALEZ </v>
      </c>
      <c r="F335" s="1654"/>
    </row>
    <row r="336" spans="1:6" ht="12.75" x14ac:dyDescent="0.2">
      <c r="A336" s="1399"/>
      <c r="B336" s="1399"/>
      <c r="C336" s="1399"/>
      <c r="D336" s="1401"/>
      <c r="E336" s="1617" t="str">
        <f>[2]NOMBRE!A12</f>
        <v>Jefe de Estadisticas</v>
      </c>
      <c r="F336" s="1617"/>
    </row>
    <row r="337" spans="1:6" ht="12.75" x14ac:dyDescent="0.2">
      <c r="A337" s="1399"/>
      <c r="B337" s="1399"/>
      <c r="C337" s="1399"/>
      <c r="D337" s="1399"/>
      <c r="E337" s="1534"/>
      <c r="F337" s="1200"/>
    </row>
    <row r="338" spans="1:6" ht="12.75" x14ac:dyDescent="0.2">
      <c r="A338" s="1399"/>
      <c r="B338" s="1399"/>
      <c r="C338" s="1399"/>
      <c r="D338" s="1399"/>
      <c r="E338" s="1200"/>
      <c r="F338" s="1200"/>
    </row>
    <row r="339" spans="1:6" ht="12.75" x14ac:dyDescent="0.2">
      <c r="A339" s="1399"/>
      <c r="B339" s="1399"/>
      <c r="C339" s="1399"/>
      <c r="D339" s="1399"/>
      <c r="E339" s="1200"/>
      <c r="F339" s="1200"/>
    </row>
    <row r="340" spans="1:6" ht="12.75" x14ac:dyDescent="0.2">
      <c r="A340" s="1399"/>
      <c r="B340" s="1399"/>
      <c r="C340" s="1399"/>
      <c r="D340" s="1399"/>
      <c r="E340" s="1200"/>
      <c r="F340" s="1200"/>
    </row>
    <row r="341" spans="1:6" ht="12.75" x14ac:dyDescent="0.2">
      <c r="A341" s="1399"/>
      <c r="B341" s="1399"/>
      <c r="C341" s="1399"/>
      <c r="D341" s="1399"/>
      <c r="E341" s="1200"/>
      <c r="F341" s="1200"/>
    </row>
    <row r="342" spans="1:6" ht="12.75" x14ac:dyDescent="0.2">
      <c r="A342" s="1399"/>
      <c r="B342" s="1399"/>
      <c r="C342" s="1399"/>
      <c r="D342" s="1399"/>
      <c r="E342" s="1200"/>
      <c r="F342" s="1200"/>
    </row>
    <row r="343" spans="1:6" ht="12.75" x14ac:dyDescent="0.2">
      <c r="A343" s="1399"/>
      <c r="B343" s="1399"/>
      <c r="C343" s="1399"/>
      <c r="D343" s="1399"/>
      <c r="E343" s="1200"/>
      <c r="F343" s="1200"/>
    </row>
    <row r="344" spans="1:6" ht="12.75" x14ac:dyDescent="0.2">
      <c r="A344" s="1399"/>
      <c r="B344" s="1399"/>
      <c r="C344" s="1399"/>
      <c r="D344" s="1399"/>
      <c r="E344" s="1654" t="str">
        <f>[2]NOMBRE!B11</f>
        <v xml:space="preserve">DR. RUBEN BRAVO CASTILLO </v>
      </c>
      <c r="F344" s="1654"/>
    </row>
    <row r="345" spans="1:6" ht="22.5" customHeight="1" x14ac:dyDescent="0.2">
      <c r="A345" s="1399"/>
      <c r="B345" s="1399"/>
      <c r="C345" s="1399"/>
      <c r="D345" s="1412"/>
      <c r="E345" s="1617" t="str">
        <f>CONCATENATE("Director ",[2]NOMBRE!B1)</f>
        <v xml:space="preserve">Director </v>
      </c>
      <c r="F345" s="1617"/>
    </row>
    <row r="346" spans="1:6" ht="12.75" x14ac:dyDescent="0.2">
      <c r="A346" s="1399"/>
      <c r="B346" s="1399"/>
      <c r="C346" s="1399"/>
      <c r="D346" s="1423"/>
      <c r="E346" s="1399"/>
      <c r="F346" s="1412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H16" sqref="H16"/>
    </sheetView>
  </sheetViews>
  <sheetFormatPr baseColWidth="10" defaultRowHeight="10.5" x14ac:dyDescent="0.15"/>
  <cols>
    <col min="1" max="1" width="20.28515625" style="1542" customWidth="1"/>
    <col min="2" max="2" width="83.140625" style="1542" customWidth="1"/>
    <col min="3" max="5" width="21.42578125" style="1542" customWidth="1"/>
    <col min="6" max="6" width="19.5703125" style="1543" customWidth="1"/>
    <col min="7" max="7" width="2.42578125" style="1542" customWidth="1"/>
    <col min="8" max="9" width="5.140625" style="1542" customWidth="1"/>
    <col min="10" max="256" width="11.42578125" style="1542"/>
    <col min="257" max="257" width="20.28515625" style="1542" customWidth="1"/>
    <col min="258" max="258" width="83.140625" style="1542" customWidth="1"/>
    <col min="259" max="261" width="21.42578125" style="1542" customWidth="1"/>
    <col min="262" max="262" width="19.5703125" style="1542" customWidth="1"/>
    <col min="263" max="263" width="2.42578125" style="1542" customWidth="1"/>
    <col min="264" max="265" width="5.140625" style="1542" customWidth="1"/>
    <col min="266" max="512" width="11.42578125" style="1542"/>
    <col min="513" max="513" width="20.28515625" style="1542" customWidth="1"/>
    <col min="514" max="514" width="83.140625" style="1542" customWidth="1"/>
    <col min="515" max="517" width="21.42578125" style="1542" customWidth="1"/>
    <col min="518" max="518" width="19.5703125" style="1542" customWidth="1"/>
    <col min="519" max="519" width="2.42578125" style="1542" customWidth="1"/>
    <col min="520" max="521" width="5.140625" style="1542" customWidth="1"/>
    <col min="522" max="768" width="11.42578125" style="1542"/>
    <col min="769" max="769" width="20.28515625" style="1542" customWidth="1"/>
    <col min="770" max="770" width="83.140625" style="1542" customWidth="1"/>
    <col min="771" max="773" width="21.42578125" style="1542" customWidth="1"/>
    <col min="774" max="774" width="19.5703125" style="1542" customWidth="1"/>
    <col min="775" max="775" width="2.42578125" style="1542" customWidth="1"/>
    <col min="776" max="777" width="5.140625" style="1542" customWidth="1"/>
    <col min="778" max="1024" width="11.42578125" style="1542"/>
    <col min="1025" max="1025" width="20.28515625" style="1542" customWidth="1"/>
    <col min="1026" max="1026" width="83.140625" style="1542" customWidth="1"/>
    <col min="1027" max="1029" width="21.42578125" style="1542" customWidth="1"/>
    <col min="1030" max="1030" width="19.5703125" style="1542" customWidth="1"/>
    <col min="1031" max="1031" width="2.42578125" style="1542" customWidth="1"/>
    <col min="1032" max="1033" width="5.140625" style="1542" customWidth="1"/>
    <col min="1034" max="1280" width="11.42578125" style="1542"/>
    <col min="1281" max="1281" width="20.28515625" style="1542" customWidth="1"/>
    <col min="1282" max="1282" width="83.140625" style="1542" customWidth="1"/>
    <col min="1283" max="1285" width="21.42578125" style="1542" customWidth="1"/>
    <col min="1286" max="1286" width="19.5703125" style="1542" customWidth="1"/>
    <col min="1287" max="1287" width="2.42578125" style="1542" customWidth="1"/>
    <col min="1288" max="1289" width="5.140625" style="1542" customWidth="1"/>
    <col min="1290" max="1536" width="11.42578125" style="1542"/>
    <col min="1537" max="1537" width="20.28515625" style="1542" customWidth="1"/>
    <col min="1538" max="1538" width="83.140625" style="1542" customWidth="1"/>
    <col min="1539" max="1541" width="21.42578125" style="1542" customWidth="1"/>
    <col min="1542" max="1542" width="19.5703125" style="1542" customWidth="1"/>
    <col min="1543" max="1543" width="2.42578125" style="1542" customWidth="1"/>
    <col min="1544" max="1545" width="5.140625" style="1542" customWidth="1"/>
    <col min="1546" max="1792" width="11.42578125" style="1542"/>
    <col min="1793" max="1793" width="20.28515625" style="1542" customWidth="1"/>
    <col min="1794" max="1794" width="83.140625" style="1542" customWidth="1"/>
    <col min="1795" max="1797" width="21.42578125" style="1542" customWidth="1"/>
    <col min="1798" max="1798" width="19.5703125" style="1542" customWidth="1"/>
    <col min="1799" max="1799" width="2.42578125" style="1542" customWidth="1"/>
    <col min="1800" max="1801" width="5.140625" style="1542" customWidth="1"/>
    <col min="1802" max="2048" width="11.42578125" style="1542"/>
    <col min="2049" max="2049" width="20.28515625" style="1542" customWidth="1"/>
    <col min="2050" max="2050" width="83.140625" style="1542" customWidth="1"/>
    <col min="2051" max="2053" width="21.42578125" style="1542" customWidth="1"/>
    <col min="2054" max="2054" width="19.5703125" style="1542" customWidth="1"/>
    <col min="2055" max="2055" width="2.42578125" style="1542" customWidth="1"/>
    <col min="2056" max="2057" width="5.140625" style="1542" customWidth="1"/>
    <col min="2058" max="2304" width="11.42578125" style="1542"/>
    <col min="2305" max="2305" width="20.28515625" style="1542" customWidth="1"/>
    <col min="2306" max="2306" width="83.140625" style="1542" customWidth="1"/>
    <col min="2307" max="2309" width="21.42578125" style="1542" customWidth="1"/>
    <col min="2310" max="2310" width="19.5703125" style="1542" customWidth="1"/>
    <col min="2311" max="2311" width="2.42578125" style="1542" customWidth="1"/>
    <col min="2312" max="2313" width="5.140625" style="1542" customWidth="1"/>
    <col min="2314" max="2560" width="11.42578125" style="1542"/>
    <col min="2561" max="2561" width="20.28515625" style="1542" customWidth="1"/>
    <col min="2562" max="2562" width="83.140625" style="1542" customWidth="1"/>
    <col min="2563" max="2565" width="21.42578125" style="1542" customWidth="1"/>
    <col min="2566" max="2566" width="19.5703125" style="1542" customWidth="1"/>
    <col min="2567" max="2567" width="2.42578125" style="1542" customWidth="1"/>
    <col min="2568" max="2569" width="5.140625" style="1542" customWidth="1"/>
    <col min="2570" max="2816" width="11.42578125" style="1542"/>
    <col min="2817" max="2817" width="20.28515625" style="1542" customWidth="1"/>
    <col min="2818" max="2818" width="83.140625" style="1542" customWidth="1"/>
    <col min="2819" max="2821" width="21.42578125" style="1542" customWidth="1"/>
    <col min="2822" max="2822" width="19.5703125" style="1542" customWidth="1"/>
    <col min="2823" max="2823" width="2.42578125" style="1542" customWidth="1"/>
    <col min="2824" max="2825" width="5.140625" style="1542" customWidth="1"/>
    <col min="2826" max="3072" width="11.42578125" style="1542"/>
    <col min="3073" max="3073" width="20.28515625" style="1542" customWidth="1"/>
    <col min="3074" max="3074" width="83.140625" style="1542" customWidth="1"/>
    <col min="3075" max="3077" width="21.42578125" style="1542" customWidth="1"/>
    <col min="3078" max="3078" width="19.5703125" style="1542" customWidth="1"/>
    <col min="3079" max="3079" width="2.42578125" style="1542" customWidth="1"/>
    <col min="3080" max="3081" width="5.140625" style="1542" customWidth="1"/>
    <col min="3082" max="3328" width="11.42578125" style="1542"/>
    <col min="3329" max="3329" width="20.28515625" style="1542" customWidth="1"/>
    <col min="3330" max="3330" width="83.140625" style="1542" customWidth="1"/>
    <col min="3331" max="3333" width="21.42578125" style="1542" customWidth="1"/>
    <col min="3334" max="3334" width="19.5703125" style="1542" customWidth="1"/>
    <col min="3335" max="3335" width="2.42578125" style="1542" customWidth="1"/>
    <col min="3336" max="3337" width="5.140625" style="1542" customWidth="1"/>
    <col min="3338" max="3584" width="11.42578125" style="1542"/>
    <col min="3585" max="3585" width="20.28515625" style="1542" customWidth="1"/>
    <col min="3586" max="3586" width="83.140625" style="1542" customWidth="1"/>
    <col min="3587" max="3589" width="21.42578125" style="1542" customWidth="1"/>
    <col min="3590" max="3590" width="19.5703125" style="1542" customWidth="1"/>
    <col min="3591" max="3591" width="2.42578125" style="1542" customWidth="1"/>
    <col min="3592" max="3593" width="5.140625" style="1542" customWidth="1"/>
    <col min="3594" max="3840" width="11.42578125" style="1542"/>
    <col min="3841" max="3841" width="20.28515625" style="1542" customWidth="1"/>
    <col min="3842" max="3842" width="83.140625" style="1542" customWidth="1"/>
    <col min="3843" max="3845" width="21.42578125" style="1542" customWidth="1"/>
    <col min="3846" max="3846" width="19.5703125" style="1542" customWidth="1"/>
    <col min="3847" max="3847" width="2.42578125" style="1542" customWidth="1"/>
    <col min="3848" max="3849" width="5.140625" style="1542" customWidth="1"/>
    <col min="3850" max="4096" width="11.42578125" style="1542"/>
    <col min="4097" max="4097" width="20.28515625" style="1542" customWidth="1"/>
    <col min="4098" max="4098" width="83.140625" style="1542" customWidth="1"/>
    <col min="4099" max="4101" width="21.42578125" style="1542" customWidth="1"/>
    <col min="4102" max="4102" width="19.5703125" style="1542" customWidth="1"/>
    <col min="4103" max="4103" width="2.42578125" style="1542" customWidth="1"/>
    <col min="4104" max="4105" width="5.140625" style="1542" customWidth="1"/>
    <col min="4106" max="4352" width="11.42578125" style="1542"/>
    <col min="4353" max="4353" width="20.28515625" style="1542" customWidth="1"/>
    <col min="4354" max="4354" width="83.140625" style="1542" customWidth="1"/>
    <col min="4355" max="4357" width="21.42578125" style="1542" customWidth="1"/>
    <col min="4358" max="4358" width="19.5703125" style="1542" customWidth="1"/>
    <col min="4359" max="4359" width="2.42578125" style="1542" customWidth="1"/>
    <col min="4360" max="4361" width="5.140625" style="1542" customWidth="1"/>
    <col min="4362" max="4608" width="11.42578125" style="1542"/>
    <col min="4609" max="4609" width="20.28515625" style="1542" customWidth="1"/>
    <col min="4610" max="4610" width="83.140625" style="1542" customWidth="1"/>
    <col min="4611" max="4613" width="21.42578125" style="1542" customWidth="1"/>
    <col min="4614" max="4614" width="19.5703125" style="1542" customWidth="1"/>
    <col min="4615" max="4615" width="2.42578125" style="1542" customWidth="1"/>
    <col min="4616" max="4617" width="5.140625" style="1542" customWidth="1"/>
    <col min="4618" max="4864" width="11.42578125" style="1542"/>
    <col min="4865" max="4865" width="20.28515625" style="1542" customWidth="1"/>
    <col min="4866" max="4866" width="83.140625" style="1542" customWidth="1"/>
    <col min="4867" max="4869" width="21.42578125" style="1542" customWidth="1"/>
    <col min="4870" max="4870" width="19.5703125" style="1542" customWidth="1"/>
    <col min="4871" max="4871" width="2.42578125" style="1542" customWidth="1"/>
    <col min="4872" max="4873" width="5.140625" style="1542" customWidth="1"/>
    <col min="4874" max="5120" width="11.42578125" style="1542"/>
    <col min="5121" max="5121" width="20.28515625" style="1542" customWidth="1"/>
    <col min="5122" max="5122" width="83.140625" style="1542" customWidth="1"/>
    <col min="5123" max="5125" width="21.42578125" style="1542" customWidth="1"/>
    <col min="5126" max="5126" width="19.5703125" style="1542" customWidth="1"/>
    <col min="5127" max="5127" width="2.42578125" style="1542" customWidth="1"/>
    <col min="5128" max="5129" width="5.140625" style="1542" customWidth="1"/>
    <col min="5130" max="5376" width="11.42578125" style="1542"/>
    <col min="5377" max="5377" width="20.28515625" style="1542" customWidth="1"/>
    <col min="5378" max="5378" width="83.140625" style="1542" customWidth="1"/>
    <col min="5379" max="5381" width="21.42578125" style="1542" customWidth="1"/>
    <col min="5382" max="5382" width="19.5703125" style="1542" customWidth="1"/>
    <col min="5383" max="5383" width="2.42578125" style="1542" customWidth="1"/>
    <col min="5384" max="5385" width="5.140625" style="1542" customWidth="1"/>
    <col min="5386" max="5632" width="11.42578125" style="1542"/>
    <col min="5633" max="5633" width="20.28515625" style="1542" customWidth="1"/>
    <col min="5634" max="5634" width="83.140625" style="1542" customWidth="1"/>
    <col min="5635" max="5637" width="21.42578125" style="1542" customWidth="1"/>
    <col min="5638" max="5638" width="19.5703125" style="1542" customWidth="1"/>
    <col min="5639" max="5639" width="2.42578125" style="1542" customWidth="1"/>
    <col min="5640" max="5641" width="5.140625" style="1542" customWidth="1"/>
    <col min="5642" max="5888" width="11.42578125" style="1542"/>
    <col min="5889" max="5889" width="20.28515625" style="1542" customWidth="1"/>
    <col min="5890" max="5890" width="83.140625" style="1542" customWidth="1"/>
    <col min="5891" max="5893" width="21.42578125" style="1542" customWidth="1"/>
    <col min="5894" max="5894" width="19.5703125" style="1542" customWidth="1"/>
    <col min="5895" max="5895" width="2.42578125" style="1542" customWidth="1"/>
    <col min="5896" max="5897" width="5.140625" style="1542" customWidth="1"/>
    <col min="5898" max="6144" width="11.42578125" style="1542"/>
    <col min="6145" max="6145" width="20.28515625" style="1542" customWidth="1"/>
    <col min="6146" max="6146" width="83.140625" style="1542" customWidth="1"/>
    <col min="6147" max="6149" width="21.42578125" style="1542" customWidth="1"/>
    <col min="6150" max="6150" width="19.5703125" style="1542" customWidth="1"/>
    <col min="6151" max="6151" width="2.42578125" style="1542" customWidth="1"/>
    <col min="6152" max="6153" width="5.140625" style="1542" customWidth="1"/>
    <col min="6154" max="6400" width="11.42578125" style="1542"/>
    <col min="6401" max="6401" width="20.28515625" style="1542" customWidth="1"/>
    <col min="6402" max="6402" width="83.140625" style="1542" customWidth="1"/>
    <col min="6403" max="6405" width="21.42578125" style="1542" customWidth="1"/>
    <col min="6406" max="6406" width="19.5703125" style="1542" customWidth="1"/>
    <col min="6407" max="6407" width="2.42578125" style="1542" customWidth="1"/>
    <col min="6408" max="6409" width="5.140625" style="1542" customWidth="1"/>
    <col min="6410" max="6656" width="11.42578125" style="1542"/>
    <col min="6657" max="6657" width="20.28515625" style="1542" customWidth="1"/>
    <col min="6658" max="6658" width="83.140625" style="1542" customWidth="1"/>
    <col min="6659" max="6661" width="21.42578125" style="1542" customWidth="1"/>
    <col min="6662" max="6662" width="19.5703125" style="1542" customWidth="1"/>
    <col min="6663" max="6663" width="2.42578125" style="1542" customWidth="1"/>
    <col min="6664" max="6665" width="5.140625" style="1542" customWidth="1"/>
    <col min="6666" max="6912" width="11.42578125" style="1542"/>
    <col min="6913" max="6913" width="20.28515625" style="1542" customWidth="1"/>
    <col min="6914" max="6914" width="83.140625" style="1542" customWidth="1"/>
    <col min="6915" max="6917" width="21.42578125" style="1542" customWidth="1"/>
    <col min="6918" max="6918" width="19.5703125" style="1542" customWidth="1"/>
    <col min="6919" max="6919" width="2.42578125" style="1542" customWidth="1"/>
    <col min="6920" max="6921" width="5.140625" style="1542" customWidth="1"/>
    <col min="6922" max="7168" width="11.42578125" style="1542"/>
    <col min="7169" max="7169" width="20.28515625" style="1542" customWidth="1"/>
    <col min="7170" max="7170" width="83.140625" style="1542" customWidth="1"/>
    <col min="7171" max="7173" width="21.42578125" style="1542" customWidth="1"/>
    <col min="7174" max="7174" width="19.5703125" style="1542" customWidth="1"/>
    <col min="7175" max="7175" width="2.42578125" style="1542" customWidth="1"/>
    <col min="7176" max="7177" width="5.140625" style="1542" customWidth="1"/>
    <col min="7178" max="7424" width="11.42578125" style="1542"/>
    <col min="7425" max="7425" width="20.28515625" style="1542" customWidth="1"/>
    <col min="7426" max="7426" width="83.140625" style="1542" customWidth="1"/>
    <col min="7427" max="7429" width="21.42578125" style="1542" customWidth="1"/>
    <col min="7430" max="7430" width="19.5703125" style="1542" customWidth="1"/>
    <col min="7431" max="7431" width="2.42578125" style="1542" customWidth="1"/>
    <col min="7432" max="7433" width="5.140625" style="1542" customWidth="1"/>
    <col min="7434" max="7680" width="11.42578125" style="1542"/>
    <col min="7681" max="7681" width="20.28515625" style="1542" customWidth="1"/>
    <col min="7682" max="7682" width="83.140625" style="1542" customWidth="1"/>
    <col min="7683" max="7685" width="21.42578125" style="1542" customWidth="1"/>
    <col min="7686" max="7686" width="19.5703125" style="1542" customWidth="1"/>
    <col min="7687" max="7687" width="2.42578125" style="1542" customWidth="1"/>
    <col min="7688" max="7689" width="5.140625" style="1542" customWidth="1"/>
    <col min="7690" max="7936" width="11.42578125" style="1542"/>
    <col min="7937" max="7937" width="20.28515625" style="1542" customWidth="1"/>
    <col min="7938" max="7938" width="83.140625" style="1542" customWidth="1"/>
    <col min="7939" max="7941" width="21.42578125" style="1542" customWidth="1"/>
    <col min="7942" max="7942" width="19.5703125" style="1542" customWidth="1"/>
    <col min="7943" max="7943" width="2.42578125" style="1542" customWidth="1"/>
    <col min="7944" max="7945" width="5.140625" style="1542" customWidth="1"/>
    <col min="7946" max="8192" width="11.42578125" style="1542"/>
    <col min="8193" max="8193" width="20.28515625" style="1542" customWidth="1"/>
    <col min="8194" max="8194" width="83.140625" style="1542" customWidth="1"/>
    <col min="8195" max="8197" width="21.42578125" style="1542" customWidth="1"/>
    <col min="8198" max="8198" width="19.5703125" style="1542" customWidth="1"/>
    <col min="8199" max="8199" width="2.42578125" style="1542" customWidth="1"/>
    <col min="8200" max="8201" width="5.140625" style="1542" customWidth="1"/>
    <col min="8202" max="8448" width="11.42578125" style="1542"/>
    <col min="8449" max="8449" width="20.28515625" style="1542" customWidth="1"/>
    <col min="8450" max="8450" width="83.140625" style="1542" customWidth="1"/>
    <col min="8451" max="8453" width="21.42578125" style="1542" customWidth="1"/>
    <col min="8454" max="8454" width="19.5703125" style="1542" customWidth="1"/>
    <col min="8455" max="8455" width="2.42578125" style="1542" customWidth="1"/>
    <col min="8456" max="8457" width="5.140625" style="1542" customWidth="1"/>
    <col min="8458" max="8704" width="11.42578125" style="1542"/>
    <col min="8705" max="8705" width="20.28515625" style="1542" customWidth="1"/>
    <col min="8706" max="8706" width="83.140625" style="1542" customWidth="1"/>
    <col min="8707" max="8709" width="21.42578125" style="1542" customWidth="1"/>
    <col min="8710" max="8710" width="19.5703125" style="1542" customWidth="1"/>
    <col min="8711" max="8711" width="2.42578125" style="1542" customWidth="1"/>
    <col min="8712" max="8713" width="5.140625" style="1542" customWidth="1"/>
    <col min="8714" max="8960" width="11.42578125" style="1542"/>
    <col min="8961" max="8961" width="20.28515625" style="1542" customWidth="1"/>
    <col min="8962" max="8962" width="83.140625" style="1542" customWidth="1"/>
    <col min="8963" max="8965" width="21.42578125" style="1542" customWidth="1"/>
    <col min="8966" max="8966" width="19.5703125" style="1542" customWidth="1"/>
    <col min="8967" max="8967" width="2.42578125" style="1542" customWidth="1"/>
    <col min="8968" max="8969" width="5.140625" style="1542" customWidth="1"/>
    <col min="8970" max="9216" width="11.42578125" style="1542"/>
    <col min="9217" max="9217" width="20.28515625" style="1542" customWidth="1"/>
    <col min="9218" max="9218" width="83.140625" style="1542" customWidth="1"/>
    <col min="9219" max="9221" width="21.42578125" style="1542" customWidth="1"/>
    <col min="9222" max="9222" width="19.5703125" style="1542" customWidth="1"/>
    <col min="9223" max="9223" width="2.42578125" style="1542" customWidth="1"/>
    <col min="9224" max="9225" width="5.140625" style="1542" customWidth="1"/>
    <col min="9226" max="9472" width="11.42578125" style="1542"/>
    <col min="9473" max="9473" width="20.28515625" style="1542" customWidth="1"/>
    <col min="9474" max="9474" width="83.140625" style="1542" customWidth="1"/>
    <col min="9475" max="9477" width="21.42578125" style="1542" customWidth="1"/>
    <col min="9478" max="9478" width="19.5703125" style="1542" customWidth="1"/>
    <col min="9479" max="9479" width="2.42578125" style="1542" customWidth="1"/>
    <col min="9480" max="9481" width="5.140625" style="1542" customWidth="1"/>
    <col min="9482" max="9728" width="11.42578125" style="1542"/>
    <col min="9729" max="9729" width="20.28515625" style="1542" customWidth="1"/>
    <col min="9730" max="9730" width="83.140625" style="1542" customWidth="1"/>
    <col min="9731" max="9733" width="21.42578125" style="1542" customWidth="1"/>
    <col min="9734" max="9734" width="19.5703125" style="1542" customWidth="1"/>
    <col min="9735" max="9735" width="2.42578125" style="1542" customWidth="1"/>
    <col min="9736" max="9737" width="5.140625" style="1542" customWidth="1"/>
    <col min="9738" max="9984" width="11.42578125" style="1542"/>
    <col min="9985" max="9985" width="20.28515625" style="1542" customWidth="1"/>
    <col min="9986" max="9986" width="83.140625" style="1542" customWidth="1"/>
    <col min="9987" max="9989" width="21.42578125" style="1542" customWidth="1"/>
    <col min="9990" max="9990" width="19.5703125" style="1542" customWidth="1"/>
    <col min="9991" max="9991" width="2.42578125" style="1542" customWidth="1"/>
    <col min="9992" max="9993" width="5.140625" style="1542" customWidth="1"/>
    <col min="9994" max="10240" width="11.42578125" style="1542"/>
    <col min="10241" max="10241" width="20.28515625" style="1542" customWidth="1"/>
    <col min="10242" max="10242" width="83.140625" style="1542" customWidth="1"/>
    <col min="10243" max="10245" width="21.42578125" style="1542" customWidth="1"/>
    <col min="10246" max="10246" width="19.5703125" style="1542" customWidth="1"/>
    <col min="10247" max="10247" width="2.42578125" style="1542" customWidth="1"/>
    <col min="10248" max="10249" width="5.140625" style="1542" customWidth="1"/>
    <col min="10250" max="10496" width="11.42578125" style="1542"/>
    <col min="10497" max="10497" width="20.28515625" style="1542" customWidth="1"/>
    <col min="10498" max="10498" width="83.140625" style="1542" customWidth="1"/>
    <col min="10499" max="10501" width="21.42578125" style="1542" customWidth="1"/>
    <col min="10502" max="10502" width="19.5703125" style="1542" customWidth="1"/>
    <col min="10503" max="10503" width="2.42578125" style="1542" customWidth="1"/>
    <col min="10504" max="10505" width="5.140625" style="1542" customWidth="1"/>
    <col min="10506" max="10752" width="11.42578125" style="1542"/>
    <col min="10753" max="10753" width="20.28515625" style="1542" customWidth="1"/>
    <col min="10754" max="10754" width="83.140625" style="1542" customWidth="1"/>
    <col min="10755" max="10757" width="21.42578125" style="1542" customWidth="1"/>
    <col min="10758" max="10758" width="19.5703125" style="1542" customWidth="1"/>
    <col min="10759" max="10759" width="2.42578125" style="1542" customWidth="1"/>
    <col min="10760" max="10761" width="5.140625" style="1542" customWidth="1"/>
    <col min="10762" max="11008" width="11.42578125" style="1542"/>
    <col min="11009" max="11009" width="20.28515625" style="1542" customWidth="1"/>
    <col min="11010" max="11010" width="83.140625" style="1542" customWidth="1"/>
    <col min="11011" max="11013" width="21.42578125" style="1542" customWidth="1"/>
    <col min="11014" max="11014" width="19.5703125" style="1542" customWidth="1"/>
    <col min="11015" max="11015" width="2.42578125" style="1542" customWidth="1"/>
    <col min="11016" max="11017" width="5.140625" style="1542" customWidth="1"/>
    <col min="11018" max="11264" width="11.42578125" style="1542"/>
    <col min="11265" max="11265" width="20.28515625" style="1542" customWidth="1"/>
    <col min="11266" max="11266" width="83.140625" style="1542" customWidth="1"/>
    <col min="11267" max="11269" width="21.42578125" style="1542" customWidth="1"/>
    <col min="11270" max="11270" width="19.5703125" style="1542" customWidth="1"/>
    <col min="11271" max="11271" width="2.42578125" style="1542" customWidth="1"/>
    <col min="11272" max="11273" width="5.140625" style="1542" customWidth="1"/>
    <col min="11274" max="11520" width="11.42578125" style="1542"/>
    <col min="11521" max="11521" width="20.28515625" style="1542" customWidth="1"/>
    <col min="11522" max="11522" width="83.140625" style="1542" customWidth="1"/>
    <col min="11523" max="11525" width="21.42578125" style="1542" customWidth="1"/>
    <col min="11526" max="11526" width="19.5703125" style="1542" customWidth="1"/>
    <col min="11527" max="11527" width="2.42578125" style="1542" customWidth="1"/>
    <col min="11528" max="11529" width="5.140625" style="1542" customWidth="1"/>
    <col min="11530" max="11776" width="11.42578125" style="1542"/>
    <col min="11777" max="11777" width="20.28515625" style="1542" customWidth="1"/>
    <col min="11778" max="11778" width="83.140625" style="1542" customWidth="1"/>
    <col min="11779" max="11781" width="21.42578125" style="1542" customWidth="1"/>
    <col min="11782" max="11782" width="19.5703125" style="1542" customWidth="1"/>
    <col min="11783" max="11783" width="2.42578125" style="1542" customWidth="1"/>
    <col min="11784" max="11785" width="5.140625" style="1542" customWidth="1"/>
    <col min="11786" max="12032" width="11.42578125" style="1542"/>
    <col min="12033" max="12033" width="20.28515625" style="1542" customWidth="1"/>
    <col min="12034" max="12034" width="83.140625" style="1542" customWidth="1"/>
    <col min="12035" max="12037" width="21.42578125" style="1542" customWidth="1"/>
    <col min="12038" max="12038" width="19.5703125" style="1542" customWidth="1"/>
    <col min="12039" max="12039" width="2.42578125" style="1542" customWidth="1"/>
    <col min="12040" max="12041" width="5.140625" style="1542" customWidth="1"/>
    <col min="12042" max="12288" width="11.42578125" style="1542"/>
    <col min="12289" max="12289" width="20.28515625" style="1542" customWidth="1"/>
    <col min="12290" max="12290" width="83.140625" style="1542" customWidth="1"/>
    <col min="12291" max="12293" width="21.42578125" style="1542" customWidth="1"/>
    <col min="12294" max="12294" width="19.5703125" style="1542" customWidth="1"/>
    <col min="12295" max="12295" width="2.42578125" style="1542" customWidth="1"/>
    <col min="12296" max="12297" width="5.140625" style="1542" customWidth="1"/>
    <col min="12298" max="12544" width="11.42578125" style="1542"/>
    <col min="12545" max="12545" width="20.28515625" style="1542" customWidth="1"/>
    <col min="12546" max="12546" width="83.140625" style="1542" customWidth="1"/>
    <col min="12547" max="12549" width="21.42578125" style="1542" customWidth="1"/>
    <col min="12550" max="12550" width="19.5703125" style="1542" customWidth="1"/>
    <col min="12551" max="12551" width="2.42578125" style="1542" customWidth="1"/>
    <col min="12552" max="12553" width="5.140625" style="1542" customWidth="1"/>
    <col min="12554" max="12800" width="11.42578125" style="1542"/>
    <col min="12801" max="12801" width="20.28515625" style="1542" customWidth="1"/>
    <col min="12802" max="12802" width="83.140625" style="1542" customWidth="1"/>
    <col min="12803" max="12805" width="21.42578125" style="1542" customWidth="1"/>
    <col min="12806" max="12806" width="19.5703125" style="1542" customWidth="1"/>
    <col min="12807" max="12807" width="2.42578125" style="1542" customWidth="1"/>
    <col min="12808" max="12809" width="5.140625" style="1542" customWidth="1"/>
    <col min="12810" max="13056" width="11.42578125" style="1542"/>
    <col min="13057" max="13057" width="20.28515625" style="1542" customWidth="1"/>
    <col min="13058" max="13058" width="83.140625" style="1542" customWidth="1"/>
    <col min="13059" max="13061" width="21.42578125" style="1542" customWidth="1"/>
    <col min="13062" max="13062" width="19.5703125" style="1542" customWidth="1"/>
    <col min="13063" max="13063" width="2.42578125" style="1542" customWidth="1"/>
    <col min="13064" max="13065" width="5.140625" style="1542" customWidth="1"/>
    <col min="13066" max="13312" width="11.42578125" style="1542"/>
    <col min="13313" max="13313" width="20.28515625" style="1542" customWidth="1"/>
    <col min="13314" max="13314" width="83.140625" style="1542" customWidth="1"/>
    <col min="13315" max="13317" width="21.42578125" style="1542" customWidth="1"/>
    <col min="13318" max="13318" width="19.5703125" style="1542" customWidth="1"/>
    <col min="13319" max="13319" width="2.42578125" style="1542" customWidth="1"/>
    <col min="13320" max="13321" width="5.140625" style="1542" customWidth="1"/>
    <col min="13322" max="13568" width="11.42578125" style="1542"/>
    <col min="13569" max="13569" width="20.28515625" style="1542" customWidth="1"/>
    <col min="13570" max="13570" width="83.140625" style="1542" customWidth="1"/>
    <col min="13571" max="13573" width="21.42578125" style="1542" customWidth="1"/>
    <col min="13574" max="13574" width="19.5703125" style="1542" customWidth="1"/>
    <col min="13575" max="13575" width="2.42578125" style="1542" customWidth="1"/>
    <col min="13576" max="13577" width="5.140625" style="1542" customWidth="1"/>
    <col min="13578" max="13824" width="11.42578125" style="1542"/>
    <col min="13825" max="13825" width="20.28515625" style="1542" customWidth="1"/>
    <col min="13826" max="13826" width="83.140625" style="1542" customWidth="1"/>
    <col min="13827" max="13829" width="21.42578125" style="1542" customWidth="1"/>
    <col min="13830" max="13830" width="19.5703125" style="1542" customWidth="1"/>
    <col min="13831" max="13831" width="2.42578125" style="1542" customWidth="1"/>
    <col min="13832" max="13833" width="5.140625" style="1542" customWidth="1"/>
    <col min="13834" max="14080" width="11.42578125" style="1542"/>
    <col min="14081" max="14081" width="20.28515625" style="1542" customWidth="1"/>
    <col min="14082" max="14082" width="83.140625" style="1542" customWidth="1"/>
    <col min="14083" max="14085" width="21.42578125" style="1542" customWidth="1"/>
    <col min="14086" max="14086" width="19.5703125" style="1542" customWidth="1"/>
    <col min="14087" max="14087" width="2.42578125" style="1542" customWidth="1"/>
    <col min="14088" max="14089" width="5.140625" style="1542" customWidth="1"/>
    <col min="14090" max="14336" width="11.42578125" style="1542"/>
    <col min="14337" max="14337" width="20.28515625" style="1542" customWidth="1"/>
    <col min="14338" max="14338" width="83.140625" style="1542" customWidth="1"/>
    <col min="14339" max="14341" width="21.42578125" style="1542" customWidth="1"/>
    <col min="14342" max="14342" width="19.5703125" style="1542" customWidth="1"/>
    <col min="14343" max="14343" width="2.42578125" style="1542" customWidth="1"/>
    <col min="14344" max="14345" width="5.140625" style="1542" customWidth="1"/>
    <col min="14346" max="14592" width="11.42578125" style="1542"/>
    <col min="14593" max="14593" width="20.28515625" style="1542" customWidth="1"/>
    <col min="14594" max="14594" width="83.140625" style="1542" customWidth="1"/>
    <col min="14595" max="14597" width="21.42578125" style="1542" customWidth="1"/>
    <col min="14598" max="14598" width="19.5703125" style="1542" customWidth="1"/>
    <col min="14599" max="14599" width="2.42578125" style="1542" customWidth="1"/>
    <col min="14600" max="14601" width="5.140625" style="1542" customWidth="1"/>
    <col min="14602" max="14848" width="11.42578125" style="1542"/>
    <col min="14849" max="14849" width="20.28515625" style="1542" customWidth="1"/>
    <col min="14850" max="14850" width="83.140625" style="1542" customWidth="1"/>
    <col min="14851" max="14853" width="21.42578125" style="1542" customWidth="1"/>
    <col min="14854" max="14854" width="19.5703125" style="1542" customWidth="1"/>
    <col min="14855" max="14855" width="2.42578125" style="1542" customWidth="1"/>
    <col min="14856" max="14857" width="5.140625" style="1542" customWidth="1"/>
    <col min="14858" max="15104" width="11.42578125" style="1542"/>
    <col min="15105" max="15105" width="20.28515625" style="1542" customWidth="1"/>
    <col min="15106" max="15106" width="83.140625" style="1542" customWidth="1"/>
    <col min="15107" max="15109" width="21.42578125" style="1542" customWidth="1"/>
    <col min="15110" max="15110" width="19.5703125" style="1542" customWidth="1"/>
    <col min="15111" max="15111" width="2.42578125" style="1542" customWidth="1"/>
    <col min="15112" max="15113" width="5.140625" style="1542" customWidth="1"/>
    <col min="15114" max="15360" width="11.42578125" style="1542"/>
    <col min="15361" max="15361" width="20.28515625" style="1542" customWidth="1"/>
    <col min="15362" max="15362" width="83.140625" style="1542" customWidth="1"/>
    <col min="15363" max="15365" width="21.42578125" style="1542" customWidth="1"/>
    <col min="15366" max="15366" width="19.5703125" style="1542" customWidth="1"/>
    <col min="15367" max="15367" width="2.42578125" style="1542" customWidth="1"/>
    <col min="15368" max="15369" width="5.140625" style="1542" customWidth="1"/>
    <col min="15370" max="15616" width="11.42578125" style="1542"/>
    <col min="15617" max="15617" width="20.28515625" style="1542" customWidth="1"/>
    <col min="15618" max="15618" width="83.140625" style="1542" customWidth="1"/>
    <col min="15619" max="15621" width="21.42578125" style="1542" customWidth="1"/>
    <col min="15622" max="15622" width="19.5703125" style="1542" customWidth="1"/>
    <col min="15623" max="15623" width="2.42578125" style="1542" customWidth="1"/>
    <col min="15624" max="15625" width="5.140625" style="1542" customWidth="1"/>
    <col min="15626" max="15872" width="11.42578125" style="1542"/>
    <col min="15873" max="15873" width="20.28515625" style="1542" customWidth="1"/>
    <col min="15874" max="15874" width="83.140625" style="1542" customWidth="1"/>
    <col min="15875" max="15877" width="21.42578125" style="1542" customWidth="1"/>
    <col min="15878" max="15878" width="19.5703125" style="1542" customWidth="1"/>
    <col min="15879" max="15879" width="2.42578125" style="1542" customWidth="1"/>
    <col min="15880" max="15881" width="5.140625" style="1542" customWidth="1"/>
    <col min="15882" max="16128" width="11.42578125" style="1542"/>
    <col min="16129" max="16129" width="20.28515625" style="1542" customWidth="1"/>
    <col min="16130" max="16130" width="83.140625" style="1542" customWidth="1"/>
    <col min="16131" max="16133" width="21.42578125" style="1542" customWidth="1"/>
    <col min="16134" max="16134" width="19.5703125" style="1542" customWidth="1"/>
    <col min="16135" max="16135" width="2.42578125" style="1542" customWidth="1"/>
    <col min="16136" max="16137" width="5.140625" style="1542" customWidth="1"/>
    <col min="16138" max="16384" width="11.42578125" style="1542"/>
  </cols>
  <sheetData>
    <row r="1" spans="1:7" ht="12.75" x14ac:dyDescent="0.2">
      <c r="A1" s="1300" t="s">
        <v>0</v>
      </c>
      <c r="B1" s="1301"/>
      <c r="C1" s="1583" t="s">
        <v>1</v>
      </c>
      <c r="D1" s="1584"/>
      <c r="E1" s="1585"/>
      <c r="F1" s="1302"/>
    </row>
    <row r="2" spans="1:7" ht="12.75" x14ac:dyDescent="0.2">
      <c r="A2" s="1300" t="str">
        <f>CONCATENATE("COMUNA: ",[3]NOMBRE!B2," - ","( ",[3]NOMBRE!C2,[3]NOMBRE!D2,[3]NOMBRE!E2,[3]NOMBRE!F2,[3]NOMBRE!G2," )")</f>
        <v>COMUNA: LINARES  - ( 07401 )</v>
      </c>
      <c r="B2" s="1301"/>
      <c r="C2" s="1586"/>
      <c r="D2" s="1587"/>
      <c r="E2" s="1588"/>
      <c r="F2" s="1303"/>
      <c r="G2" s="1304"/>
    </row>
    <row r="3" spans="1:7" ht="12.75" x14ac:dyDescent="0.2">
      <c r="A3" s="1300" t="str">
        <f>CONCATENATE("ESTABLECIMIENTO: ",[3]NOMBRE!B3," - ","( ",[3]NOMBRE!C3,[3]NOMBRE!D3,[3]NOMBRE!E3,[3]NOMBRE!F3,[3]NOMBRE!G3," )")</f>
        <v>ESTABLECIMIENTO: HOSPITAL LINARES  - ( 16108 )</v>
      </c>
      <c r="B3" s="1301"/>
      <c r="C3" s="1583" t="s">
        <v>4</v>
      </c>
      <c r="D3" s="1584"/>
      <c r="E3" s="1585"/>
      <c r="F3" s="1303"/>
      <c r="G3" s="1305"/>
    </row>
    <row r="4" spans="1:7" ht="12.75" x14ac:dyDescent="0.2">
      <c r="A4" s="1300" t="str">
        <f>CONCATENATE("MES: ",[3]NOMBRE!B6," - ","( ",[3]NOMBRE!C6,[3]NOMBRE!D6," )")</f>
        <v>MES: MAYO - ( 05 )</v>
      </c>
      <c r="B4" s="1301"/>
      <c r="C4" s="1586" t="str">
        <f>CONCATENATE([3]NOMBRE!B6," ","( ",[3]NOMBRE!C6,[3]NOMBRE!D6," )")</f>
        <v>MAYO ( 05 )</v>
      </c>
      <c r="D4" s="1587"/>
      <c r="E4" s="1588"/>
      <c r="F4" s="1303"/>
      <c r="G4" s="1305"/>
    </row>
    <row r="5" spans="1:7" ht="12.75" x14ac:dyDescent="0.2">
      <c r="A5" s="1300" t="str">
        <f>CONCATENATE("AÑO: ",[3]NOMBRE!B7)</f>
        <v>AÑO: 2013</v>
      </c>
      <c r="B5" s="1301"/>
      <c r="C5" s="1583" t="s">
        <v>8</v>
      </c>
      <c r="D5" s="1584"/>
      <c r="E5" s="1585"/>
      <c r="F5" s="1303"/>
      <c r="G5" s="1305"/>
    </row>
    <row r="6" spans="1:7" ht="12.75" x14ac:dyDescent="0.2">
      <c r="A6" s="1306"/>
      <c r="B6" s="1306"/>
      <c r="C6" s="1586">
        <f>[3]NOMBRE!B7</f>
        <v>2013</v>
      </c>
      <c r="D6" s="1587"/>
      <c r="E6" s="1588"/>
      <c r="F6" s="1303"/>
      <c r="G6" s="1305"/>
    </row>
    <row r="7" spans="1:7" ht="15" x14ac:dyDescent="0.2">
      <c r="A7" s="1595" t="s">
        <v>9</v>
      </c>
      <c r="B7" s="1596"/>
      <c r="C7" s="1600" t="s">
        <v>10</v>
      </c>
      <c r="D7" s="1601"/>
      <c r="E7" s="1602"/>
      <c r="F7" s="1303"/>
      <c r="G7" s="1305"/>
    </row>
    <row r="8" spans="1:7" ht="15" x14ac:dyDescent="0.2">
      <c r="A8" s="1306"/>
      <c r="B8" s="1541" t="s">
        <v>11</v>
      </c>
      <c r="C8" s="1586" t="str">
        <f>CONCATENATE([3]NOMBRE!B3," ","( ",[3]NOMBRE!C3,[3]NOMBRE!D3,[3]NOMBRE!E3,[3]NOMBRE!F3,[3]NOMBRE!G3," )")</f>
        <v>HOSPITAL LINARES  ( 16108 )</v>
      </c>
      <c r="D8" s="1587"/>
      <c r="E8" s="1588"/>
      <c r="F8" s="1303"/>
      <c r="G8" s="1305"/>
    </row>
    <row r="9" spans="1:7" ht="12.75" x14ac:dyDescent="0.2">
      <c r="A9" s="1306"/>
      <c r="B9" s="1306"/>
      <c r="C9" s="1306"/>
      <c r="D9" s="1306"/>
      <c r="E9" s="1306"/>
      <c r="F9" s="1303"/>
      <c r="G9" s="1305"/>
    </row>
    <row r="10" spans="1:7" ht="12.75" x14ac:dyDescent="0.2">
      <c r="A10" s="1306"/>
      <c r="B10" s="1306"/>
      <c r="C10" s="1306"/>
      <c r="D10" s="1306"/>
      <c r="E10" s="1306"/>
      <c r="F10" s="1303"/>
      <c r="G10" s="1307"/>
    </row>
    <row r="11" spans="1:7" ht="12.75" x14ac:dyDescent="0.2">
      <c r="A11" s="1589" t="s">
        <v>13</v>
      </c>
      <c r="B11" s="1590"/>
      <c r="C11" s="1590"/>
      <c r="D11" s="1590"/>
      <c r="E11" s="1591"/>
      <c r="F11" s="1303"/>
    </row>
    <row r="12" spans="1:7" ht="43.5" customHeight="1" x14ac:dyDescent="0.2">
      <c r="A12" s="1077" t="s">
        <v>14</v>
      </c>
      <c r="B12" s="1077" t="s">
        <v>15</v>
      </c>
      <c r="C12" s="1536" t="s">
        <v>16</v>
      </c>
      <c r="D12" s="1123" t="s">
        <v>17</v>
      </c>
      <c r="E12" s="1538" t="s">
        <v>18</v>
      </c>
      <c r="F12" s="1306"/>
    </row>
    <row r="13" spans="1:7" ht="12.75" customHeight="1" x14ac:dyDescent="0.2">
      <c r="A13" s="1592" t="s">
        <v>19</v>
      </c>
      <c r="B13" s="1593"/>
      <c r="C13" s="1593"/>
      <c r="D13" s="1593"/>
      <c r="E13" s="1594"/>
      <c r="F13" s="1306"/>
    </row>
    <row r="14" spans="1:7" ht="15" customHeight="1" x14ac:dyDescent="0.2">
      <c r="A14" s="1467" t="s">
        <v>20</v>
      </c>
      <c r="B14" s="1476" t="s">
        <v>21</v>
      </c>
      <c r="C14" s="1417">
        <f>[3]BS17A!$D13</f>
        <v>0</v>
      </c>
      <c r="D14" s="1308">
        <f>[3]BS17A!$U13</f>
        <v>4050</v>
      </c>
      <c r="E14" s="1309">
        <f>[3]BS17A!$V13</f>
        <v>0</v>
      </c>
      <c r="F14" s="1306"/>
    </row>
    <row r="15" spans="1:7" ht="15" customHeight="1" x14ac:dyDescent="0.2">
      <c r="A15" s="1468" t="s">
        <v>22</v>
      </c>
      <c r="B15" s="1464" t="s">
        <v>23</v>
      </c>
      <c r="C15" s="1417">
        <f>[3]BS17A!$D14</f>
        <v>0</v>
      </c>
      <c r="D15" s="1311">
        <f>[3]BS17A!$U14</f>
        <v>5090</v>
      </c>
      <c r="E15" s="1312">
        <f>[3]BS17A!$V14</f>
        <v>0</v>
      </c>
      <c r="F15" s="1306"/>
    </row>
    <row r="16" spans="1:7" ht="15" customHeight="1" x14ac:dyDescent="0.2">
      <c r="A16" s="1468" t="s">
        <v>24</v>
      </c>
      <c r="B16" s="1464" t="s">
        <v>25</v>
      </c>
      <c r="C16" s="1417">
        <f>[3]BS17A!$D15</f>
        <v>7425</v>
      </c>
      <c r="D16" s="1311">
        <f>[3]BS17A!$U15</f>
        <v>10920</v>
      </c>
      <c r="E16" s="1312">
        <f>[3]BS17A!$V15</f>
        <v>81081000</v>
      </c>
      <c r="F16" s="1306"/>
    </row>
    <row r="17" spans="1:6" ht="15" customHeight="1" x14ac:dyDescent="0.2">
      <c r="A17" s="1468" t="s">
        <v>26</v>
      </c>
      <c r="B17" s="1464" t="s">
        <v>27</v>
      </c>
      <c r="C17" s="1417">
        <f>[3]BS17A!$D16</f>
        <v>0</v>
      </c>
      <c r="D17" s="1311">
        <f>[3]BS17A!$U16</f>
        <v>6520</v>
      </c>
      <c r="E17" s="1312">
        <f>[3]BS17A!$V16</f>
        <v>0</v>
      </c>
      <c r="F17" s="1306"/>
    </row>
    <row r="18" spans="1:6" ht="15" customHeight="1" x14ac:dyDescent="0.2">
      <c r="A18" s="1468" t="s">
        <v>28</v>
      </c>
      <c r="B18" s="1464" t="s">
        <v>29</v>
      </c>
      <c r="C18" s="1417">
        <f>[3]BS17A!$D17</f>
        <v>0</v>
      </c>
      <c r="D18" s="1311">
        <f>[3]BS17A!$U17</f>
        <v>7160</v>
      </c>
      <c r="E18" s="1312">
        <f>[3]BS17A!$V17</f>
        <v>0</v>
      </c>
      <c r="F18" s="1306"/>
    </row>
    <row r="19" spans="1:6" ht="33" customHeight="1" x14ac:dyDescent="0.2">
      <c r="A19" s="1468" t="s">
        <v>30</v>
      </c>
      <c r="B19" s="1298" t="s">
        <v>31</v>
      </c>
      <c r="C19" s="1417">
        <f>[3]BS17A!$D20</f>
        <v>0</v>
      </c>
      <c r="D19" s="1311">
        <f>[3]BS17A!$U20</f>
        <v>5520</v>
      </c>
      <c r="E19" s="1312">
        <f>[3]BS17A!$V20</f>
        <v>0</v>
      </c>
      <c r="F19" s="1306"/>
    </row>
    <row r="20" spans="1:6" ht="42.75" customHeight="1" x14ac:dyDescent="0.2">
      <c r="A20" s="1468" t="s">
        <v>32</v>
      </c>
      <c r="B20" s="1298" t="s">
        <v>33</v>
      </c>
      <c r="C20" s="1417">
        <f>[3]BS17A!$D21</f>
        <v>0</v>
      </c>
      <c r="D20" s="1311">
        <f>[3]BS17A!$U21</f>
        <v>6620</v>
      </c>
      <c r="E20" s="1312">
        <f>[3]BS17A!$V21</f>
        <v>0</v>
      </c>
      <c r="F20" s="1306"/>
    </row>
    <row r="21" spans="1:6" ht="42.75" customHeight="1" x14ac:dyDescent="0.2">
      <c r="A21" s="1468" t="s">
        <v>34</v>
      </c>
      <c r="B21" s="1298" t="s">
        <v>35</v>
      </c>
      <c r="C21" s="1417">
        <f>[3]BS17A!$D22</f>
        <v>0</v>
      </c>
      <c r="D21" s="1311">
        <f>[3]BS17A!$U22</f>
        <v>8210</v>
      </c>
      <c r="E21" s="1312">
        <f>[3]BS17A!$V22</f>
        <v>0</v>
      </c>
      <c r="F21" s="1306"/>
    </row>
    <row r="22" spans="1:6" ht="32.25" customHeight="1" x14ac:dyDescent="0.2">
      <c r="A22" s="1468" t="s">
        <v>36</v>
      </c>
      <c r="B22" s="1298" t="s">
        <v>37</v>
      </c>
      <c r="C22" s="1417">
        <f>[3]BS17A!$D23</f>
        <v>1971</v>
      </c>
      <c r="D22" s="1311">
        <f>[3]BS17A!$U23</f>
        <v>5520</v>
      </c>
      <c r="E22" s="1312">
        <f>[3]BS17A!$V23</f>
        <v>10879920</v>
      </c>
      <c r="F22" s="1306"/>
    </row>
    <row r="23" spans="1:6" ht="40.5" customHeight="1" x14ac:dyDescent="0.2">
      <c r="A23" s="1468" t="s">
        <v>38</v>
      </c>
      <c r="B23" s="1298" t="s">
        <v>39</v>
      </c>
      <c r="C23" s="1417">
        <f>[3]BS17A!$D24</f>
        <v>869</v>
      </c>
      <c r="D23" s="1311">
        <f>[3]BS17A!$U24</f>
        <v>6620</v>
      </c>
      <c r="E23" s="1312">
        <f>[3]BS17A!$V24</f>
        <v>5752780</v>
      </c>
      <c r="F23" s="1306"/>
    </row>
    <row r="24" spans="1:6" ht="27" customHeight="1" x14ac:dyDescent="0.2">
      <c r="A24" s="1468" t="s">
        <v>40</v>
      </c>
      <c r="B24" s="1298" t="s">
        <v>41</v>
      </c>
      <c r="C24" s="1417">
        <f>[3]BS17A!$D25</f>
        <v>1849</v>
      </c>
      <c r="D24" s="1311">
        <f>[3]BS17A!$U25</f>
        <v>8210</v>
      </c>
      <c r="E24" s="1312">
        <f>[3]BS17A!$V25</f>
        <v>15180290</v>
      </c>
      <c r="F24" s="1306"/>
    </row>
    <row r="25" spans="1:6" ht="15" customHeight="1" x14ac:dyDescent="0.2">
      <c r="A25" s="1468" t="s">
        <v>42</v>
      </c>
      <c r="B25" s="1463" t="s">
        <v>43</v>
      </c>
      <c r="C25" s="1417">
        <f>+[3]BS17A!$D795</f>
        <v>247</v>
      </c>
      <c r="D25" s="1311">
        <f>+[3]BS17A!$U795</f>
        <v>6700</v>
      </c>
      <c r="E25" s="1312">
        <f>+[3]BS17A!$V795</f>
        <v>1654900</v>
      </c>
      <c r="F25" s="1306"/>
    </row>
    <row r="26" spans="1:6" ht="15" customHeight="1" x14ac:dyDescent="0.2">
      <c r="A26" s="1469" t="s">
        <v>44</v>
      </c>
      <c r="B26" s="1483" t="s">
        <v>45</v>
      </c>
      <c r="C26" s="1429">
        <f>+[3]BS17A!$D800</f>
        <v>0</v>
      </c>
      <c r="D26" s="1313">
        <f>+[3]BS17A!$U800</f>
        <v>27750</v>
      </c>
      <c r="E26" s="1314">
        <f>+[3]BS17A!$V800</f>
        <v>0</v>
      </c>
      <c r="F26" s="1306"/>
    </row>
    <row r="27" spans="1:6" ht="18" customHeight="1" x14ac:dyDescent="0.2">
      <c r="A27" s="1592" t="s">
        <v>46</v>
      </c>
      <c r="B27" s="1593"/>
      <c r="C27" s="1593"/>
      <c r="D27" s="1593"/>
      <c r="E27" s="1594"/>
      <c r="F27" s="1306"/>
    </row>
    <row r="28" spans="1:6" ht="15" customHeight="1" x14ac:dyDescent="0.2">
      <c r="A28" s="1467" t="s">
        <v>47</v>
      </c>
      <c r="B28" s="1476" t="s">
        <v>48</v>
      </c>
      <c r="C28" s="1420">
        <f>[3]BS17A!$D27</f>
        <v>1677</v>
      </c>
      <c r="D28" s="1308">
        <f>[3]BS17A!$U27</f>
        <v>1080</v>
      </c>
      <c r="E28" s="1309">
        <f>[3]BS17A!$V27</f>
        <v>1811160</v>
      </c>
      <c r="F28" s="1306"/>
    </row>
    <row r="29" spans="1:6" ht="15" customHeight="1" x14ac:dyDescent="0.2">
      <c r="A29" s="1468" t="s">
        <v>49</v>
      </c>
      <c r="B29" s="1482" t="s">
        <v>50</v>
      </c>
      <c r="C29" s="1417">
        <f>[3]BS17A!$D28</f>
        <v>0</v>
      </c>
      <c r="D29" s="1311">
        <f>[3]BS17A!$U28</f>
        <v>1840</v>
      </c>
      <c r="E29" s="1312">
        <f>[3]BS17A!$V28</f>
        <v>0</v>
      </c>
      <c r="F29" s="1306"/>
    </row>
    <row r="30" spans="1:6" ht="15" customHeight="1" x14ac:dyDescent="0.2">
      <c r="A30" s="1468" t="s">
        <v>51</v>
      </c>
      <c r="B30" s="1464" t="s">
        <v>52</v>
      </c>
      <c r="C30" s="1417">
        <f>[3]BS17A!$D29</f>
        <v>0</v>
      </c>
      <c r="D30" s="1311">
        <f>[3]BS17A!$U29</f>
        <v>590</v>
      </c>
      <c r="E30" s="1312">
        <f>[3]BS17A!$V29</f>
        <v>0</v>
      </c>
      <c r="F30" s="1306"/>
    </row>
    <row r="31" spans="1:6" ht="15" customHeight="1" x14ac:dyDescent="0.2">
      <c r="A31" s="1468" t="s">
        <v>53</v>
      </c>
      <c r="B31" s="1464" t="s">
        <v>54</v>
      </c>
      <c r="C31" s="1417">
        <f>[3]BS17A!$D30</f>
        <v>21</v>
      </c>
      <c r="D31" s="1311">
        <f>[3]BS17A!$U30</f>
        <v>1460</v>
      </c>
      <c r="E31" s="1312">
        <f>[3]BS17A!$V30</f>
        <v>30660</v>
      </c>
      <c r="F31" s="1306"/>
    </row>
    <row r="32" spans="1:6" ht="15" customHeight="1" x14ac:dyDescent="0.2">
      <c r="A32" s="1468" t="s">
        <v>55</v>
      </c>
      <c r="B32" s="1464" t="s">
        <v>56</v>
      </c>
      <c r="C32" s="1417">
        <f>[3]BS17A!$D31</f>
        <v>747</v>
      </c>
      <c r="D32" s="1311">
        <f>[3]BS17A!$U31</f>
        <v>1170</v>
      </c>
      <c r="E32" s="1312">
        <f>[3]BS17A!$V31</f>
        <v>873990</v>
      </c>
      <c r="F32" s="1306"/>
    </row>
    <row r="33" spans="1:6" ht="15" customHeight="1" x14ac:dyDescent="0.2">
      <c r="A33" s="1468" t="s">
        <v>57</v>
      </c>
      <c r="B33" s="1482" t="s">
        <v>58</v>
      </c>
      <c r="C33" s="1417">
        <f>[3]BS17A!$D32</f>
        <v>0</v>
      </c>
      <c r="D33" s="1311">
        <f>[3]BS17A!$U32</f>
        <v>1080</v>
      </c>
      <c r="E33" s="1312">
        <f>[3]BS17A!$V32</f>
        <v>0</v>
      </c>
      <c r="F33" s="1306"/>
    </row>
    <row r="34" spans="1:6" ht="15" customHeight="1" x14ac:dyDescent="0.2">
      <c r="A34" s="1468" t="s">
        <v>59</v>
      </c>
      <c r="B34" s="1464" t="s">
        <v>60</v>
      </c>
      <c r="C34" s="1417">
        <f>+[3]BS17A!$D796</f>
        <v>332</v>
      </c>
      <c r="D34" s="1311">
        <f>+[3]BS17A!$U796</f>
        <v>2620</v>
      </c>
      <c r="E34" s="1312">
        <f>+[3]BS17A!$V796</f>
        <v>869840</v>
      </c>
      <c r="F34" s="1306"/>
    </row>
    <row r="35" spans="1:6" ht="15" customHeight="1" x14ac:dyDescent="0.2">
      <c r="A35" s="1468" t="s">
        <v>61</v>
      </c>
      <c r="B35" s="1482" t="s">
        <v>62</v>
      </c>
      <c r="C35" s="1417">
        <f>+[3]BS17A!$D797</f>
        <v>510</v>
      </c>
      <c r="D35" s="1311">
        <f>+[3]BS17A!$U797</f>
        <v>2620</v>
      </c>
      <c r="E35" s="1312">
        <f>+[3]BS17A!$V797</f>
        <v>1336200</v>
      </c>
      <c r="F35" s="1306"/>
    </row>
    <row r="36" spans="1:6" ht="15" customHeight="1" x14ac:dyDescent="0.2">
      <c r="A36" s="1468" t="s">
        <v>63</v>
      </c>
      <c r="B36" s="1482" t="s">
        <v>64</v>
      </c>
      <c r="C36" s="1417">
        <f>+[3]BS17A!$D798</f>
        <v>2</v>
      </c>
      <c r="D36" s="1311">
        <f>+[3]BS17A!$U798</f>
        <v>10450</v>
      </c>
      <c r="E36" s="1312">
        <f>+[3]BS17A!$V798</f>
        <v>20900</v>
      </c>
      <c r="F36" s="1306"/>
    </row>
    <row r="37" spans="1:6" ht="15" customHeight="1" x14ac:dyDescent="0.2">
      <c r="A37" s="1469" t="s">
        <v>65</v>
      </c>
      <c r="B37" s="1512" t="s">
        <v>66</v>
      </c>
      <c r="C37" s="1429">
        <f>+[3]BS17A!$D799</f>
        <v>67</v>
      </c>
      <c r="D37" s="1313">
        <f>+[3]BS17A!$U799</f>
        <v>12230</v>
      </c>
      <c r="E37" s="1314">
        <f>+[3]BS17A!$V799</f>
        <v>819410</v>
      </c>
      <c r="F37" s="1306"/>
    </row>
    <row r="38" spans="1:6" ht="18" customHeight="1" x14ac:dyDescent="0.2">
      <c r="A38" s="1597" t="s">
        <v>67</v>
      </c>
      <c r="B38" s="1598"/>
      <c r="C38" s="1598"/>
      <c r="D38" s="1598"/>
      <c r="E38" s="1599"/>
      <c r="F38" s="1306"/>
    </row>
    <row r="39" spans="1:6" ht="15" customHeight="1" x14ac:dyDescent="0.2">
      <c r="A39" s="1467" t="s">
        <v>68</v>
      </c>
      <c r="B39" s="1462" t="s">
        <v>69</v>
      </c>
      <c r="C39" s="1420">
        <f>+[3]BS17A!$D801</f>
        <v>0</v>
      </c>
      <c r="D39" s="1316">
        <f>+[3]BS17A!$U801</f>
        <v>3450</v>
      </c>
      <c r="E39" s="1317">
        <f>+[3]BS17A!$V801</f>
        <v>0</v>
      </c>
      <c r="F39" s="1306"/>
    </row>
    <row r="40" spans="1:6" ht="15" customHeight="1" x14ac:dyDescent="0.2">
      <c r="A40" s="1469" t="s">
        <v>70</v>
      </c>
      <c r="B40" s="1477" t="s">
        <v>71</v>
      </c>
      <c r="C40" s="1429">
        <f>+[3]BS17A!$D802</f>
        <v>0</v>
      </c>
      <c r="D40" s="1318">
        <f>+[3]BS17A!$U802</f>
        <v>8909</v>
      </c>
      <c r="E40" s="1319">
        <f>+[3]BS17A!$V802</f>
        <v>0</v>
      </c>
      <c r="F40" s="1306"/>
    </row>
    <row r="41" spans="1:6" ht="18" customHeight="1" x14ac:dyDescent="0.2">
      <c r="A41" s="1597" t="s">
        <v>72</v>
      </c>
      <c r="B41" s="1598"/>
      <c r="C41" s="1598"/>
      <c r="D41" s="1598"/>
      <c r="E41" s="1599"/>
      <c r="F41" s="1306"/>
    </row>
    <row r="42" spans="1:6" ht="15" customHeight="1" x14ac:dyDescent="0.2">
      <c r="A42" s="1467" t="s">
        <v>73</v>
      </c>
      <c r="B42" s="1484" t="s">
        <v>74</v>
      </c>
      <c r="C42" s="1420">
        <f>+[3]BS17A!$D34</f>
        <v>0</v>
      </c>
      <c r="D42" s="1316">
        <f>+[3]BS17A!$U34</f>
        <v>3530</v>
      </c>
      <c r="E42" s="1317">
        <f>+[3]BS17A!$V34</f>
        <v>0</v>
      </c>
      <c r="F42" s="1306"/>
    </row>
    <row r="43" spans="1:6" ht="15" customHeight="1" x14ac:dyDescent="0.2">
      <c r="A43" s="1468" t="s">
        <v>75</v>
      </c>
      <c r="B43" s="1464" t="s">
        <v>76</v>
      </c>
      <c r="C43" s="1417">
        <f>+[3]BS17A!$D35</f>
        <v>789</v>
      </c>
      <c r="D43" s="1311">
        <f>+[3]BS17A!$U35</f>
        <v>1940</v>
      </c>
      <c r="E43" s="1312">
        <f>+[3]BS17A!$V35</f>
        <v>1530660</v>
      </c>
      <c r="F43" s="1306"/>
    </row>
    <row r="44" spans="1:6" ht="15" customHeight="1" x14ac:dyDescent="0.2">
      <c r="A44" s="1468" t="s">
        <v>77</v>
      </c>
      <c r="B44" s="1464" t="s">
        <v>78</v>
      </c>
      <c r="C44" s="1417">
        <f>+[3]BS17A!$D36</f>
        <v>5</v>
      </c>
      <c r="D44" s="1311">
        <f>+[3]BS17A!$U36</f>
        <v>1940</v>
      </c>
      <c r="E44" s="1312">
        <f>+[3]BS17A!$V36</f>
        <v>9700</v>
      </c>
      <c r="F44" s="1306"/>
    </row>
    <row r="45" spans="1:6" ht="15" customHeight="1" x14ac:dyDescent="0.2">
      <c r="A45" s="1469" t="s">
        <v>79</v>
      </c>
      <c r="B45" s="1465" t="s">
        <v>80</v>
      </c>
      <c r="C45" s="1429">
        <f>+[3]BS17A!$D37</f>
        <v>515</v>
      </c>
      <c r="D45" s="1318">
        <f>+[3]BS17A!$U37</f>
        <v>590</v>
      </c>
      <c r="E45" s="1319">
        <f>+[3]BS17A!$V37</f>
        <v>303850</v>
      </c>
      <c r="F45" s="1306"/>
    </row>
    <row r="46" spans="1:6" ht="18" customHeight="1" x14ac:dyDescent="0.2">
      <c r="A46" s="1597" t="s">
        <v>81</v>
      </c>
      <c r="B46" s="1598"/>
      <c r="C46" s="1598"/>
      <c r="D46" s="1598"/>
      <c r="E46" s="1599"/>
      <c r="F46" s="1306"/>
    </row>
    <row r="47" spans="1:6" ht="15" customHeight="1" x14ac:dyDescent="0.2">
      <c r="A47" s="1467" t="s">
        <v>82</v>
      </c>
      <c r="B47" s="1484" t="s">
        <v>83</v>
      </c>
      <c r="C47" s="1420">
        <f>+[3]BS17A!$D39</f>
        <v>11</v>
      </c>
      <c r="D47" s="1316">
        <f>+[3]BS17A!$U39</f>
        <v>1680</v>
      </c>
      <c r="E47" s="1317">
        <f>+[3]BS17A!$V39</f>
        <v>18480</v>
      </c>
      <c r="F47" s="1306"/>
    </row>
    <row r="48" spans="1:6" ht="15" customHeight="1" x14ac:dyDescent="0.2">
      <c r="A48" s="1468" t="s">
        <v>84</v>
      </c>
      <c r="B48" s="1464" t="s">
        <v>85</v>
      </c>
      <c r="C48" s="1417">
        <f>+[3]BS17A!$D40</f>
        <v>27</v>
      </c>
      <c r="D48" s="1311">
        <f>+[3]BS17A!$U40</f>
        <v>1680</v>
      </c>
      <c r="E48" s="1312">
        <f>+[3]BS17A!$V40</f>
        <v>45360</v>
      </c>
      <c r="F48" s="1306"/>
    </row>
    <row r="49" spans="1:7" ht="15" customHeight="1" x14ac:dyDescent="0.2">
      <c r="A49" s="1469" t="s">
        <v>86</v>
      </c>
      <c r="B49" s="1465" t="s">
        <v>87</v>
      </c>
      <c r="C49" s="1429">
        <f>+[3]BS17A!$D41</f>
        <v>0</v>
      </c>
      <c r="D49" s="1318">
        <f>+[3]BS17A!$U41</f>
        <v>970</v>
      </c>
      <c r="E49" s="1319">
        <f>+[3]BS17A!$V41</f>
        <v>0</v>
      </c>
      <c r="F49" s="1306"/>
    </row>
    <row r="50" spans="1:7" ht="18" customHeight="1" x14ac:dyDescent="0.2">
      <c r="A50" s="1320"/>
      <c r="B50" s="1444" t="s">
        <v>88</v>
      </c>
      <c r="C50" s="1320">
        <f>SUM(C14:C49)</f>
        <v>17064</v>
      </c>
      <c r="D50" s="1321"/>
      <c r="E50" s="1322">
        <f>SUM(E14:E49)</f>
        <v>122219100</v>
      </c>
      <c r="F50" s="1306"/>
    </row>
    <row r="51" spans="1:7" ht="18" customHeight="1" x14ac:dyDescent="0.2">
      <c r="A51" s="1323"/>
      <c r="B51" s="1323"/>
      <c r="C51" s="1323"/>
      <c r="D51" s="1324"/>
      <c r="E51" s="1325"/>
      <c r="F51" s="1306"/>
    </row>
    <row r="52" spans="1:7" ht="12.75" x14ac:dyDescent="0.2">
      <c r="A52" s="1306"/>
      <c r="B52" s="1306"/>
      <c r="C52" s="1306"/>
      <c r="D52" s="1306"/>
      <c r="E52" s="1306"/>
      <c r="F52" s="1326"/>
      <c r="G52" s="1327"/>
    </row>
    <row r="53" spans="1:7" ht="12.75" x14ac:dyDescent="0.2">
      <c r="A53" s="1597" t="s">
        <v>89</v>
      </c>
      <c r="B53" s="1598"/>
      <c r="C53" s="1598"/>
      <c r="D53" s="1598"/>
      <c r="E53" s="1599"/>
      <c r="F53" s="1326"/>
      <c r="G53" s="1327"/>
    </row>
    <row r="54" spans="1:7" ht="42.75" customHeight="1" x14ac:dyDescent="0.2">
      <c r="A54" s="1077" t="s">
        <v>14</v>
      </c>
      <c r="B54" s="1077" t="s">
        <v>90</v>
      </c>
      <c r="C54" s="1536" t="s">
        <v>16</v>
      </c>
      <c r="D54" s="1124"/>
      <c r="E54" s="1538" t="s">
        <v>18</v>
      </c>
      <c r="F54" s="1306"/>
    </row>
    <row r="55" spans="1:7" ht="18" customHeight="1" x14ac:dyDescent="0.2">
      <c r="A55" s="1540" t="s">
        <v>91</v>
      </c>
      <c r="B55" s="1502" t="s">
        <v>92</v>
      </c>
      <c r="C55" s="1353">
        <f>+[3]BS17!$D12</f>
        <v>63344</v>
      </c>
      <c r="D55" s="1329"/>
      <c r="E55" s="1330">
        <f>+E56+E57+E58+E59+E60+E61+E65+E66+E67</f>
        <v>86870640</v>
      </c>
      <c r="F55" s="1306"/>
    </row>
    <row r="56" spans="1:7" ht="15" customHeight="1" x14ac:dyDescent="0.2">
      <c r="A56" s="1500" t="s">
        <v>93</v>
      </c>
      <c r="B56" s="1476" t="s">
        <v>94</v>
      </c>
      <c r="C56" s="1459">
        <f>+[3]BS17!$D13</f>
        <v>22892</v>
      </c>
      <c r="D56" s="1331"/>
      <c r="E56" s="1332">
        <f>+[3]BS17A!V83</f>
        <v>24157810</v>
      </c>
      <c r="F56" s="1306"/>
    </row>
    <row r="57" spans="1:7" ht="15" customHeight="1" x14ac:dyDescent="0.2">
      <c r="A57" s="1468" t="s">
        <v>95</v>
      </c>
      <c r="B57" s="1463" t="s">
        <v>96</v>
      </c>
      <c r="C57" s="1417">
        <f>+[3]BS17!$D14</f>
        <v>28715</v>
      </c>
      <c r="D57" s="1334"/>
      <c r="E57" s="1335">
        <f>+[3]BS17A!V174</f>
        <v>33002870</v>
      </c>
      <c r="F57" s="1306"/>
    </row>
    <row r="58" spans="1:7" ht="15" customHeight="1" x14ac:dyDescent="0.2">
      <c r="A58" s="1468" t="s">
        <v>97</v>
      </c>
      <c r="B58" s="1463" t="s">
        <v>98</v>
      </c>
      <c r="C58" s="1417">
        <f>+[3]BS17!$D15</f>
        <v>1265</v>
      </c>
      <c r="D58" s="1334"/>
      <c r="E58" s="1335">
        <f>+[3]BS17A!V243</f>
        <v>4239400</v>
      </c>
      <c r="F58" s="1306"/>
    </row>
    <row r="59" spans="1:7" ht="15" customHeight="1" x14ac:dyDescent="0.2">
      <c r="A59" s="1468" t="s">
        <v>99</v>
      </c>
      <c r="B59" s="1463" t="s">
        <v>100</v>
      </c>
      <c r="C59" s="1417">
        <f>+[3]BS17!$D16</f>
        <v>0</v>
      </c>
      <c r="D59" s="1334"/>
      <c r="E59" s="1335">
        <f>+[3]BS17A!V289</f>
        <v>0</v>
      </c>
      <c r="F59" s="1306"/>
    </row>
    <row r="60" spans="1:7" ht="15" customHeight="1" x14ac:dyDescent="0.2">
      <c r="A60" s="1495" t="s">
        <v>101</v>
      </c>
      <c r="B60" s="1483" t="s">
        <v>102</v>
      </c>
      <c r="C60" s="1443">
        <f>+[3]BS17!$D17</f>
        <v>1433</v>
      </c>
      <c r="D60" s="1336"/>
      <c r="E60" s="1337">
        <f>+[3]BS17A!V295</f>
        <v>6635850</v>
      </c>
      <c r="F60" s="1306"/>
    </row>
    <row r="61" spans="1:7" ht="15" customHeight="1" x14ac:dyDescent="0.2">
      <c r="A61" s="1467" t="s">
        <v>103</v>
      </c>
      <c r="B61" s="1503" t="s">
        <v>104</v>
      </c>
      <c r="C61" s="1445">
        <f>+[3]BS17!$D18</f>
        <v>6049</v>
      </c>
      <c r="D61" s="1338"/>
      <c r="E61" s="1339">
        <f>SUM(E62:E64)</f>
        <v>15243380</v>
      </c>
      <c r="F61" s="1306"/>
    </row>
    <row r="62" spans="1:7" ht="15" customHeight="1" x14ac:dyDescent="0.2">
      <c r="A62" s="1506"/>
      <c r="B62" s="1484" t="s">
        <v>105</v>
      </c>
      <c r="C62" s="1420">
        <f>+[3]BS17!$D19</f>
        <v>4712</v>
      </c>
      <c r="D62" s="1340"/>
      <c r="E62" s="1341">
        <f>+[3]BS17A!V362</f>
        <v>10145210</v>
      </c>
      <c r="F62" s="1306"/>
    </row>
    <row r="63" spans="1:7" ht="15" customHeight="1" x14ac:dyDescent="0.2">
      <c r="A63" s="1506"/>
      <c r="B63" s="1463" t="s">
        <v>106</v>
      </c>
      <c r="C63" s="1417">
        <f>+[3]BS17!$D20</f>
        <v>70</v>
      </c>
      <c r="D63" s="1334"/>
      <c r="E63" s="1335">
        <f>+[3]BS17A!V405</f>
        <v>175570</v>
      </c>
      <c r="F63" s="1306"/>
    </row>
    <row r="64" spans="1:7" ht="15" customHeight="1" x14ac:dyDescent="0.2">
      <c r="A64" s="1507"/>
      <c r="B64" s="1465" t="s">
        <v>107</v>
      </c>
      <c r="C64" s="1429">
        <f>+[3]BS17!$D21</f>
        <v>1267</v>
      </c>
      <c r="D64" s="1342"/>
      <c r="E64" s="1343">
        <f>+[3]BS17A!V428</f>
        <v>4922600</v>
      </c>
      <c r="F64" s="1306"/>
    </row>
    <row r="65" spans="1:7" ht="15" customHeight="1" x14ac:dyDescent="0.2">
      <c r="A65" s="1500" t="s">
        <v>108</v>
      </c>
      <c r="B65" s="1499" t="s">
        <v>109</v>
      </c>
      <c r="C65" s="1459">
        <f>+[3]BS17!$D22</f>
        <v>0</v>
      </c>
      <c r="D65" s="1331"/>
      <c r="E65" s="1332">
        <f>+[3]BS17A!V446</f>
        <v>0</v>
      </c>
      <c r="F65" s="1306"/>
    </row>
    <row r="66" spans="1:7" ht="15" customHeight="1" x14ac:dyDescent="0.2">
      <c r="A66" s="1468" t="s">
        <v>110</v>
      </c>
      <c r="B66" s="1463" t="s">
        <v>111</v>
      </c>
      <c r="C66" s="1417">
        <f>+[3]BS17!$D23</f>
        <v>91</v>
      </c>
      <c r="D66" s="1334"/>
      <c r="E66" s="1335">
        <f>+[3]BS17A!V456</f>
        <v>173400</v>
      </c>
      <c r="F66" s="1306"/>
    </row>
    <row r="67" spans="1:7" ht="15" customHeight="1" x14ac:dyDescent="0.2">
      <c r="A67" s="1495" t="s">
        <v>112</v>
      </c>
      <c r="B67" s="1483" t="s">
        <v>113</v>
      </c>
      <c r="C67" s="1443">
        <f>+[3]BS17!$D24</f>
        <v>2899</v>
      </c>
      <c r="D67" s="1336"/>
      <c r="E67" s="1337">
        <f>+[3]BS17A!V500</f>
        <v>3417930</v>
      </c>
      <c r="F67" s="1306"/>
    </row>
    <row r="68" spans="1:7" ht="15" customHeight="1" x14ac:dyDescent="0.2">
      <c r="A68" s="1508" t="s">
        <v>114</v>
      </c>
      <c r="B68" s="1498" t="s">
        <v>115</v>
      </c>
      <c r="C68" s="1460">
        <f>+[3]BS17!$D25</f>
        <v>3069</v>
      </c>
      <c r="D68" s="1344"/>
      <c r="E68" s="1345">
        <f>SUM(E69:E74)</f>
        <v>43358120</v>
      </c>
      <c r="F68" s="1306"/>
    </row>
    <row r="69" spans="1:7" ht="15" customHeight="1" x14ac:dyDescent="0.2">
      <c r="A69" s="1468" t="s">
        <v>116</v>
      </c>
      <c r="B69" s="1463" t="s">
        <v>117</v>
      </c>
      <c r="C69" s="1417">
        <f>+[3]BS17!$D26</f>
        <v>1836</v>
      </c>
      <c r="D69" s="1334"/>
      <c r="E69" s="1335">
        <f>+[3]BS17A!V535</f>
        <v>14463060</v>
      </c>
      <c r="F69" s="1306"/>
    </row>
    <row r="70" spans="1:7" ht="15" customHeight="1" x14ac:dyDescent="0.2">
      <c r="A70" s="1468" t="s">
        <v>118</v>
      </c>
      <c r="B70" s="1463" t="s">
        <v>119</v>
      </c>
      <c r="C70" s="1417">
        <f>+[3]BS17!$D27</f>
        <v>3</v>
      </c>
      <c r="D70" s="1334"/>
      <c r="E70" s="1335">
        <f>+[3]BS17A!V590</f>
        <v>67830</v>
      </c>
      <c r="F70" s="1306"/>
    </row>
    <row r="71" spans="1:7" ht="15" customHeight="1" x14ac:dyDescent="0.2">
      <c r="A71" s="1468" t="s">
        <v>120</v>
      </c>
      <c r="B71" s="1463" t="s">
        <v>121</v>
      </c>
      <c r="C71" s="1417">
        <f>+[3]BS17!$D28</f>
        <v>367</v>
      </c>
      <c r="D71" s="1334"/>
      <c r="E71" s="1335">
        <f>+[3]BS17A!V615</f>
        <v>18351210</v>
      </c>
      <c r="F71" s="1306"/>
    </row>
    <row r="72" spans="1:7" ht="15" customHeight="1" x14ac:dyDescent="0.2">
      <c r="A72" s="1468" t="s">
        <v>122</v>
      </c>
      <c r="B72" s="1463" t="s">
        <v>123</v>
      </c>
      <c r="C72" s="1417">
        <f>+[3]BS17!$D30+[3]BS17!$D32</f>
        <v>669</v>
      </c>
      <c r="D72" s="1334"/>
      <c r="E72" s="1335">
        <f>+[3]BS17A!V633-[3]BS17A!V634</f>
        <v>9517660</v>
      </c>
      <c r="F72" s="1306"/>
    </row>
    <row r="73" spans="1:7" ht="15" customHeight="1" x14ac:dyDescent="0.2">
      <c r="A73" s="1509"/>
      <c r="B73" s="1463" t="s">
        <v>124</v>
      </c>
      <c r="C73" s="1417">
        <f>+[3]BS17!$D31</f>
        <v>194</v>
      </c>
      <c r="D73" s="1334"/>
      <c r="E73" s="1335">
        <f>+[3]BS17A!V634</f>
        <v>958360</v>
      </c>
      <c r="F73" s="1306"/>
    </row>
    <row r="74" spans="1:7" ht="15" customHeight="1" x14ac:dyDescent="0.2">
      <c r="A74" s="1510" t="s">
        <v>125</v>
      </c>
      <c r="B74" s="1504" t="s">
        <v>126</v>
      </c>
      <c r="C74" s="1450">
        <f>+[3]BS17!$D33</f>
        <v>0</v>
      </c>
      <c r="D74" s="1425"/>
      <c r="E74" s="1426">
        <f>+[3]BS17A!V654</f>
        <v>0</v>
      </c>
      <c r="F74" s="1306"/>
    </row>
    <row r="75" spans="1:7" ht="15" customHeight="1" x14ac:dyDescent="0.2">
      <c r="A75" s="1511" t="s">
        <v>127</v>
      </c>
      <c r="B75" s="1505" t="s">
        <v>128</v>
      </c>
      <c r="C75" s="1461">
        <f>+[3]BS17!$D34</f>
        <v>0</v>
      </c>
      <c r="D75" s="1346"/>
      <c r="E75" s="1347">
        <f>+[3]BS17A!V783</f>
        <v>0</v>
      </c>
      <c r="F75" s="1306"/>
    </row>
    <row r="76" spans="1:7" ht="15" customHeight="1" x14ac:dyDescent="0.2">
      <c r="A76" s="1470"/>
      <c r="B76" s="1539" t="s">
        <v>129</v>
      </c>
      <c r="C76" s="1353">
        <f>+C55+C68+C75</f>
        <v>66413</v>
      </c>
      <c r="D76" s="1329"/>
      <c r="E76" s="1349">
        <f>+E55+E68+E75</f>
        <v>130228760</v>
      </c>
      <c r="F76" s="1306"/>
    </row>
    <row r="77" spans="1:7" ht="12.75" x14ac:dyDescent="0.2">
      <c r="A77" s="1306"/>
      <c r="B77" s="1306"/>
      <c r="C77" s="1306"/>
      <c r="D77" s="1306"/>
      <c r="E77" s="1306"/>
      <c r="F77" s="1326"/>
      <c r="G77" s="1327"/>
    </row>
    <row r="78" spans="1:7" ht="12.75" x14ac:dyDescent="0.2">
      <c r="A78" s="1306"/>
      <c r="B78" s="1306"/>
      <c r="C78" s="1306"/>
      <c r="D78" s="1306"/>
      <c r="E78" s="1306"/>
      <c r="F78" s="1326"/>
      <c r="G78" s="1327"/>
    </row>
    <row r="79" spans="1:7" ht="12.75" x14ac:dyDescent="0.2">
      <c r="A79" s="1589" t="s">
        <v>130</v>
      </c>
      <c r="B79" s="1590"/>
      <c r="C79" s="1590"/>
      <c r="D79" s="1590"/>
      <c r="E79" s="1591"/>
      <c r="F79" s="1326"/>
      <c r="G79" s="1327"/>
    </row>
    <row r="80" spans="1:7" ht="45" customHeight="1" x14ac:dyDescent="0.2">
      <c r="A80" s="1077" t="s">
        <v>14</v>
      </c>
      <c r="B80" s="1537" t="s">
        <v>15</v>
      </c>
      <c r="C80" s="1122" t="s">
        <v>16</v>
      </c>
      <c r="D80" s="1124"/>
      <c r="E80" s="1125" t="s">
        <v>18</v>
      </c>
      <c r="F80" s="1326"/>
      <c r="G80" s="1327"/>
    </row>
    <row r="81" spans="1:6" ht="15" customHeight="1" x14ac:dyDescent="0.2">
      <c r="A81" s="1501" t="s">
        <v>131</v>
      </c>
      <c r="B81" s="1476" t="s">
        <v>132</v>
      </c>
      <c r="C81" s="1420">
        <f>+[3]BS17!D49</f>
        <v>0</v>
      </c>
      <c r="D81" s="1331"/>
      <c r="E81" s="1350">
        <f>+SUM([3]BS17A!V673+[3]BS17A!V719)</f>
        <v>0</v>
      </c>
      <c r="F81" s="1306"/>
    </row>
    <row r="82" spans="1:6" ht="15" customHeight="1" x14ac:dyDescent="0.2">
      <c r="A82" s="1490">
        <v>2001</v>
      </c>
      <c r="B82" s="1463" t="s">
        <v>133</v>
      </c>
      <c r="C82" s="1417">
        <f>+[3]BS17!E130</f>
        <v>931</v>
      </c>
      <c r="D82" s="1334"/>
      <c r="E82" s="1351">
        <f>+[3]BS17A!V1574</f>
        <v>8029300</v>
      </c>
      <c r="F82" s="1306"/>
    </row>
    <row r="83" spans="1:6" ht="15" customHeight="1" x14ac:dyDescent="0.2">
      <c r="A83" s="1495" t="s">
        <v>134</v>
      </c>
      <c r="B83" s="1483" t="s">
        <v>135</v>
      </c>
      <c r="C83" s="1443">
        <f>+[3]BS17A!D1849</f>
        <v>20</v>
      </c>
      <c r="D83" s="1336"/>
      <c r="E83" s="1352">
        <f>+[3]BS17A!V1849</f>
        <v>1215990</v>
      </c>
      <c r="F83" s="1306"/>
    </row>
    <row r="84" spans="1:6" ht="17.25" customHeight="1" x14ac:dyDescent="0.2">
      <c r="A84" s="1470"/>
      <c r="B84" s="1539" t="s">
        <v>136</v>
      </c>
      <c r="C84" s="1353">
        <f>+SUM(C81:C83)</f>
        <v>951</v>
      </c>
      <c r="D84" s="1329"/>
      <c r="E84" s="1354">
        <f>SUM(E81:E83)</f>
        <v>9245290</v>
      </c>
      <c r="F84" s="1306"/>
    </row>
    <row r="85" spans="1:6" ht="12.75" x14ac:dyDescent="0.2">
      <c r="A85" s="1306"/>
      <c r="B85" s="1306"/>
      <c r="C85" s="1306"/>
      <c r="D85" s="1306"/>
      <c r="E85" s="1306"/>
      <c r="F85" s="1306"/>
    </row>
    <row r="86" spans="1:6" ht="12.75" x14ac:dyDescent="0.2">
      <c r="A86" s="1306"/>
      <c r="B86" s="1306"/>
      <c r="C86" s="1306"/>
      <c r="D86" s="1306"/>
      <c r="E86" s="1306"/>
      <c r="F86" s="1303"/>
    </row>
    <row r="87" spans="1:6" ht="12.75" x14ac:dyDescent="0.15">
      <c r="A87" s="1607" t="s">
        <v>137</v>
      </c>
      <c r="B87" s="1608"/>
      <c r="C87" s="1608"/>
      <c r="D87" s="1608"/>
      <c r="E87" s="1608"/>
      <c r="F87" s="1609"/>
    </row>
    <row r="88" spans="1:6" ht="33.75" customHeight="1" x14ac:dyDescent="0.1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45" customHeight="1" x14ac:dyDescent="0.15">
      <c r="A89" s="1611"/>
      <c r="B89" s="1611"/>
      <c r="C89" s="1537" t="s">
        <v>138</v>
      </c>
      <c r="D89" s="1207" t="s">
        <v>139</v>
      </c>
      <c r="E89" s="1123" t="s">
        <v>140</v>
      </c>
      <c r="F89" s="1538" t="s">
        <v>18</v>
      </c>
    </row>
    <row r="90" spans="1:6" ht="15" customHeight="1" x14ac:dyDescent="0.2">
      <c r="A90" s="1467" t="s">
        <v>141</v>
      </c>
      <c r="B90" s="1462" t="s">
        <v>142</v>
      </c>
      <c r="C90" s="1453">
        <f>+[3]BS17!F68</f>
        <v>7</v>
      </c>
      <c r="D90" s="1355">
        <f>+[3]BS17!G68</f>
        <v>0</v>
      </c>
      <c r="E90" s="1356">
        <f>+[3]BS17!H68</f>
        <v>0</v>
      </c>
      <c r="F90" s="1357">
        <f>[3]BS17A!V811</f>
        <v>1015490</v>
      </c>
    </row>
    <row r="91" spans="1:6" ht="15" customHeight="1" x14ac:dyDescent="0.2">
      <c r="A91" s="1468" t="s">
        <v>143</v>
      </c>
      <c r="B91" s="1463" t="s">
        <v>144</v>
      </c>
      <c r="C91" s="1454">
        <f>+[3]BS17!F69</f>
        <v>191</v>
      </c>
      <c r="D91" s="1358">
        <f>+[3]BS17!G69</f>
        <v>0</v>
      </c>
      <c r="E91" s="1359">
        <f>+[3]BS17!H69</f>
        <v>0</v>
      </c>
      <c r="F91" s="1360">
        <f>[3]BS17A!V882</f>
        <v>64699010</v>
      </c>
    </row>
    <row r="92" spans="1:6" ht="15" customHeight="1" x14ac:dyDescent="0.2">
      <c r="A92" s="1468" t="s">
        <v>145</v>
      </c>
      <c r="B92" s="1463" t="s">
        <v>146</v>
      </c>
      <c r="C92" s="1454">
        <f>+[3]BS17!F70</f>
        <v>20</v>
      </c>
      <c r="D92" s="1358">
        <f>+[3]BS17!G70</f>
        <v>6</v>
      </c>
      <c r="E92" s="1359">
        <f>+[3]BS17!H70</f>
        <v>0</v>
      </c>
      <c r="F92" s="1360">
        <f>[3]BS17A!V961</f>
        <v>1999800</v>
      </c>
    </row>
    <row r="93" spans="1:6" ht="15" customHeight="1" x14ac:dyDescent="0.2">
      <c r="A93" s="1468" t="s">
        <v>147</v>
      </c>
      <c r="B93" s="1463" t="s">
        <v>148</v>
      </c>
      <c r="C93" s="1454">
        <f>+[3]BS17!F71</f>
        <v>9</v>
      </c>
      <c r="D93" s="1358">
        <f>+[3]BS17!G71</f>
        <v>2</v>
      </c>
      <c r="E93" s="1359">
        <f>+[3]BS17!H71</f>
        <v>0</v>
      </c>
      <c r="F93" s="1360">
        <f>[3]BS17A!V1037</f>
        <v>1035530</v>
      </c>
    </row>
    <row r="94" spans="1:6" ht="15" customHeight="1" x14ac:dyDescent="0.2">
      <c r="A94" s="1468" t="s">
        <v>149</v>
      </c>
      <c r="B94" s="1463" t="s">
        <v>150</v>
      </c>
      <c r="C94" s="1454">
        <f>+[3]BS17!F72</f>
        <v>89</v>
      </c>
      <c r="D94" s="1358">
        <f>+[3]BS17!G72</f>
        <v>6</v>
      </c>
      <c r="E94" s="1359">
        <f>+[3]BS17!H72</f>
        <v>0</v>
      </c>
      <c r="F94" s="1360">
        <f>[3]BS17A!V1098</f>
        <v>4777830</v>
      </c>
    </row>
    <row r="95" spans="1:6" ht="15" customHeight="1" x14ac:dyDescent="0.2">
      <c r="A95" s="1468" t="s">
        <v>151</v>
      </c>
      <c r="B95" s="1463" t="s">
        <v>152</v>
      </c>
      <c r="C95" s="1454">
        <f>+[3]BS17!F73</f>
        <v>104</v>
      </c>
      <c r="D95" s="1358">
        <f>+[3]BS17!G73</f>
        <v>2</v>
      </c>
      <c r="E95" s="1359">
        <f>+[3]BS17!H73</f>
        <v>0</v>
      </c>
      <c r="F95" s="1360">
        <f>[3]BS17A!V1166</f>
        <v>2887345</v>
      </c>
    </row>
    <row r="96" spans="1:6" ht="15" customHeight="1" x14ac:dyDescent="0.2">
      <c r="A96" s="1468" t="s">
        <v>153</v>
      </c>
      <c r="B96" s="1463" t="s">
        <v>154</v>
      </c>
      <c r="C96" s="1454">
        <f>+[3]BS17!F74</f>
        <v>2</v>
      </c>
      <c r="D96" s="1358">
        <f>+[3]BS17!G74</f>
        <v>0</v>
      </c>
      <c r="E96" s="1359">
        <f>+[3]BS17!H74</f>
        <v>0</v>
      </c>
      <c r="F96" s="1360">
        <f>[3]BS17A!V1221</f>
        <v>386390</v>
      </c>
    </row>
    <row r="97" spans="1:6" ht="15" customHeight="1" x14ac:dyDescent="0.2">
      <c r="A97" s="1468" t="s">
        <v>155</v>
      </c>
      <c r="B97" s="1463" t="s">
        <v>156</v>
      </c>
      <c r="C97" s="1454">
        <f>+[3]BS17!F75</f>
        <v>4</v>
      </c>
      <c r="D97" s="1358">
        <f>+[3]BS17!G75</f>
        <v>0</v>
      </c>
      <c r="E97" s="1359">
        <f>+[3]BS17!H75</f>
        <v>0</v>
      </c>
      <c r="F97" s="1360">
        <f>[3]BS17A!V1287</f>
        <v>225830</v>
      </c>
    </row>
    <row r="98" spans="1:6" ht="15" customHeight="1" x14ac:dyDescent="0.2">
      <c r="A98" s="1468" t="s">
        <v>157</v>
      </c>
      <c r="B98" s="1463" t="s">
        <v>158</v>
      </c>
      <c r="C98" s="1454">
        <f>+[3]BS17!F76</f>
        <v>150</v>
      </c>
      <c r="D98" s="1358">
        <f>+[3]BS17!G76</f>
        <v>28</v>
      </c>
      <c r="E98" s="1359">
        <f>+[3]BS17!H76</f>
        <v>0</v>
      </c>
      <c r="F98" s="1360">
        <f>[3]BS17A!V1357</f>
        <v>38414060</v>
      </c>
    </row>
    <row r="99" spans="1:6" ht="15" customHeight="1" x14ac:dyDescent="0.2">
      <c r="A99" s="1468" t="s">
        <v>159</v>
      </c>
      <c r="B99" s="1463" t="s">
        <v>160</v>
      </c>
      <c r="C99" s="1454">
        <f>+[3]BS17!F77</f>
        <v>10</v>
      </c>
      <c r="D99" s="1358">
        <f>+[3]BS17!G77</f>
        <v>0</v>
      </c>
      <c r="E99" s="1359">
        <f>+[3]BS17!H77</f>
        <v>0</v>
      </c>
      <c r="F99" s="1360">
        <f>[3]BS17A!V1441</f>
        <v>1153120</v>
      </c>
    </row>
    <row r="100" spans="1:6" ht="15" customHeight="1" x14ac:dyDescent="0.2">
      <c r="A100" s="1468" t="s">
        <v>161</v>
      </c>
      <c r="B100" s="1463" t="s">
        <v>162</v>
      </c>
      <c r="C100" s="1454">
        <f>+[3]BS17!F78</f>
        <v>13</v>
      </c>
      <c r="D100" s="1358">
        <f>+[3]BS17!G78</f>
        <v>2</v>
      </c>
      <c r="E100" s="1359">
        <f>+[3]BS17!H78</f>
        <v>0</v>
      </c>
      <c r="F100" s="1360">
        <f>[3]BS17A!V1489</f>
        <v>2352105</v>
      </c>
    </row>
    <row r="101" spans="1:6" ht="15" customHeight="1" x14ac:dyDescent="0.2">
      <c r="A101" s="1468" t="s">
        <v>163</v>
      </c>
      <c r="B101" s="1463" t="s">
        <v>164</v>
      </c>
      <c r="C101" s="1454">
        <f>+[3]BS17!F79</f>
        <v>7</v>
      </c>
      <c r="D101" s="1358">
        <f>+[3]BS17!G79</f>
        <v>1</v>
      </c>
      <c r="E101" s="1359">
        <f>+[3]BS17!H79</f>
        <v>0</v>
      </c>
      <c r="F101" s="1360">
        <f>[3]BS17A!V1592</f>
        <v>1583955</v>
      </c>
    </row>
    <row r="102" spans="1:6" ht="15" customHeight="1" x14ac:dyDescent="0.2">
      <c r="A102" s="1495" t="s">
        <v>165</v>
      </c>
      <c r="B102" s="1483" t="s">
        <v>166</v>
      </c>
      <c r="C102" s="1455">
        <f>+[3]BS17!F80</f>
        <v>37</v>
      </c>
      <c r="D102" s="1361">
        <f>+[3]BS17!G80</f>
        <v>8</v>
      </c>
      <c r="E102" s="1362">
        <f>+[3]BS17!H80</f>
        <v>0</v>
      </c>
      <c r="F102" s="1363">
        <f>[3]BS17A!V1597</f>
        <v>6824420</v>
      </c>
    </row>
    <row r="103" spans="1:6" ht="15" customHeight="1" x14ac:dyDescent="0.2">
      <c r="A103" s="1467" t="s">
        <v>167</v>
      </c>
      <c r="B103" s="1462" t="s">
        <v>168</v>
      </c>
      <c r="C103" s="1453">
        <f>+[3]BS17!F81</f>
        <v>66</v>
      </c>
      <c r="D103" s="1355">
        <f>+[3]BS17!G81</f>
        <v>0</v>
      </c>
      <c r="E103" s="1356">
        <f>+[3]BS17!H81</f>
        <v>0</v>
      </c>
      <c r="F103" s="1357">
        <f>+[3]BS17A!V1631</f>
        <v>7590220</v>
      </c>
    </row>
    <row r="104" spans="1:6" ht="15" customHeight="1" x14ac:dyDescent="0.2">
      <c r="A104" s="1468"/>
      <c r="B104" s="1463" t="s">
        <v>169</v>
      </c>
      <c r="C104" s="1454">
        <f>+[3]BS17A!D1635</f>
        <v>0</v>
      </c>
      <c r="D104" s="1358">
        <f>+[3]BS17A!F1635</f>
        <v>0</v>
      </c>
      <c r="E104" s="1359">
        <f>+[3]BS17A!G1635</f>
        <v>0</v>
      </c>
      <c r="F104" s="1360">
        <f>+[3]BS17A!V1635</f>
        <v>0</v>
      </c>
    </row>
    <row r="105" spans="1:6" ht="15" customHeight="1" x14ac:dyDescent="0.2">
      <c r="A105" s="1468"/>
      <c r="B105" s="1463" t="s">
        <v>170</v>
      </c>
      <c r="C105" s="1454">
        <f>+[3]BS17A!D1634</f>
        <v>44</v>
      </c>
      <c r="D105" s="1358">
        <f>+[3]BS17A!F1634</f>
        <v>0</v>
      </c>
      <c r="E105" s="1359">
        <f>+[3]BS17A!G1634</f>
        <v>0</v>
      </c>
      <c r="F105" s="1360">
        <f>+[3]BS17A!V1634</f>
        <v>5508360</v>
      </c>
    </row>
    <row r="106" spans="1:6" ht="15" customHeight="1" x14ac:dyDescent="0.2">
      <c r="A106" s="1469"/>
      <c r="B106" s="1477" t="s">
        <v>171</v>
      </c>
      <c r="C106" s="1456">
        <f>+[3]BS17A!D1632+[3]BS17A!D1633</f>
        <v>22</v>
      </c>
      <c r="D106" s="1365">
        <f>+[3]BS17A!F1632+[3]BS17A!F1633</f>
        <v>0</v>
      </c>
      <c r="E106" s="1366">
        <f>+[3]BS17A!G1632+[3]BS17A!G1633</f>
        <v>0</v>
      </c>
      <c r="F106" s="1367">
        <f>+[3]BS17A!V1632+[3]BS17A!V1633</f>
        <v>2081860</v>
      </c>
    </row>
    <row r="107" spans="1:6" ht="15" customHeight="1" x14ac:dyDescent="0.2">
      <c r="A107" s="1500" t="s">
        <v>172</v>
      </c>
      <c r="B107" s="1499" t="s">
        <v>173</v>
      </c>
      <c r="C107" s="1457">
        <f>+[3]BS17!F82</f>
        <v>54</v>
      </c>
      <c r="D107" s="1368">
        <f>+[3]BS17!G82</f>
        <v>4</v>
      </c>
      <c r="E107" s="1369">
        <f>+[3]BS17!H82</f>
        <v>0</v>
      </c>
      <c r="F107" s="1370">
        <f>+[3]BS17A!V1639</f>
        <v>9257885</v>
      </c>
    </row>
    <row r="108" spans="1:6" ht="15" customHeight="1" x14ac:dyDescent="0.2">
      <c r="A108" s="1496">
        <v>2106</v>
      </c>
      <c r="B108" s="1477" t="s">
        <v>174</v>
      </c>
      <c r="C108" s="1456">
        <f>[3]BS17A!D1845</f>
        <v>2</v>
      </c>
      <c r="D108" s="1365">
        <f>[3]BS17A!F1845</f>
        <v>1</v>
      </c>
      <c r="E108" s="1366">
        <f>[3]BS17A!G1845</f>
        <v>0</v>
      </c>
      <c r="F108" s="1367">
        <f>+[3]BS17A!V1845</f>
        <v>156990</v>
      </c>
    </row>
    <row r="109" spans="1:6" ht="15" customHeight="1" x14ac:dyDescent="0.2">
      <c r="A109" s="1475"/>
      <c r="B109" s="1474" t="s">
        <v>175</v>
      </c>
      <c r="C109" s="1458">
        <f>SUM(C90:C108)-C103</f>
        <v>765</v>
      </c>
      <c r="D109" s="1372">
        <f>SUM(D90:D108)-D103</f>
        <v>60</v>
      </c>
      <c r="E109" s="1373">
        <f>+SUM(E90:E103)+E107+E108</f>
        <v>0</v>
      </c>
      <c r="F109" s="1374">
        <f>+SUM(F90:F103)+F107+F108</f>
        <v>144359980</v>
      </c>
    </row>
    <row r="110" spans="1:6" ht="12.75" x14ac:dyDescent="0.2">
      <c r="A110" s="1306"/>
      <c r="B110" s="1306"/>
      <c r="C110" s="1306"/>
      <c r="D110" s="1306"/>
      <c r="E110" s="1306"/>
      <c r="F110" s="1303"/>
    </row>
    <row r="111" spans="1:6" ht="12.75" x14ac:dyDescent="0.2">
      <c r="A111" s="1306"/>
      <c r="B111" s="1306"/>
      <c r="C111" s="1306"/>
      <c r="D111" s="1306"/>
      <c r="E111" s="1306"/>
      <c r="F111" s="1303"/>
    </row>
    <row r="112" spans="1:6" ht="12.75" x14ac:dyDescent="0.2">
      <c r="A112" s="1589" t="s">
        <v>176</v>
      </c>
      <c r="B112" s="1590"/>
      <c r="C112" s="1590"/>
      <c r="D112" s="1590"/>
      <c r="E112" s="1591"/>
      <c r="F112" s="1303"/>
    </row>
    <row r="113" spans="1:6" ht="49.5" customHeight="1" x14ac:dyDescent="0.2">
      <c r="A113" s="1077" t="s">
        <v>14</v>
      </c>
      <c r="B113" s="1077" t="s">
        <v>15</v>
      </c>
      <c r="C113" s="1536" t="s">
        <v>16</v>
      </c>
      <c r="D113" s="1123" t="s">
        <v>17</v>
      </c>
      <c r="E113" s="1538" t="s">
        <v>18</v>
      </c>
      <c r="F113" s="1303"/>
    </row>
    <row r="114" spans="1:6" ht="15" customHeight="1" x14ac:dyDescent="0.2">
      <c r="A114" s="1467" t="s">
        <v>177</v>
      </c>
      <c r="B114" s="1462" t="s">
        <v>178</v>
      </c>
      <c r="C114" s="1420">
        <f>+[3]BS17A!D1636</f>
        <v>79</v>
      </c>
      <c r="D114" s="1375">
        <f>+[3]BS17A!U1636</f>
        <v>125180</v>
      </c>
      <c r="E114" s="1376">
        <f>+[3]BS17A!V1636</f>
        <v>9889220</v>
      </c>
      <c r="F114" s="1306"/>
    </row>
    <row r="115" spans="1:6" ht="15" customHeight="1" x14ac:dyDescent="0.2">
      <c r="A115" s="1469" t="s">
        <v>179</v>
      </c>
      <c r="B115" s="1493" t="s">
        <v>180</v>
      </c>
      <c r="C115" s="1443">
        <f>+[3]BS17A!D1637</f>
        <v>3</v>
      </c>
      <c r="D115" s="1377">
        <f>+[3]BS17A!U1637</f>
        <v>131720</v>
      </c>
      <c r="E115" s="1352">
        <f>+[3]BS17A!V1637</f>
        <v>395160</v>
      </c>
      <c r="F115" s="1306"/>
    </row>
    <row r="116" spans="1:6" ht="15" customHeight="1" x14ac:dyDescent="0.2">
      <c r="A116" s="1353"/>
      <c r="B116" s="1428" t="s">
        <v>181</v>
      </c>
      <c r="C116" s="1353">
        <f>SUM(C114:C115)</f>
        <v>82</v>
      </c>
      <c r="D116" s="1329"/>
      <c r="E116" s="1354">
        <f>SUM(E114:E115)</f>
        <v>10284380</v>
      </c>
      <c r="F116" s="1306"/>
    </row>
    <row r="117" spans="1:6" ht="12.75" x14ac:dyDescent="0.2">
      <c r="A117" s="1306"/>
      <c r="B117" s="1306"/>
      <c r="C117" s="1306"/>
      <c r="D117" s="1306"/>
      <c r="E117" s="1306"/>
      <c r="F117" s="1306"/>
    </row>
    <row r="118" spans="1:6" ht="12.75" x14ac:dyDescent="0.2">
      <c r="A118" s="1306"/>
      <c r="B118" s="1306"/>
      <c r="C118" s="1306"/>
      <c r="D118" s="1306"/>
      <c r="E118" s="1306"/>
      <c r="F118" s="1303"/>
    </row>
    <row r="119" spans="1:6" ht="12.75" x14ac:dyDescent="0.2">
      <c r="A119" s="1606" t="s">
        <v>182</v>
      </c>
      <c r="B119" s="1606"/>
      <c r="C119" s="1606"/>
      <c r="D119" s="1306"/>
      <c r="E119" s="1306"/>
      <c r="F119" s="1303"/>
    </row>
    <row r="120" spans="1:6" ht="38.25" customHeight="1" x14ac:dyDescent="0.2">
      <c r="A120" s="1077" t="s">
        <v>14</v>
      </c>
      <c r="B120" s="1077" t="s">
        <v>16</v>
      </c>
      <c r="C120" s="1077" t="s">
        <v>18</v>
      </c>
      <c r="D120" s="1306"/>
      <c r="E120" s="1306"/>
      <c r="F120" s="1306"/>
    </row>
    <row r="121" spans="1:6" ht="15" customHeight="1" x14ac:dyDescent="0.2">
      <c r="A121" s="1378" t="s">
        <v>183</v>
      </c>
      <c r="B121" s="1379" t="s">
        <v>184</v>
      </c>
      <c r="C121" s="1380">
        <f>+[3]BS17A!V1871+[3]BS17A!V1889+[3]BS17A!V1914</f>
        <v>13625130</v>
      </c>
      <c r="D121" s="1306"/>
      <c r="E121" s="1306"/>
      <c r="F121" s="1306"/>
    </row>
    <row r="122" spans="1:6" ht="12.75" x14ac:dyDescent="0.2">
      <c r="A122" s="1306"/>
      <c r="B122" s="1306"/>
      <c r="C122" s="1306"/>
      <c r="D122" s="1306"/>
      <c r="E122" s="1303"/>
      <c r="F122" s="1306"/>
    </row>
    <row r="123" spans="1:6" ht="12.75" x14ac:dyDescent="0.2">
      <c r="A123" s="1306"/>
      <c r="B123" s="1306"/>
      <c r="C123" s="1306"/>
      <c r="D123" s="1306"/>
      <c r="E123" s="1303"/>
      <c r="F123" s="1306"/>
    </row>
    <row r="124" spans="1:6" ht="12.75" x14ac:dyDescent="0.2">
      <c r="A124" s="1589" t="s">
        <v>185</v>
      </c>
      <c r="B124" s="1590"/>
      <c r="C124" s="1590"/>
      <c r="D124" s="1590"/>
      <c r="E124" s="1591"/>
      <c r="F124" s="1303"/>
    </row>
    <row r="125" spans="1:6" ht="45.75" customHeight="1" x14ac:dyDescent="0.2">
      <c r="A125" s="1077" t="s">
        <v>14</v>
      </c>
      <c r="B125" s="1077" t="s">
        <v>15</v>
      </c>
      <c r="C125" s="1536" t="s">
        <v>16</v>
      </c>
      <c r="D125" s="1123" t="s">
        <v>17</v>
      </c>
      <c r="E125" s="1538" t="s">
        <v>18</v>
      </c>
      <c r="F125" s="1303"/>
    </row>
    <row r="126" spans="1:6" ht="15" customHeight="1" x14ac:dyDescent="0.2">
      <c r="A126" s="1467" t="s">
        <v>186</v>
      </c>
      <c r="B126" s="1484" t="s">
        <v>187</v>
      </c>
      <c r="C126" s="1420">
        <f>+[3]BS17A!$D59</f>
        <v>5311</v>
      </c>
      <c r="D126" s="1316">
        <f>+[3]BS17A!$U59</f>
        <v>32060</v>
      </c>
      <c r="E126" s="1381">
        <f>+[3]BS17A!$V59</f>
        <v>170270660</v>
      </c>
      <c r="F126" s="1306"/>
    </row>
    <row r="127" spans="1:6" ht="15" customHeight="1" x14ac:dyDescent="0.2">
      <c r="A127" s="1468" t="s">
        <v>188</v>
      </c>
      <c r="B127" s="1464" t="s">
        <v>189</v>
      </c>
      <c r="C127" s="1417">
        <f>+[3]BS17A!$D60</f>
        <v>0</v>
      </c>
      <c r="D127" s="1311">
        <f>+[3]BS17A!$U60</f>
        <v>29510</v>
      </c>
      <c r="E127" s="1382">
        <f>+[3]BS17A!$V60</f>
        <v>0</v>
      </c>
      <c r="F127" s="1306"/>
    </row>
    <row r="128" spans="1:6" ht="15" customHeight="1" x14ac:dyDescent="0.2">
      <c r="A128" s="1468" t="s">
        <v>190</v>
      </c>
      <c r="B128" s="1464" t="s">
        <v>191</v>
      </c>
      <c r="C128" s="1417">
        <f>+[3]BS17A!$D61</f>
        <v>0</v>
      </c>
      <c r="D128" s="1311">
        <f>+[3]BS17A!$U61</f>
        <v>24600</v>
      </c>
      <c r="E128" s="1382">
        <f>+[3]BS17A!$V61</f>
        <v>0</v>
      </c>
      <c r="F128" s="1306"/>
    </row>
    <row r="129" spans="1:6" ht="15" customHeight="1" x14ac:dyDescent="0.2">
      <c r="A129" s="1468" t="s">
        <v>192</v>
      </c>
      <c r="B129" s="1464" t="s">
        <v>193</v>
      </c>
      <c r="C129" s="1417">
        <f>SUM([3]BS17A!D62:D64)</f>
        <v>223</v>
      </c>
      <c r="D129" s="1311">
        <f>+[3]BS17A!$U62</f>
        <v>133290</v>
      </c>
      <c r="E129" s="1382">
        <f>SUM([3]BS17A!V62:V64)</f>
        <v>29723670</v>
      </c>
      <c r="F129" s="1306"/>
    </row>
    <row r="130" spans="1:6" ht="15" customHeight="1" x14ac:dyDescent="0.2">
      <c r="A130" s="1468" t="s">
        <v>194</v>
      </c>
      <c r="B130" s="1464" t="s">
        <v>195</v>
      </c>
      <c r="C130" s="1417">
        <f>SUM([3]BS17A!D65:D67)</f>
        <v>258</v>
      </c>
      <c r="D130" s="1311">
        <f>+[3]BS17A!$U65</f>
        <v>64370</v>
      </c>
      <c r="E130" s="1382">
        <f>SUM([3]BS17A!V65:V67)</f>
        <v>16607460</v>
      </c>
      <c r="F130" s="1306"/>
    </row>
    <row r="131" spans="1:6" ht="15" customHeight="1" x14ac:dyDescent="0.2">
      <c r="A131" s="1468" t="s">
        <v>196</v>
      </c>
      <c r="B131" s="1464" t="s">
        <v>197</v>
      </c>
      <c r="C131" s="1417">
        <f>+[3]BS17A!D68</f>
        <v>180</v>
      </c>
      <c r="D131" s="1311">
        <f>+[3]BS17A!$U68</f>
        <v>57760</v>
      </c>
      <c r="E131" s="1382">
        <f>+[3]BS17A!$V68</f>
        <v>10396800</v>
      </c>
      <c r="F131" s="1306"/>
    </row>
    <row r="132" spans="1:6" ht="15" customHeight="1" x14ac:dyDescent="0.2">
      <c r="A132" s="1468" t="s">
        <v>198</v>
      </c>
      <c r="B132" s="1464" t="s">
        <v>199</v>
      </c>
      <c r="C132" s="1417">
        <f>+[3]BS17A!$D69</f>
        <v>0</v>
      </c>
      <c r="D132" s="1311">
        <f>+[3]BS17A!$U69</f>
        <v>16390</v>
      </c>
      <c r="E132" s="1382">
        <f>+[3]BS17A!$V69</f>
        <v>0</v>
      </c>
      <c r="F132" s="1306"/>
    </row>
    <row r="133" spans="1:6" ht="15" customHeight="1" x14ac:dyDescent="0.2">
      <c r="A133" s="1468" t="s">
        <v>200</v>
      </c>
      <c r="B133" s="1464" t="s">
        <v>201</v>
      </c>
      <c r="C133" s="1417">
        <f>+[3]BS17A!$D70</f>
        <v>0</v>
      </c>
      <c r="D133" s="1311">
        <f>+[3]BS17A!$U70</f>
        <v>25680</v>
      </c>
      <c r="E133" s="1382">
        <f>+[3]BS17A!$V70</f>
        <v>0</v>
      </c>
      <c r="F133" s="1306"/>
    </row>
    <row r="134" spans="1:6" ht="15" customHeight="1" x14ac:dyDescent="0.2">
      <c r="A134" s="1468" t="s">
        <v>202</v>
      </c>
      <c r="B134" s="1464" t="s">
        <v>203</v>
      </c>
      <c r="C134" s="1417">
        <f>+[3]BS17A!$D73</f>
        <v>0</v>
      </c>
      <c r="D134" s="1311">
        <f>+[3]BS17A!$U73</f>
        <v>25890</v>
      </c>
      <c r="E134" s="1382">
        <f>+[3]BS17A!$V73</f>
        <v>0</v>
      </c>
      <c r="F134" s="1306"/>
    </row>
    <row r="135" spans="1:6" ht="15" customHeight="1" x14ac:dyDescent="0.2">
      <c r="A135" s="1468" t="s">
        <v>204</v>
      </c>
      <c r="B135" s="1464" t="s">
        <v>205</v>
      </c>
      <c r="C135" s="1417">
        <f>+[3]BS17A!$D71</f>
        <v>0</v>
      </c>
      <c r="D135" s="1311">
        <f>+[3]BS17A!$U71</f>
        <v>26730</v>
      </c>
      <c r="E135" s="1382">
        <f>+[3]BS17A!$V71</f>
        <v>0</v>
      </c>
      <c r="F135" s="1306"/>
    </row>
    <row r="136" spans="1:6" ht="15" customHeight="1" x14ac:dyDescent="0.2">
      <c r="A136" s="1468" t="s">
        <v>206</v>
      </c>
      <c r="B136" s="1464" t="s">
        <v>207</v>
      </c>
      <c r="C136" s="1417">
        <f>+[3]BS17A!$D76</f>
        <v>0</v>
      </c>
      <c r="D136" s="1311">
        <f>+[3]BS17A!$U76</f>
        <v>32060</v>
      </c>
      <c r="E136" s="1382">
        <f>+[3]BS17A!$V76</f>
        <v>0</v>
      </c>
      <c r="F136" s="1306"/>
    </row>
    <row r="137" spans="1:6" ht="15" customHeight="1" x14ac:dyDescent="0.2">
      <c r="A137" s="1468" t="s">
        <v>208</v>
      </c>
      <c r="B137" s="1463" t="s">
        <v>209</v>
      </c>
      <c r="C137" s="1417">
        <f>+[3]BS17A!$D79</f>
        <v>32</v>
      </c>
      <c r="D137" s="1311">
        <f>+[3]BS17A!$U79</f>
        <v>6220</v>
      </c>
      <c r="E137" s="1382">
        <f>+[3]BS17A!$V79</f>
        <v>199040</v>
      </c>
      <c r="F137" s="1306"/>
    </row>
    <row r="138" spans="1:6" ht="15" customHeight="1" x14ac:dyDescent="0.2">
      <c r="A138" s="1468" t="s">
        <v>210</v>
      </c>
      <c r="B138" s="1463" t="s">
        <v>211</v>
      </c>
      <c r="C138" s="1417">
        <f>+[3]BS17A!$D80</f>
        <v>0</v>
      </c>
      <c r="D138" s="1311">
        <f>+[3]BS17A!$U80</f>
        <v>44930</v>
      </c>
      <c r="E138" s="1382">
        <f>+[3]BS17A!$V80</f>
        <v>0</v>
      </c>
      <c r="F138" s="1306"/>
    </row>
    <row r="139" spans="1:6" ht="15" customHeight="1" x14ac:dyDescent="0.2">
      <c r="A139" s="1469"/>
      <c r="B139" s="1497" t="s">
        <v>212</v>
      </c>
      <c r="C139" s="1452">
        <f>SUM(C126:C138)</f>
        <v>6004</v>
      </c>
      <c r="D139" s="1383"/>
      <c r="E139" s="1384">
        <f>SUM(E126:E138)</f>
        <v>227197630</v>
      </c>
      <c r="F139" s="1306"/>
    </row>
    <row r="140" spans="1:6" ht="15" customHeight="1" x14ac:dyDescent="0.2">
      <c r="A140" s="1467"/>
      <c r="B140" s="1498" t="s">
        <v>213</v>
      </c>
      <c r="C140" s="1420"/>
      <c r="D140" s="1316"/>
      <c r="E140" s="1381"/>
      <c r="F140" s="1306"/>
    </row>
    <row r="141" spans="1:6" ht="15" customHeight="1" x14ac:dyDescent="0.2">
      <c r="A141" s="1468" t="s">
        <v>214</v>
      </c>
      <c r="B141" s="1464" t="s">
        <v>215</v>
      </c>
      <c r="C141" s="1417">
        <f>+[3]BS17A!$D72</f>
        <v>0</v>
      </c>
      <c r="D141" s="1311">
        <f>+[3]BS17A!$U72</f>
        <v>10780</v>
      </c>
      <c r="E141" s="1382">
        <f>+[3]BS17A!$V72</f>
        <v>0</v>
      </c>
      <c r="F141" s="1306"/>
    </row>
    <row r="142" spans="1:6" ht="15" customHeight="1" x14ac:dyDescent="0.2">
      <c r="A142" s="1468" t="s">
        <v>216</v>
      </c>
      <c r="B142" s="1464" t="s">
        <v>217</v>
      </c>
      <c r="C142" s="1417">
        <f>+[3]BS17A!$D74</f>
        <v>0</v>
      </c>
      <c r="D142" s="1311">
        <f>+[3]BS17A!$U74</f>
        <v>10780</v>
      </c>
      <c r="E142" s="1382">
        <f>+[3]BS17A!$V74</f>
        <v>0</v>
      </c>
      <c r="F142" s="1306"/>
    </row>
    <row r="143" spans="1:6" ht="15" customHeight="1" x14ac:dyDescent="0.2">
      <c r="A143" s="1468" t="s">
        <v>218</v>
      </c>
      <c r="B143" s="1464" t="s">
        <v>219</v>
      </c>
      <c r="C143" s="1417">
        <f>+[3]BS17A!$D75</f>
        <v>2</v>
      </c>
      <c r="D143" s="1311">
        <f>+[3]BS17A!$U75</f>
        <v>4750</v>
      </c>
      <c r="E143" s="1382">
        <f>+[3]BS17A!$V75</f>
        <v>9500</v>
      </c>
      <c r="F143" s="1306"/>
    </row>
    <row r="144" spans="1:6" ht="15" customHeight="1" x14ac:dyDescent="0.2">
      <c r="A144" s="1468" t="s">
        <v>220</v>
      </c>
      <c r="B144" s="1464" t="s">
        <v>221</v>
      </c>
      <c r="C144" s="1417">
        <f>+[3]BS17A!$D77</f>
        <v>0</v>
      </c>
      <c r="D144" s="1311">
        <f>+[3]BS17A!$U77</f>
        <v>86670</v>
      </c>
      <c r="E144" s="1382">
        <f>+[3]BS17A!$V77</f>
        <v>0</v>
      </c>
      <c r="F144" s="1306"/>
    </row>
    <row r="145" spans="1:6" ht="15" customHeight="1" x14ac:dyDescent="0.2">
      <c r="A145" s="1468" t="s">
        <v>222</v>
      </c>
      <c r="B145" s="1464" t="s">
        <v>223</v>
      </c>
      <c r="C145" s="1417">
        <f>+[3]BS17A!$D78</f>
        <v>0</v>
      </c>
      <c r="D145" s="1311">
        <f>+[3]BS17A!$U78</f>
        <v>10230</v>
      </c>
      <c r="E145" s="1382">
        <f>+[3]BS17A!$V78</f>
        <v>0</v>
      </c>
      <c r="F145" s="1306"/>
    </row>
    <row r="146" spans="1:6" ht="15" customHeight="1" x14ac:dyDescent="0.2">
      <c r="A146" s="1468" t="s">
        <v>224</v>
      </c>
      <c r="B146" s="1464" t="s">
        <v>225</v>
      </c>
      <c r="C146" s="1417">
        <f>+[3]BS17A!$D81</f>
        <v>0</v>
      </c>
      <c r="D146" s="1311">
        <f>+[3]BS17A!$U81</f>
        <v>7880</v>
      </c>
      <c r="E146" s="1382">
        <f>+[3]BS17A!$V81</f>
        <v>0</v>
      </c>
      <c r="F146" s="1306"/>
    </row>
    <row r="147" spans="1:6" ht="15" customHeight="1" x14ac:dyDescent="0.2">
      <c r="A147" s="1469"/>
      <c r="B147" s="1497" t="s">
        <v>226</v>
      </c>
      <c r="C147" s="1452">
        <f>SUM(C141:C146)</f>
        <v>2</v>
      </c>
      <c r="D147" s="1383"/>
      <c r="E147" s="1384">
        <f>SUM(E141:E146)</f>
        <v>9500</v>
      </c>
      <c r="F147" s="1306"/>
    </row>
    <row r="148" spans="1:6" ht="15" customHeight="1" x14ac:dyDescent="0.2">
      <c r="A148" s="1475"/>
      <c r="B148" s="1474" t="s">
        <v>227</v>
      </c>
      <c r="C148" s="1320">
        <f>+C139+C147</f>
        <v>6006</v>
      </c>
      <c r="D148" s="1385"/>
      <c r="E148" s="1386">
        <f>+E139+E147</f>
        <v>227207130</v>
      </c>
      <c r="F148" s="1306"/>
    </row>
    <row r="149" spans="1:6" ht="12.75" x14ac:dyDescent="0.2">
      <c r="A149" s="1306"/>
      <c r="B149" s="1306"/>
      <c r="C149" s="1306"/>
      <c r="D149" s="1306"/>
      <c r="E149" s="1306"/>
      <c r="F149" s="1306"/>
    </row>
    <row r="150" spans="1:6" ht="12.75" x14ac:dyDescent="0.2">
      <c r="A150" s="1306"/>
      <c r="B150" s="1306"/>
      <c r="C150" s="1306"/>
      <c r="D150" s="1306"/>
      <c r="E150" s="1306"/>
      <c r="F150" s="1303"/>
    </row>
    <row r="151" spans="1:6" ht="12.75" x14ac:dyDescent="0.2">
      <c r="A151" s="1607" t="s">
        <v>228</v>
      </c>
      <c r="B151" s="1608"/>
      <c r="C151" s="1608"/>
      <c r="D151" s="1608"/>
      <c r="E151" s="1609"/>
      <c r="F151" s="1303"/>
    </row>
    <row r="152" spans="1:6" ht="47.25" customHeight="1" x14ac:dyDescent="0.2">
      <c r="A152" s="1077" t="s">
        <v>14</v>
      </c>
      <c r="B152" s="1077" t="s">
        <v>15</v>
      </c>
      <c r="C152" s="1536" t="s">
        <v>16</v>
      </c>
      <c r="D152" s="1123" t="s">
        <v>17</v>
      </c>
      <c r="E152" s="1538" t="s">
        <v>18</v>
      </c>
      <c r="F152" s="1306"/>
    </row>
    <row r="153" spans="1:6" ht="15" customHeight="1" x14ac:dyDescent="0.2">
      <c r="A153" s="1467" t="s">
        <v>229</v>
      </c>
      <c r="B153" s="1484" t="s">
        <v>230</v>
      </c>
      <c r="C153" s="1420">
        <f>+[3]BS17A!D43</f>
        <v>234</v>
      </c>
      <c r="D153" s="1316">
        <f>[3]BS17A!U43</f>
        <v>740</v>
      </c>
      <c r="E153" s="1381">
        <f>+[3]BS17A!V43</f>
        <v>173160</v>
      </c>
      <c r="F153" s="1306"/>
    </row>
    <row r="154" spans="1:6" ht="15" customHeight="1" x14ac:dyDescent="0.2">
      <c r="A154" s="1469" t="s">
        <v>231</v>
      </c>
      <c r="B154" s="1465" t="s">
        <v>232</v>
      </c>
      <c r="C154" s="1429">
        <f>+[3]BS17A!D44+[3]BS17A!D45</f>
        <v>0</v>
      </c>
      <c r="D154" s="1318">
        <f>[3]BS17A!U44</f>
        <v>100</v>
      </c>
      <c r="E154" s="1387">
        <f>+[3]BS17A!V44+[3]BS17A!V45</f>
        <v>0</v>
      </c>
      <c r="F154" s="1306"/>
    </row>
    <row r="155" spans="1:6" ht="15" customHeight="1" x14ac:dyDescent="0.2">
      <c r="A155" s="1475"/>
      <c r="B155" s="1474" t="s">
        <v>233</v>
      </c>
      <c r="C155" s="1320">
        <f>SUM(C153:C154)</f>
        <v>234</v>
      </c>
      <c r="D155" s="1385"/>
      <c r="E155" s="1386">
        <f>SUM(E153:E154)</f>
        <v>173160</v>
      </c>
      <c r="F155" s="1306"/>
    </row>
    <row r="156" spans="1:6" ht="12.75" x14ac:dyDescent="0.2">
      <c r="A156" s="1306"/>
      <c r="B156" s="1306"/>
      <c r="C156" s="1306"/>
      <c r="D156" s="1306"/>
      <c r="E156" s="1306"/>
      <c r="F156" s="1306"/>
    </row>
    <row r="157" spans="1:6" ht="12.75" x14ac:dyDescent="0.2">
      <c r="A157" s="1306"/>
      <c r="B157" s="1306"/>
      <c r="C157" s="1306"/>
      <c r="D157" s="1306"/>
      <c r="E157" s="1306"/>
      <c r="F157" s="1306"/>
    </row>
    <row r="158" spans="1:6" ht="18" customHeight="1" x14ac:dyDescent="0.2">
      <c r="A158" s="1607" t="s">
        <v>234</v>
      </c>
      <c r="B158" s="1608"/>
      <c r="C158" s="1608"/>
      <c r="D158" s="1608"/>
      <c r="E158" s="1609"/>
      <c r="F158" s="1303"/>
    </row>
    <row r="159" spans="1:6" ht="47.25" customHeight="1" x14ac:dyDescent="0.2">
      <c r="A159" s="1077" t="s">
        <v>14</v>
      </c>
      <c r="B159" s="1077" t="s">
        <v>15</v>
      </c>
      <c r="C159" s="1536" t="s">
        <v>16</v>
      </c>
      <c r="D159" s="1123" t="s">
        <v>17</v>
      </c>
      <c r="E159" s="1538" t="s">
        <v>18</v>
      </c>
      <c r="F159" s="1306"/>
    </row>
    <row r="160" spans="1:6" ht="15" customHeight="1" x14ac:dyDescent="0.2">
      <c r="A160" s="1467" t="s">
        <v>235</v>
      </c>
      <c r="B160" s="1462" t="s">
        <v>236</v>
      </c>
      <c r="C160" s="1447">
        <f>+[3]BS17A!$D1481</f>
        <v>0</v>
      </c>
      <c r="D160" s="1316">
        <f>+[3]BS17A!$U1481</f>
        <v>40370</v>
      </c>
      <c r="E160" s="1381">
        <f>+[3]BS17A!$V1481</f>
        <v>0</v>
      </c>
      <c r="F160" s="1306"/>
    </row>
    <row r="161" spans="1:6" ht="15" customHeight="1" x14ac:dyDescent="0.2">
      <c r="A161" s="1468" t="s">
        <v>237</v>
      </c>
      <c r="B161" s="1464" t="s">
        <v>238</v>
      </c>
      <c r="C161" s="1451">
        <f>+[3]BS17A!$D1482</f>
        <v>0</v>
      </c>
      <c r="D161" s="1311">
        <f>+[3]BS17A!$U1482</f>
        <v>25390</v>
      </c>
      <c r="E161" s="1382">
        <f>+[3]BS17A!$V1482</f>
        <v>0</v>
      </c>
      <c r="F161" s="1306"/>
    </row>
    <row r="162" spans="1:6" ht="15" customHeight="1" x14ac:dyDescent="0.2">
      <c r="A162" s="1468" t="s">
        <v>239</v>
      </c>
      <c r="B162" s="1463" t="s">
        <v>240</v>
      </c>
      <c r="C162" s="1451">
        <f>+[3]BS17A!$D1483</f>
        <v>0</v>
      </c>
      <c r="D162" s="1311">
        <f>+[3]BS17A!$U1483</f>
        <v>26150</v>
      </c>
      <c r="E162" s="1382">
        <f>+[3]BS17A!$V1483</f>
        <v>0</v>
      </c>
      <c r="F162" s="1306"/>
    </row>
    <row r="163" spans="1:6" ht="15" customHeight="1" x14ac:dyDescent="0.2">
      <c r="A163" s="1468" t="s">
        <v>241</v>
      </c>
      <c r="B163" s="1464" t="s">
        <v>242</v>
      </c>
      <c r="C163" s="1451">
        <f>+[3]BS17A!$D1484</f>
        <v>0</v>
      </c>
      <c r="D163" s="1311">
        <f>+[3]BS17A!$U1484</f>
        <v>784500</v>
      </c>
      <c r="E163" s="1382">
        <f>+[3]BS17A!$V1484</f>
        <v>0</v>
      </c>
      <c r="F163" s="1306"/>
    </row>
    <row r="164" spans="1:6" ht="15" customHeight="1" x14ac:dyDescent="0.2">
      <c r="A164" s="1468" t="s">
        <v>243</v>
      </c>
      <c r="B164" s="1464" t="s">
        <v>244</v>
      </c>
      <c r="C164" s="1451">
        <f>+[3]BS17A!$D1485</f>
        <v>0</v>
      </c>
      <c r="D164" s="1311">
        <f>+[3]BS17A!$U1485</f>
        <v>356330</v>
      </c>
      <c r="E164" s="1382">
        <f>+[3]BS17A!$V1485</f>
        <v>0</v>
      </c>
      <c r="F164" s="1306"/>
    </row>
    <row r="165" spans="1:6" ht="15" customHeight="1" x14ac:dyDescent="0.2">
      <c r="A165" s="1468" t="s">
        <v>245</v>
      </c>
      <c r="B165" s="1464" t="s">
        <v>246</v>
      </c>
      <c r="C165" s="1451">
        <f>+[3]BS17A!$D1486</f>
        <v>0</v>
      </c>
      <c r="D165" s="1311">
        <f>+[3]BS17A!$U1486</f>
        <v>544860</v>
      </c>
      <c r="E165" s="1382">
        <f>+[3]BS17A!$V1486</f>
        <v>0</v>
      </c>
      <c r="F165" s="1306"/>
    </row>
    <row r="166" spans="1:6" ht="15" customHeight="1" x14ac:dyDescent="0.2">
      <c r="A166" s="1495" t="s">
        <v>247</v>
      </c>
      <c r="B166" s="1493" t="s">
        <v>248</v>
      </c>
      <c r="C166" s="1451">
        <f>+[3]BS17A!$D1487</f>
        <v>0</v>
      </c>
      <c r="D166" s="1311">
        <f>+[3]BS17A!$U1487</f>
        <v>49130</v>
      </c>
      <c r="E166" s="1382">
        <f>+[3]BS17A!$V1487</f>
        <v>0</v>
      </c>
      <c r="F166" s="1306"/>
    </row>
    <row r="167" spans="1:6" ht="15" customHeight="1" x14ac:dyDescent="0.2">
      <c r="A167" s="1496">
        <v>1901029</v>
      </c>
      <c r="B167" s="1494" t="s">
        <v>249</v>
      </c>
      <c r="C167" s="1448">
        <f>+[3]BS17A!$D1488</f>
        <v>0</v>
      </c>
      <c r="D167" s="1318">
        <f>+[3]BS17A!$U1488</f>
        <v>638670</v>
      </c>
      <c r="E167" s="1387">
        <f>+[3]BS17A!$V1488</f>
        <v>0</v>
      </c>
      <c r="F167" s="1306"/>
    </row>
    <row r="168" spans="1:6" ht="15" customHeight="1" x14ac:dyDescent="0.2">
      <c r="A168" s="1371"/>
      <c r="B168" s="1388" t="s">
        <v>250</v>
      </c>
      <c r="C168" s="1389">
        <f>SUM(C160:C167)</f>
        <v>0</v>
      </c>
      <c r="D168" s="1390"/>
      <c r="E168" s="1391">
        <f>SUM(E160:E167)</f>
        <v>0</v>
      </c>
      <c r="F168" s="1306"/>
    </row>
    <row r="169" spans="1:6" ht="12.75" x14ac:dyDescent="0.2">
      <c r="A169" s="1306"/>
      <c r="B169" s="1306"/>
      <c r="C169" s="1306"/>
      <c r="D169" s="1306"/>
      <c r="E169" s="1306"/>
      <c r="F169" s="1306"/>
    </row>
    <row r="170" spans="1:6" ht="18" customHeight="1" x14ac:dyDescent="0.2">
      <c r="A170" s="1306"/>
      <c r="B170" s="1306"/>
      <c r="C170" s="1306"/>
      <c r="D170" s="1306"/>
      <c r="E170" s="1306"/>
      <c r="F170" s="1306"/>
    </row>
    <row r="171" spans="1:6" ht="18" customHeight="1" x14ac:dyDescent="0.2">
      <c r="A171" s="1589" t="s">
        <v>251</v>
      </c>
      <c r="B171" s="1590"/>
      <c r="C171" s="1590"/>
      <c r="D171" s="1590"/>
      <c r="E171" s="1591"/>
      <c r="F171" s="1303"/>
    </row>
    <row r="172" spans="1:6" ht="46.5" customHeight="1" x14ac:dyDescent="0.2">
      <c r="A172" s="1077" t="s">
        <v>14</v>
      </c>
      <c r="B172" s="1077" t="s">
        <v>15</v>
      </c>
      <c r="C172" s="1536" t="s">
        <v>16</v>
      </c>
      <c r="D172" s="1123" t="s">
        <v>17</v>
      </c>
      <c r="E172" s="1538" t="s">
        <v>18</v>
      </c>
      <c r="F172" s="1306"/>
    </row>
    <row r="173" spans="1:6" ht="12.75" customHeight="1" x14ac:dyDescent="0.2">
      <c r="A173" s="1491">
        <v>1101004</v>
      </c>
      <c r="B173" s="1271" t="s">
        <v>252</v>
      </c>
      <c r="C173" s="1420">
        <f>+[3]BS17A!$D805</f>
        <v>18</v>
      </c>
      <c r="D173" s="1316">
        <f>+[3]BS17A!$U805</f>
        <v>13840</v>
      </c>
      <c r="E173" s="1381">
        <f>+[3]BS17A!$V805</f>
        <v>249120</v>
      </c>
      <c r="F173" s="1306"/>
    </row>
    <row r="174" spans="1:6" ht="12.75" customHeight="1" x14ac:dyDescent="0.2">
      <c r="A174" s="1490">
        <v>1101006</v>
      </c>
      <c r="B174" s="1272" t="s">
        <v>253</v>
      </c>
      <c r="C174" s="1417">
        <f>+[3]BS17A!$D806</f>
        <v>0</v>
      </c>
      <c r="D174" s="1311">
        <f>+[3]BS17A!$U806</f>
        <v>11070</v>
      </c>
      <c r="E174" s="1382">
        <f>+[3]BS17A!$V806</f>
        <v>0</v>
      </c>
      <c r="F174" s="1306"/>
    </row>
    <row r="175" spans="1:6" ht="24.75" customHeight="1" x14ac:dyDescent="0.2">
      <c r="A175" s="1490" t="s">
        <v>254</v>
      </c>
      <c r="B175" s="1273" t="s">
        <v>255</v>
      </c>
      <c r="C175" s="1417">
        <f>+[3]BS17A!$D1197</f>
        <v>645</v>
      </c>
      <c r="D175" s="1311">
        <f>+[3]BS17A!$U1197</f>
        <v>4740</v>
      </c>
      <c r="E175" s="1382">
        <f>+[3]BS17A!$V1197</f>
        <v>3057300</v>
      </c>
      <c r="F175" s="1306"/>
    </row>
    <row r="176" spans="1:6" ht="24.75" customHeight="1" x14ac:dyDescent="0.2">
      <c r="A176" s="1490" t="s">
        <v>256</v>
      </c>
      <c r="B176" s="1273" t="s">
        <v>257</v>
      </c>
      <c r="C176" s="1417">
        <f>+[3]BS17A!$D1198</f>
        <v>11</v>
      </c>
      <c r="D176" s="1311">
        <f>+[3]BS17A!$U1198</f>
        <v>13370</v>
      </c>
      <c r="E176" s="1382">
        <f>+[3]BS17A!$V1198</f>
        <v>147070</v>
      </c>
      <c r="F176" s="1306"/>
    </row>
    <row r="177" spans="1:6" ht="24.75" customHeight="1" x14ac:dyDescent="0.2">
      <c r="A177" s="1490" t="s">
        <v>258</v>
      </c>
      <c r="B177" s="1273" t="s">
        <v>259</v>
      </c>
      <c r="C177" s="1417">
        <f>+[3]BS17A!$D1199</f>
        <v>32</v>
      </c>
      <c r="D177" s="1311">
        <f>+[3]BS17A!$U1199</f>
        <v>22670</v>
      </c>
      <c r="E177" s="1382">
        <f>+[3]BS17A!$V1199</f>
        <v>725440</v>
      </c>
      <c r="F177" s="1306"/>
    </row>
    <row r="178" spans="1:6" ht="12.75" customHeight="1" x14ac:dyDescent="0.2">
      <c r="A178" s="1490" t="s">
        <v>260</v>
      </c>
      <c r="B178" s="1273" t="s">
        <v>261</v>
      </c>
      <c r="C178" s="1417">
        <f>+[3]BS17A!$D1200</f>
        <v>0</v>
      </c>
      <c r="D178" s="1311">
        <f>+[3]BS17A!$U1200</f>
        <v>43280</v>
      </c>
      <c r="E178" s="1382">
        <f>+[3]BS17A!$V1200</f>
        <v>0</v>
      </c>
      <c r="F178" s="1306"/>
    </row>
    <row r="179" spans="1:6" ht="12.75" customHeight="1" x14ac:dyDescent="0.2">
      <c r="A179" s="1490" t="s">
        <v>262</v>
      </c>
      <c r="B179" s="1273" t="s">
        <v>263</v>
      </c>
      <c r="C179" s="1417">
        <f>+[3]BS17A!$D1201</f>
        <v>41</v>
      </c>
      <c r="D179" s="1311">
        <f>+[3]BS17A!$U1201</f>
        <v>48240</v>
      </c>
      <c r="E179" s="1382">
        <f>+[3]BS17A!$V1201</f>
        <v>1977840</v>
      </c>
      <c r="F179" s="1306"/>
    </row>
    <row r="180" spans="1:6" ht="24.75" customHeight="1" x14ac:dyDescent="0.2">
      <c r="A180" s="1490" t="s">
        <v>264</v>
      </c>
      <c r="B180" s="1273" t="s">
        <v>265</v>
      </c>
      <c r="C180" s="1417">
        <f>+[3]BS17A!$D1202</f>
        <v>0</v>
      </c>
      <c r="D180" s="1311">
        <f>+[3]BS17A!$U1202</f>
        <v>27060</v>
      </c>
      <c r="E180" s="1382">
        <f>+[3]BS17A!$V1202</f>
        <v>0</v>
      </c>
      <c r="F180" s="1306"/>
    </row>
    <row r="181" spans="1:6" ht="12.75" customHeight="1" x14ac:dyDescent="0.2">
      <c r="A181" s="1490" t="s">
        <v>266</v>
      </c>
      <c r="B181" s="1274" t="s">
        <v>267</v>
      </c>
      <c r="C181" s="1417">
        <f>+[3]BS17A!$D1203</f>
        <v>0</v>
      </c>
      <c r="D181" s="1311">
        <f>+[3]BS17A!$U1203</f>
        <v>209350</v>
      </c>
      <c r="E181" s="1382">
        <f>+[3]BS17A!$V1203</f>
        <v>0</v>
      </c>
      <c r="F181" s="1306"/>
    </row>
    <row r="182" spans="1:6" ht="12.75" customHeight="1" x14ac:dyDescent="0.2">
      <c r="A182" s="1490" t="s">
        <v>268</v>
      </c>
      <c r="B182" s="1273" t="s">
        <v>269</v>
      </c>
      <c r="C182" s="1417">
        <f>+[3]BS17A!$D1204</f>
        <v>0</v>
      </c>
      <c r="D182" s="1311">
        <f>+[3]BS17A!$U1204</f>
        <v>238000</v>
      </c>
      <c r="E182" s="1382">
        <f>+[3]BS17A!$V1204</f>
        <v>0</v>
      </c>
      <c r="F182" s="1306"/>
    </row>
    <row r="183" spans="1:6" ht="12.75" customHeight="1" x14ac:dyDescent="0.2">
      <c r="A183" s="1490" t="s">
        <v>270</v>
      </c>
      <c r="B183" s="1273" t="s">
        <v>271</v>
      </c>
      <c r="C183" s="1417">
        <f>+[3]BS17A!$D1205</f>
        <v>0</v>
      </c>
      <c r="D183" s="1311">
        <f>+[3]BS17A!$U1205</f>
        <v>194080</v>
      </c>
      <c r="E183" s="1382">
        <f>+[3]BS17A!$V1205</f>
        <v>0</v>
      </c>
      <c r="F183" s="1306"/>
    </row>
    <row r="184" spans="1:6" ht="24.75" customHeight="1" x14ac:dyDescent="0.2">
      <c r="A184" s="1490" t="s">
        <v>272</v>
      </c>
      <c r="B184" s="1274" t="s">
        <v>273</v>
      </c>
      <c r="C184" s="1417">
        <f>+[3]BS17A!$D1206</f>
        <v>0</v>
      </c>
      <c r="D184" s="1311">
        <f>+[3]BS17A!$U1206</f>
        <v>249290</v>
      </c>
      <c r="E184" s="1382">
        <f>+[3]BS17A!$V1206</f>
        <v>0</v>
      </c>
      <c r="F184" s="1306"/>
    </row>
    <row r="185" spans="1:6" ht="24.75" customHeight="1" x14ac:dyDescent="0.2">
      <c r="A185" s="1490" t="s">
        <v>274</v>
      </c>
      <c r="B185" s="1274" t="s">
        <v>275</v>
      </c>
      <c r="C185" s="1417">
        <f>+[3]BS17A!$D1207</f>
        <v>0</v>
      </c>
      <c r="D185" s="1311">
        <f>+[3]BS17A!$U1207</f>
        <v>255080</v>
      </c>
      <c r="E185" s="1382">
        <f>+[3]BS17A!$V1207</f>
        <v>0</v>
      </c>
      <c r="F185" s="1306"/>
    </row>
    <row r="186" spans="1:6" ht="24.75" customHeight="1" x14ac:dyDescent="0.2">
      <c r="A186" s="1490" t="s">
        <v>276</v>
      </c>
      <c r="B186" s="1274" t="s">
        <v>277</v>
      </c>
      <c r="C186" s="1417">
        <f>+[3]BS17A!$D1208</f>
        <v>0</v>
      </c>
      <c r="D186" s="1311">
        <f>+[3]BS17A!$U1208</f>
        <v>215710</v>
      </c>
      <c r="E186" s="1382">
        <f>+[3]BS17A!$V1208</f>
        <v>0</v>
      </c>
      <c r="F186" s="1306"/>
    </row>
    <row r="187" spans="1:6" ht="12.75" customHeight="1" x14ac:dyDescent="0.2">
      <c r="A187" s="1490" t="s">
        <v>278</v>
      </c>
      <c r="B187" s="1274" t="s">
        <v>279</v>
      </c>
      <c r="C187" s="1417">
        <f>+[3]BS17A!$D1209</f>
        <v>0</v>
      </c>
      <c r="D187" s="1311">
        <f>+[3]BS17A!$U1209</f>
        <v>230250</v>
      </c>
      <c r="E187" s="1382">
        <f>+[3]BS17A!$V1209</f>
        <v>0</v>
      </c>
      <c r="F187" s="1306"/>
    </row>
    <row r="188" spans="1:6" ht="12.75" customHeight="1" x14ac:dyDescent="0.2">
      <c r="A188" s="1490" t="s">
        <v>280</v>
      </c>
      <c r="B188" s="1274" t="s">
        <v>281</v>
      </c>
      <c r="C188" s="1417">
        <f>+[3]BS17A!$D1210</f>
        <v>0</v>
      </c>
      <c r="D188" s="1311">
        <f>+[3]BS17A!$U1210</f>
        <v>275320</v>
      </c>
      <c r="E188" s="1382">
        <f>+[3]BS17A!$V1210</f>
        <v>0</v>
      </c>
      <c r="F188" s="1306"/>
    </row>
    <row r="189" spans="1:6" ht="24.75" customHeight="1" x14ac:dyDescent="0.2">
      <c r="A189" s="1490" t="s">
        <v>282</v>
      </c>
      <c r="B189" s="1273" t="s">
        <v>283</v>
      </c>
      <c r="C189" s="1417">
        <f>+[3]BS17A!$D1211</f>
        <v>0</v>
      </c>
      <c r="D189" s="1311">
        <f>+[3]BS17A!$U1211</f>
        <v>244150</v>
      </c>
      <c r="E189" s="1382">
        <f>+[3]BS17A!$V1211</f>
        <v>0</v>
      </c>
      <c r="F189" s="1306"/>
    </row>
    <row r="190" spans="1:6" ht="24.75" customHeight="1" x14ac:dyDescent="0.2">
      <c r="A190" s="1490" t="s">
        <v>284</v>
      </c>
      <c r="B190" s="1274" t="s">
        <v>285</v>
      </c>
      <c r="C190" s="1417">
        <f>+[3]BS17A!$D1212</f>
        <v>0</v>
      </c>
      <c r="D190" s="1311">
        <f>+[3]BS17A!$U1212</f>
        <v>1786710</v>
      </c>
      <c r="E190" s="1382">
        <f>+[3]BS17A!$V1212</f>
        <v>0</v>
      </c>
      <c r="F190" s="1306"/>
    </row>
    <row r="191" spans="1:6" ht="12.75" customHeight="1" x14ac:dyDescent="0.2">
      <c r="A191" s="1490" t="s">
        <v>286</v>
      </c>
      <c r="B191" s="1274" t="s">
        <v>287</v>
      </c>
      <c r="C191" s="1417">
        <f>+[3]BS17A!$D1213</f>
        <v>0</v>
      </c>
      <c r="D191" s="1311">
        <f>+[3]BS17A!$U1213</f>
        <v>1115980</v>
      </c>
      <c r="E191" s="1382">
        <f>+[3]BS17A!$V1213</f>
        <v>0</v>
      </c>
      <c r="F191" s="1306"/>
    </row>
    <row r="192" spans="1:6" ht="12.75" customHeight="1" x14ac:dyDescent="0.2">
      <c r="A192" s="1468" t="s">
        <v>288</v>
      </c>
      <c r="B192" s="1274" t="s">
        <v>289</v>
      </c>
      <c r="C192" s="1417">
        <f>+[3]BS17A!$D1214</f>
        <v>0</v>
      </c>
      <c r="D192" s="1311">
        <f>+[3]BS17A!$U1214</f>
        <v>1080140</v>
      </c>
      <c r="E192" s="1382">
        <f>+[3]BS17A!$V1214</f>
        <v>0</v>
      </c>
      <c r="F192" s="1306"/>
    </row>
    <row r="193" spans="1:6" ht="24.75" customHeight="1" x14ac:dyDescent="0.2">
      <c r="A193" s="1490" t="s">
        <v>290</v>
      </c>
      <c r="B193" s="1274" t="s">
        <v>291</v>
      </c>
      <c r="C193" s="1417">
        <f>+[3]BS17A!$D1215</f>
        <v>0</v>
      </c>
      <c r="D193" s="1311">
        <f>+[3]BS17A!$U1215</f>
        <v>1131580</v>
      </c>
      <c r="E193" s="1382">
        <f>+[3]BS17A!$V1215</f>
        <v>0</v>
      </c>
      <c r="F193" s="1306"/>
    </row>
    <row r="194" spans="1:6" ht="12.75" customHeight="1" x14ac:dyDescent="0.2">
      <c r="A194" s="1468" t="s">
        <v>292</v>
      </c>
      <c r="B194" s="1274" t="s">
        <v>293</v>
      </c>
      <c r="C194" s="1417">
        <f>+[3]BS17A!$D1216</f>
        <v>0</v>
      </c>
      <c r="D194" s="1311">
        <f>+[3]BS17A!$U1216</f>
        <v>160130</v>
      </c>
      <c r="E194" s="1382">
        <f>+[3]BS17A!$V1216</f>
        <v>0</v>
      </c>
      <c r="F194" s="1306"/>
    </row>
    <row r="195" spans="1:6" ht="12.75" customHeight="1" x14ac:dyDescent="0.2">
      <c r="A195" s="1468" t="s">
        <v>294</v>
      </c>
      <c r="B195" s="1274" t="s">
        <v>295</v>
      </c>
      <c r="C195" s="1417">
        <f>+[3]BS17A!$D1217</f>
        <v>0</v>
      </c>
      <c r="D195" s="1311">
        <f>+[3]BS17A!$U1217</f>
        <v>365410</v>
      </c>
      <c r="E195" s="1382">
        <f>+[3]BS17A!$V1217</f>
        <v>0</v>
      </c>
      <c r="F195" s="1306"/>
    </row>
    <row r="196" spans="1:6" ht="12.75" customHeight="1" x14ac:dyDescent="0.2">
      <c r="A196" s="1490" t="s">
        <v>296</v>
      </c>
      <c r="B196" s="1274" t="s">
        <v>297</v>
      </c>
      <c r="C196" s="1417">
        <f>+[3]BS17A!$D1218</f>
        <v>0</v>
      </c>
      <c r="D196" s="1311">
        <f>+[3]BS17A!$U1218</f>
        <v>135470</v>
      </c>
      <c r="E196" s="1382">
        <f>+[3]BS17A!$V1218</f>
        <v>0</v>
      </c>
      <c r="F196" s="1306"/>
    </row>
    <row r="197" spans="1:6" ht="12.75" customHeight="1" x14ac:dyDescent="0.2">
      <c r="A197" s="1490" t="s">
        <v>298</v>
      </c>
      <c r="B197" s="1274" t="s">
        <v>299</v>
      </c>
      <c r="C197" s="1417">
        <f>+[3]BS17A!$D1219</f>
        <v>0</v>
      </c>
      <c r="D197" s="1311">
        <f>+[3]BS17A!$U1219</f>
        <v>1097590</v>
      </c>
      <c r="E197" s="1382">
        <f>+[3]BS17A!$V1219</f>
        <v>0</v>
      </c>
      <c r="F197" s="1306"/>
    </row>
    <row r="198" spans="1:6" ht="12.75" customHeight="1" x14ac:dyDescent="0.2">
      <c r="A198" s="1490" t="s">
        <v>300</v>
      </c>
      <c r="B198" s="1274" t="s">
        <v>301</v>
      </c>
      <c r="C198" s="1417">
        <f>+[3]BS17A!$D1220</f>
        <v>0</v>
      </c>
      <c r="D198" s="1311">
        <f>+[3]BS17A!$U1220</f>
        <v>1097590</v>
      </c>
      <c r="E198" s="1382">
        <f>+[3]BS17A!$V1220</f>
        <v>0</v>
      </c>
      <c r="F198" s="1306"/>
    </row>
    <row r="199" spans="1:6" ht="12.75" customHeight="1" x14ac:dyDescent="0.2">
      <c r="A199" s="1490">
        <v>1801001</v>
      </c>
      <c r="B199" s="1272" t="s">
        <v>302</v>
      </c>
      <c r="C199" s="1417">
        <f>+[3]BS17A!$D1354</f>
        <v>32</v>
      </c>
      <c r="D199" s="1311">
        <f>+[3]BS17A!$U1354</f>
        <v>32740</v>
      </c>
      <c r="E199" s="1382">
        <f>+[3]BS17A!$V1354</f>
        <v>1047680</v>
      </c>
      <c r="F199" s="1306"/>
    </row>
    <row r="200" spans="1:6" ht="12.75" customHeight="1" x14ac:dyDescent="0.2">
      <c r="A200" s="1490">
        <v>1801003</v>
      </c>
      <c r="B200" s="1274" t="s">
        <v>303</v>
      </c>
      <c r="C200" s="1417">
        <f>+[3]BS17A!$D1355</f>
        <v>0</v>
      </c>
      <c r="D200" s="1311">
        <f>+[3]BS17A!$U1355</f>
        <v>39490</v>
      </c>
      <c r="E200" s="1382">
        <f>+[3]BS17A!$V1355</f>
        <v>0</v>
      </c>
      <c r="F200" s="1306"/>
    </row>
    <row r="201" spans="1:6" ht="12.75" customHeight="1" x14ac:dyDescent="0.2">
      <c r="A201" s="1490">
        <v>1801006</v>
      </c>
      <c r="B201" s="1272" t="s">
        <v>304</v>
      </c>
      <c r="C201" s="1417">
        <f>+[3]BS17A!$D1356</f>
        <v>5</v>
      </c>
      <c r="D201" s="1311">
        <f>+[3]BS17A!$U1356</f>
        <v>42060</v>
      </c>
      <c r="E201" s="1382">
        <f>+[3]BS17A!$V1356</f>
        <v>210300</v>
      </c>
      <c r="F201" s="1306"/>
    </row>
    <row r="202" spans="1:6" ht="24.75" customHeight="1" x14ac:dyDescent="0.2">
      <c r="A202" s="1490" t="s">
        <v>305</v>
      </c>
      <c r="B202" s="1272" t="s">
        <v>306</v>
      </c>
      <c r="C202" s="1417">
        <f>[3]BS17A!D1036</f>
        <v>1</v>
      </c>
      <c r="D202" s="1311">
        <f>[3]BS17A!U1036</f>
        <v>8850</v>
      </c>
      <c r="E202" s="1382">
        <f>[3]BS17A!V1036</f>
        <v>8850</v>
      </c>
      <c r="F202" s="1306"/>
    </row>
    <row r="203" spans="1:6" ht="24.75" customHeight="1" x14ac:dyDescent="0.2">
      <c r="A203" s="1492" t="s">
        <v>307</v>
      </c>
      <c r="B203" s="1275" t="s">
        <v>308</v>
      </c>
      <c r="C203" s="1450">
        <f>[3]BS17A!D807</f>
        <v>0</v>
      </c>
      <c r="D203" s="1392">
        <f>[3]BS17A!U807</f>
        <v>375680</v>
      </c>
      <c r="E203" s="1393">
        <f>[3]BS17A!V807</f>
        <v>0</v>
      </c>
      <c r="F203" s="1306"/>
    </row>
    <row r="204" spans="1:6" ht="17.25" customHeight="1" x14ac:dyDescent="0.2">
      <c r="A204" s="1475"/>
      <c r="B204" s="1474" t="s">
        <v>309</v>
      </c>
      <c r="C204" s="1320">
        <f>SUM(C173:C203)</f>
        <v>785</v>
      </c>
      <c r="D204" s="1385"/>
      <c r="E204" s="1386">
        <f>SUM(E173:E203)</f>
        <v>7423600</v>
      </c>
      <c r="F204" s="1306"/>
    </row>
    <row r="205" spans="1:6" ht="21.75" customHeight="1" x14ac:dyDescent="0.2">
      <c r="A205" s="1306"/>
      <c r="B205" s="1306"/>
      <c r="C205" s="1306"/>
      <c r="D205" s="1306"/>
      <c r="E205" s="1306"/>
      <c r="F205" s="1306"/>
    </row>
    <row r="206" spans="1:6" ht="19.5" customHeight="1" x14ac:dyDescent="0.2">
      <c r="A206" s="1306"/>
      <c r="B206" s="1306"/>
      <c r="C206" s="1306"/>
      <c r="D206" s="1306"/>
      <c r="E206" s="1306"/>
      <c r="F206" s="1306"/>
    </row>
    <row r="207" spans="1:6" ht="18" customHeight="1" x14ac:dyDescent="0.2">
      <c r="A207" s="1589" t="s">
        <v>310</v>
      </c>
      <c r="B207" s="1590"/>
      <c r="C207" s="1590"/>
      <c r="D207" s="1590"/>
      <c r="E207" s="1591"/>
      <c r="F207" s="1303"/>
    </row>
    <row r="208" spans="1:6" ht="39.75" customHeight="1" x14ac:dyDescent="0.2">
      <c r="A208" s="1077" t="s">
        <v>14</v>
      </c>
      <c r="B208" s="1077" t="s">
        <v>15</v>
      </c>
      <c r="C208" s="1536" t="s">
        <v>16</v>
      </c>
      <c r="D208" s="1123" t="s">
        <v>17</v>
      </c>
      <c r="E208" s="1538" t="s">
        <v>18</v>
      </c>
      <c r="F208" s="1303"/>
    </row>
    <row r="209" spans="1:6" ht="12.75" customHeight="1" x14ac:dyDescent="0.2">
      <c r="A209" s="1467" t="s">
        <v>311</v>
      </c>
      <c r="B209" s="1484" t="s">
        <v>312</v>
      </c>
      <c r="C209" s="1420">
        <f>+[3]BS17A!$D18</f>
        <v>0</v>
      </c>
      <c r="D209" s="1316">
        <f>+[3]BS17A!$U18</f>
        <v>13700</v>
      </c>
      <c r="E209" s="1381">
        <f>+[3]BS17A!$V18</f>
        <v>0</v>
      </c>
      <c r="F209" s="1306"/>
    </row>
    <row r="210" spans="1:6" ht="12.75" customHeight="1" x14ac:dyDescent="0.2">
      <c r="A210" s="1468" t="s">
        <v>313</v>
      </c>
      <c r="B210" s="1464" t="s">
        <v>314</v>
      </c>
      <c r="C210" s="1417">
        <f>+[3]BS17A!$D19</f>
        <v>62</v>
      </c>
      <c r="D210" s="1311">
        <f>+[3]BS17A!$U19</f>
        <v>13700</v>
      </c>
      <c r="E210" s="1382">
        <f>+[3]BS17A!$V19</f>
        <v>849400</v>
      </c>
      <c r="F210" s="1306"/>
    </row>
    <row r="211" spans="1:6" ht="12.75" customHeight="1" x14ac:dyDescent="0.2">
      <c r="A211" s="1468" t="s">
        <v>315</v>
      </c>
      <c r="B211" s="1463" t="s">
        <v>316</v>
      </c>
      <c r="C211" s="1417">
        <f>+[3]BS17A!$D47</f>
        <v>0</v>
      </c>
      <c r="D211" s="1311">
        <f>+[3]BS17A!$U47</f>
        <v>1310</v>
      </c>
      <c r="E211" s="1382">
        <f>+[3]BS17A!$V47</f>
        <v>0</v>
      </c>
      <c r="F211" s="1306"/>
    </row>
    <row r="212" spans="1:6" ht="12.75" customHeight="1" x14ac:dyDescent="0.2">
      <c r="A212" s="1468" t="s">
        <v>317</v>
      </c>
      <c r="B212" s="1463" t="s">
        <v>318</v>
      </c>
      <c r="C212" s="1417">
        <f>+[3]BS17A!$D48</f>
        <v>455</v>
      </c>
      <c r="D212" s="1311">
        <f>+[3]BS17A!$U48</f>
        <v>640</v>
      </c>
      <c r="E212" s="1382">
        <f>+[3]BS17A!$V48</f>
        <v>291200</v>
      </c>
      <c r="F212" s="1306"/>
    </row>
    <row r="213" spans="1:6" ht="12.75" customHeight="1" x14ac:dyDescent="0.2">
      <c r="A213" s="1468" t="s">
        <v>319</v>
      </c>
      <c r="B213" s="1464" t="s">
        <v>320</v>
      </c>
      <c r="C213" s="1417">
        <f>+[3]BS17A!$D49</f>
        <v>395</v>
      </c>
      <c r="D213" s="1311">
        <f>+[3]BS17A!$U49</f>
        <v>1940</v>
      </c>
      <c r="E213" s="1382">
        <f>+[3]BS17A!$V49</f>
        <v>766300</v>
      </c>
      <c r="F213" s="1306"/>
    </row>
    <row r="214" spans="1:6" ht="12.75" customHeight="1" x14ac:dyDescent="0.2">
      <c r="A214" s="1468" t="s">
        <v>321</v>
      </c>
      <c r="B214" s="1464" t="s">
        <v>322</v>
      </c>
      <c r="C214" s="1417">
        <f>+[3]BS17A!$D50</f>
        <v>50</v>
      </c>
      <c r="D214" s="1311">
        <f>+[3]BS17A!$U50</f>
        <v>14590</v>
      </c>
      <c r="E214" s="1382">
        <f>+[3]BS17A!$V50</f>
        <v>729500</v>
      </c>
      <c r="F214" s="1306"/>
    </row>
    <row r="215" spans="1:6" ht="12.75" customHeight="1" x14ac:dyDescent="0.2">
      <c r="A215" s="1468" t="s">
        <v>323</v>
      </c>
      <c r="B215" s="1463" t="s">
        <v>324</v>
      </c>
      <c r="C215" s="1417">
        <f>+[3]BS17A!$D51</f>
        <v>91</v>
      </c>
      <c r="D215" s="1311">
        <f>+[3]BS17A!$U51</f>
        <v>33500</v>
      </c>
      <c r="E215" s="1382">
        <f>+[3]BS17A!$V51</f>
        <v>3048500</v>
      </c>
      <c r="F215" s="1306"/>
    </row>
    <row r="216" spans="1:6" ht="12.75" customHeight="1" x14ac:dyDescent="0.2">
      <c r="A216" s="1490" t="s">
        <v>325</v>
      </c>
      <c r="B216" s="1463" t="s">
        <v>326</v>
      </c>
      <c r="C216" s="1417">
        <f>+[3]BS17A!D52</f>
        <v>8</v>
      </c>
      <c r="D216" s="1394"/>
      <c r="E216" s="1382">
        <f>+[3]BS17A!V52</f>
        <v>66880</v>
      </c>
      <c r="F216" s="1306"/>
    </row>
    <row r="217" spans="1:6" ht="12.75" customHeight="1" x14ac:dyDescent="0.2">
      <c r="A217" s="1469" t="s">
        <v>327</v>
      </c>
      <c r="B217" s="1465" t="s">
        <v>328</v>
      </c>
      <c r="C217" s="1429">
        <f>+[3]BS17A!$D1861</f>
        <v>57</v>
      </c>
      <c r="D217" s="1318">
        <f>+[3]BS17A!$U1861</f>
        <v>27160</v>
      </c>
      <c r="E217" s="1387">
        <f>+[3]BS17A!$V1861</f>
        <v>1548120</v>
      </c>
      <c r="F217" s="1306"/>
    </row>
    <row r="218" spans="1:6" ht="12.75" x14ac:dyDescent="0.2">
      <c r="A218" s="1475"/>
      <c r="B218" s="1474" t="s">
        <v>329</v>
      </c>
      <c r="C218" s="1320">
        <f>SUM(C209:C217)</f>
        <v>1118</v>
      </c>
      <c r="D218" s="1385"/>
      <c r="E218" s="1393">
        <f>SUM(E209:E217)</f>
        <v>7299900</v>
      </c>
      <c r="F218" s="1306"/>
    </row>
    <row r="219" spans="1:6" ht="17.25" customHeight="1" x14ac:dyDescent="0.2">
      <c r="A219" s="1306"/>
      <c r="B219" s="1306"/>
      <c r="C219" s="1306"/>
      <c r="D219" s="1306"/>
      <c r="E219" s="1306"/>
      <c r="F219" s="1306"/>
    </row>
    <row r="220" spans="1:6" ht="18" customHeight="1" x14ac:dyDescent="0.2">
      <c r="A220" s="1306"/>
      <c r="B220" s="1306"/>
      <c r="C220" s="1306"/>
      <c r="D220" s="1306"/>
      <c r="E220" s="1306"/>
      <c r="F220" s="1306"/>
    </row>
    <row r="221" spans="1:6" ht="27.75" customHeight="1" x14ac:dyDescent="0.2">
      <c r="A221" s="1603" t="s">
        <v>330</v>
      </c>
      <c r="B221" s="1604"/>
      <c r="C221" s="1605"/>
      <c r="D221" s="1306"/>
      <c r="E221" s="1306"/>
      <c r="F221" s="1303"/>
    </row>
    <row r="222" spans="1:6" ht="42.75" customHeight="1" x14ac:dyDescent="0.2">
      <c r="A222" s="1077" t="s">
        <v>14</v>
      </c>
      <c r="B222" s="1077" t="s">
        <v>16</v>
      </c>
      <c r="C222" s="1077" t="s">
        <v>18</v>
      </c>
      <c r="D222" s="1303"/>
      <c r="E222" s="1306"/>
      <c r="F222" s="1306"/>
    </row>
    <row r="223" spans="1:6" ht="15" customHeight="1" x14ac:dyDescent="0.2">
      <c r="A223" s="1467" t="s">
        <v>331</v>
      </c>
      <c r="B223" s="1485" t="s">
        <v>332</v>
      </c>
      <c r="C223" s="1395"/>
      <c r="D223" s="1396"/>
      <c r="E223" s="1306"/>
      <c r="F223" s="1306"/>
    </row>
    <row r="224" spans="1:6" ht="15" customHeight="1" x14ac:dyDescent="0.2">
      <c r="A224" s="1488" t="s">
        <v>333</v>
      </c>
      <c r="B224" s="1486" t="s">
        <v>334</v>
      </c>
      <c r="C224" s="1397"/>
      <c r="D224" s="1396"/>
      <c r="E224" s="1306"/>
      <c r="F224" s="1306"/>
    </row>
    <row r="225" spans="1:7" ht="18" customHeight="1" x14ac:dyDescent="0.2">
      <c r="A225" s="1489"/>
      <c r="B225" s="1487" t="s">
        <v>335</v>
      </c>
      <c r="C225" s="1449">
        <f>SUM(C223:C224)</f>
        <v>0</v>
      </c>
      <c r="D225" s="1396"/>
      <c r="E225" s="1306"/>
      <c r="F225" s="1306"/>
    </row>
    <row r="226" spans="1:7" ht="18" customHeight="1" x14ac:dyDescent="0.2">
      <c r="A226" s="1306"/>
      <c r="B226" s="1306"/>
      <c r="C226" s="1306"/>
      <c r="D226" s="1396"/>
      <c r="E226" s="1396"/>
      <c r="F226" s="1396"/>
    </row>
    <row r="227" spans="1:7" ht="18" customHeight="1" x14ac:dyDescent="0.2">
      <c r="A227" s="1306"/>
      <c r="B227" s="1306"/>
      <c r="C227" s="1306"/>
      <c r="D227" s="1306"/>
      <c r="E227" s="1306"/>
      <c r="F227" s="1396"/>
      <c r="G227" s="1398"/>
    </row>
    <row r="228" spans="1:7" ht="18" customHeight="1" x14ac:dyDescent="0.2">
      <c r="A228" s="1589" t="s">
        <v>336</v>
      </c>
      <c r="B228" s="1590"/>
      <c r="C228" s="1590"/>
      <c r="D228" s="1590"/>
      <c r="E228" s="1591"/>
      <c r="F228" s="1396"/>
      <c r="G228" s="1398"/>
    </row>
    <row r="229" spans="1:7" ht="56.25" customHeight="1" x14ac:dyDescent="0.2">
      <c r="A229" s="1077" t="s">
        <v>14</v>
      </c>
      <c r="B229" s="1077" t="s">
        <v>15</v>
      </c>
      <c r="C229" s="1536" t="s">
        <v>16</v>
      </c>
      <c r="D229" s="1123" t="s">
        <v>17</v>
      </c>
      <c r="E229" s="1538" t="s">
        <v>18</v>
      </c>
      <c r="F229" s="1396"/>
      <c r="G229" s="1398"/>
    </row>
    <row r="230" spans="1:7" ht="15" customHeight="1" x14ac:dyDescent="0.2">
      <c r="A230" s="1467" t="s">
        <v>337</v>
      </c>
      <c r="B230" s="1484" t="s">
        <v>338</v>
      </c>
      <c r="C230" s="1447">
        <f>+[3]BS17A!$D1941</f>
        <v>168</v>
      </c>
      <c r="D230" s="1316">
        <f>+[3]BS17A!$U1941</f>
        <v>18750</v>
      </c>
      <c r="E230" s="1381">
        <f>+[3]BS17A!$V1941</f>
        <v>3150000</v>
      </c>
      <c r="F230" s="1306"/>
    </row>
    <row r="231" spans="1:7" ht="15" customHeight="1" x14ac:dyDescent="0.2">
      <c r="A231" s="1469" t="s">
        <v>339</v>
      </c>
      <c r="B231" s="1465" t="s">
        <v>340</v>
      </c>
      <c r="C231" s="1448">
        <f>+[3]BS17A!$D1942</f>
        <v>0</v>
      </c>
      <c r="D231" s="1318">
        <f>+[3]BS17A!$U1942</f>
        <v>235010</v>
      </c>
      <c r="E231" s="1387">
        <f>+[3]BS17A!$V1942</f>
        <v>0</v>
      </c>
      <c r="F231" s="1306"/>
    </row>
    <row r="232" spans="1:7" ht="18" customHeight="1" x14ac:dyDescent="0.2">
      <c r="A232" s="1475"/>
      <c r="B232" s="1474" t="s">
        <v>341</v>
      </c>
      <c r="C232" s="1320">
        <f>SUM(C230:C231)</f>
        <v>168</v>
      </c>
      <c r="D232" s="1385"/>
      <c r="E232" s="1386">
        <f>SUM(E230:E231)</f>
        <v>3150000</v>
      </c>
      <c r="F232" s="1306"/>
    </row>
    <row r="233" spans="1:7" ht="18" customHeight="1" x14ac:dyDescent="0.2">
      <c r="A233" s="1399"/>
      <c r="B233" s="1400"/>
      <c r="C233" s="1401"/>
      <c r="D233" s="1399"/>
      <c r="E233" s="1399"/>
      <c r="F233" s="1306"/>
    </row>
    <row r="234" spans="1:7" ht="18" customHeight="1" x14ac:dyDescent="0.2">
      <c r="A234" s="1399"/>
      <c r="B234" s="1400"/>
      <c r="C234" s="1401"/>
      <c r="D234" s="1399"/>
      <c r="E234" s="1399"/>
      <c r="F234" s="1306"/>
    </row>
    <row r="235" spans="1:7" ht="18" customHeight="1" x14ac:dyDescent="0.2">
      <c r="A235" s="1597" t="s">
        <v>342</v>
      </c>
      <c r="B235" s="1590"/>
      <c r="C235" s="1590"/>
      <c r="D235" s="1590"/>
      <c r="E235" s="1591"/>
      <c r="F235" s="1306"/>
    </row>
    <row r="236" spans="1:7" ht="41.25" customHeight="1" x14ac:dyDescent="0.2">
      <c r="A236" s="1077" t="s">
        <v>14</v>
      </c>
      <c r="B236" s="1077" t="s">
        <v>15</v>
      </c>
      <c r="C236" s="1536" t="s">
        <v>16</v>
      </c>
      <c r="D236" s="1123" t="s">
        <v>17</v>
      </c>
      <c r="E236" s="1538" t="s">
        <v>18</v>
      </c>
      <c r="F236" s="1306"/>
    </row>
    <row r="237" spans="1:7" ht="18" customHeight="1" x14ac:dyDescent="0.2">
      <c r="A237" s="1378" t="s">
        <v>343</v>
      </c>
      <c r="B237" s="1328" t="s">
        <v>344</v>
      </c>
      <c r="C237" s="1402">
        <f>[3]BS17A!D768</f>
        <v>580</v>
      </c>
      <c r="D237" s="1403"/>
      <c r="E237" s="1404">
        <f>[3]BS17A!V768</f>
        <v>3939260</v>
      </c>
      <c r="F237" s="1306"/>
    </row>
    <row r="238" spans="1:7" ht="18" customHeight="1" x14ac:dyDescent="0.2">
      <c r="A238" s="1399"/>
      <c r="B238" s="1400"/>
      <c r="C238" s="1401"/>
      <c r="D238" s="1399"/>
      <c r="E238" s="1399"/>
      <c r="F238" s="1306"/>
    </row>
    <row r="239" spans="1:7" ht="18" customHeight="1" x14ac:dyDescent="0.2">
      <c r="A239" s="1597" t="s">
        <v>345</v>
      </c>
      <c r="B239" s="1598"/>
      <c r="C239" s="1598"/>
      <c r="D239" s="1598"/>
      <c r="E239" s="1599"/>
      <c r="F239" s="1306"/>
    </row>
    <row r="240" spans="1:7" ht="43.5" customHeight="1" x14ac:dyDescent="0.2">
      <c r="A240" s="1077" t="s">
        <v>14</v>
      </c>
      <c r="B240" s="1536" t="s">
        <v>346</v>
      </c>
      <c r="C240" s="1122" t="s">
        <v>347</v>
      </c>
      <c r="D240" s="1123" t="s">
        <v>17</v>
      </c>
      <c r="E240" s="1538" t="s">
        <v>18</v>
      </c>
      <c r="F240" s="1306"/>
    </row>
    <row r="241" spans="1:6" ht="15" customHeight="1" x14ac:dyDescent="0.2">
      <c r="A241" s="1315" t="s">
        <v>348</v>
      </c>
      <c r="B241" s="1431" t="s">
        <v>349</v>
      </c>
      <c r="C241" s="1420">
        <f>+[3]BS17A!$D1944</f>
        <v>0</v>
      </c>
      <c r="D241" s="1316">
        <f>+[3]BS17A!$U1944</f>
        <v>240030</v>
      </c>
      <c r="E241" s="1381">
        <f>+[3]BS17A!$V1944</f>
        <v>0</v>
      </c>
      <c r="F241" s="1306"/>
    </row>
    <row r="242" spans="1:6" ht="15" customHeight="1" x14ac:dyDescent="0.2">
      <c r="A242" s="1310" t="s">
        <v>350</v>
      </c>
      <c r="B242" s="1432" t="s">
        <v>351</v>
      </c>
      <c r="C242" s="1417">
        <f>+[3]BS17A!$D1945</f>
        <v>0</v>
      </c>
      <c r="D242" s="1311">
        <f>+[3]BS17A!$U1945</f>
        <v>34110</v>
      </c>
      <c r="E242" s="1382">
        <f>+[3]BS17A!$V1945</f>
        <v>0</v>
      </c>
      <c r="F242" s="1306"/>
    </row>
    <row r="243" spans="1:6" ht="15" customHeight="1" x14ac:dyDescent="0.2">
      <c r="A243" s="1310" t="s">
        <v>352</v>
      </c>
      <c r="B243" s="1432" t="s">
        <v>353</v>
      </c>
      <c r="C243" s="1417">
        <f>+[3]BS17A!$D1946</f>
        <v>0</v>
      </c>
      <c r="D243" s="1311">
        <f>+[3]BS17A!$U1946</f>
        <v>128660</v>
      </c>
      <c r="E243" s="1382">
        <f>+[3]BS17A!$V1946</f>
        <v>0</v>
      </c>
      <c r="F243" s="1306"/>
    </row>
    <row r="244" spans="1:6" ht="15" customHeight="1" x14ac:dyDescent="0.2">
      <c r="A244" s="1310" t="s">
        <v>354</v>
      </c>
      <c r="B244" s="1432" t="s">
        <v>355</v>
      </c>
      <c r="C244" s="1417">
        <f>+[3]BS17A!$D1947</f>
        <v>0</v>
      </c>
      <c r="D244" s="1311">
        <f>+[3]BS17A!$U1947</f>
        <v>128660</v>
      </c>
      <c r="E244" s="1382">
        <f>+[3]BS17A!$V1947</f>
        <v>0</v>
      </c>
      <c r="F244" s="1306"/>
    </row>
    <row r="245" spans="1:6" ht="15" customHeight="1" x14ac:dyDescent="0.2">
      <c r="A245" s="1310" t="s">
        <v>356</v>
      </c>
      <c r="B245" s="1432" t="s">
        <v>357</v>
      </c>
      <c r="C245" s="1417">
        <f>+[3]BS17A!$D1948</f>
        <v>0</v>
      </c>
      <c r="D245" s="1311">
        <f>+[3]BS17A!$U1948</f>
        <v>234230</v>
      </c>
      <c r="E245" s="1382">
        <f>+[3]BS17A!$V1948</f>
        <v>0</v>
      </c>
      <c r="F245" s="1306"/>
    </row>
    <row r="246" spans="1:6" ht="15" customHeight="1" x14ac:dyDescent="0.2">
      <c r="A246" s="1310" t="s">
        <v>358</v>
      </c>
      <c r="B246" s="1432" t="s">
        <v>359</v>
      </c>
      <c r="C246" s="1417">
        <f>+[3]BS17A!$D1949</f>
        <v>0</v>
      </c>
      <c r="D246" s="1311">
        <f>+[3]BS17A!$U1949</f>
        <v>359460</v>
      </c>
      <c r="E246" s="1382">
        <f>+[3]BS17A!$V1949</f>
        <v>0</v>
      </c>
      <c r="F246" s="1306"/>
    </row>
    <row r="247" spans="1:6" ht="15" customHeight="1" x14ac:dyDescent="0.2">
      <c r="A247" s="1310" t="s">
        <v>360</v>
      </c>
      <c r="B247" s="1432" t="s">
        <v>361</v>
      </c>
      <c r="C247" s="1417">
        <f>+[3]BS17A!$D1950</f>
        <v>0</v>
      </c>
      <c r="D247" s="1311">
        <f>+[3]BS17A!$U1950</f>
        <v>613210</v>
      </c>
      <c r="E247" s="1382">
        <f>+[3]BS17A!$V1950</f>
        <v>0</v>
      </c>
      <c r="F247" s="1306"/>
    </row>
    <row r="248" spans="1:6" ht="15" customHeight="1" x14ac:dyDescent="0.2">
      <c r="A248" s="1333" t="s">
        <v>362</v>
      </c>
      <c r="B248" s="1432" t="s">
        <v>363</v>
      </c>
      <c r="C248" s="1417">
        <f>+[3]BS17A!$D1951</f>
        <v>0</v>
      </c>
      <c r="D248" s="1311">
        <f>+[3]BS17A!$U1951</f>
        <v>127720</v>
      </c>
      <c r="E248" s="1382">
        <f>+[3]BS17A!$V1951</f>
        <v>0</v>
      </c>
      <c r="F248" s="1306"/>
    </row>
    <row r="249" spans="1:6" ht="15" customHeight="1" x14ac:dyDescent="0.2">
      <c r="A249" s="1333" t="s">
        <v>364</v>
      </c>
      <c r="B249" s="1432" t="s">
        <v>365</v>
      </c>
      <c r="C249" s="1417">
        <f>+[3]BS17A!$D1952</f>
        <v>0</v>
      </c>
      <c r="D249" s="1311">
        <f>+[3]BS17A!$U1952</f>
        <v>344230</v>
      </c>
      <c r="E249" s="1382">
        <f>+[3]BS17A!$V1952</f>
        <v>0</v>
      </c>
      <c r="F249" s="1306"/>
    </row>
    <row r="250" spans="1:6" ht="15" customHeight="1" x14ac:dyDescent="0.2">
      <c r="A250" s="1333" t="s">
        <v>366</v>
      </c>
      <c r="B250" s="1432" t="s">
        <v>367</v>
      </c>
      <c r="C250" s="1443">
        <f>+[3]BS17A!$D1953</f>
        <v>0</v>
      </c>
      <c r="D250" s="1313">
        <f>+[3]BS17A!$U1953</f>
        <v>144940</v>
      </c>
      <c r="E250" s="1405">
        <f>+[3]BS17A!$V1953</f>
        <v>0</v>
      </c>
      <c r="F250" s="1306"/>
    </row>
    <row r="251" spans="1:6" ht="15" customHeight="1" x14ac:dyDescent="0.2">
      <c r="A251" s="1333" t="s">
        <v>368</v>
      </c>
      <c r="B251" s="1432" t="s">
        <v>369</v>
      </c>
      <c r="C251" s="1443">
        <f>+[3]BS17A!$D1954</f>
        <v>0</v>
      </c>
      <c r="D251" s="1313">
        <f>+[3]BS17A!$U1954</f>
        <v>125950</v>
      </c>
      <c r="E251" s="1405">
        <f>+[3]BS17A!$V1954</f>
        <v>0</v>
      </c>
      <c r="F251" s="1306"/>
    </row>
    <row r="252" spans="1:6" ht="15" customHeight="1" x14ac:dyDescent="0.2">
      <c r="A252" s="1333" t="s">
        <v>370</v>
      </c>
      <c r="B252" s="1432" t="s">
        <v>371</v>
      </c>
      <c r="C252" s="1443">
        <f>+[3]BS17A!$D1955</f>
        <v>0</v>
      </c>
      <c r="D252" s="1313">
        <f>+[3]BS17A!$U1955</f>
        <v>191490</v>
      </c>
      <c r="E252" s="1405">
        <f>+[3]BS17A!$V1955</f>
        <v>0</v>
      </c>
      <c r="F252" s="1306"/>
    </row>
    <row r="253" spans="1:6" ht="15" customHeight="1" x14ac:dyDescent="0.2">
      <c r="A253" s="1333" t="s">
        <v>372</v>
      </c>
      <c r="B253" s="1432" t="s">
        <v>373</v>
      </c>
      <c r="C253" s="1443">
        <f>+[3]BS17A!$D1956</f>
        <v>0</v>
      </c>
      <c r="D253" s="1313">
        <f>+[3]BS17A!$U1956</f>
        <v>50390</v>
      </c>
      <c r="E253" s="1405">
        <f>+[3]BS17A!$V1956</f>
        <v>0</v>
      </c>
      <c r="F253" s="1306"/>
    </row>
    <row r="254" spans="1:6" ht="15" customHeight="1" x14ac:dyDescent="0.2">
      <c r="A254" s="1364" t="s">
        <v>374</v>
      </c>
      <c r="B254" s="1442" t="s">
        <v>375</v>
      </c>
      <c r="C254" s="1429">
        <f>+[3]BS17A!$D1957</f>
        <v>0</v>
      </c>
      <c r="D254" s="1318">
        <f>+[3]BS17A!$U1957</f>
        <v>37660</v>
      </c>
      <c r="E254" s="1387">
        <f>+[3]BS17A!$V1957</f>
        <v>0</v>
      </c>
      <c r="F254" s="1306"/>
    </row>
    <row r="255" spans="1:6" ht="15" customHeight="1" x14ac:dyDescent="0.2">
      <c r="A255" s="1592" t="s">
        <v>376</v>
      </c>
      <c r="B255" s="1593"/>
      <c r="C255" s="1593"/>
      <c r="D255" s="1593"/>
      <c r="E255" s="1594"/>
      <c r="F255" s="1306"/>
    </row>
    <row r="256" spans="1:6" ht="15" customHeight="1" x14ac:dyDescent="0.2">
      <c r="A256" s="1467" t="s">
        <v>377</v>
      </c>
      <c r="B256" s="1481" t="s">
        <v>349</v>
      </c>
      <c r="C256" s="1420">
        <f>+[3]BS17A!$D1958</f>
        <v>0</v>
      </c>
      <c r="D256" s="1316">
        <f>+[3]BS17A!$U1958</f>
        <v>206500</v>
      </c>
      <c r="E256" s="1381">
        <f>+[3]BS17A!$V1958</f>
        <v>0</v>
      </c>
      <c r="F256" s="1306"/>
    </row>
    <row r="257" spans="1:6" ht="15" customHeight="1" x14ac:dyDescent="0.2">
      <c r="A257" s="1468" t="s">
        <v>378</v>
      </c>
      <c r="B257" s="1482" t="s">
        <v>379</v>
      </c>
      <c r="C257" s="1417">
        <f>+[3]BS17A!$D1959</f>
        <v>0</v>
      </c>
      <c r="D257" s="1311">
        <f>+[3]BS17A!$U1959</f>
        <v>1228440</v>
      </c>
      <c r="E257" s="1382">
        <f>+[3]BS17A!$V1959</f>
        <v>0</v>
      </c>
      <c r="F257" s="1306"/>
    </row>
    <row r="258" spans="1:6" ht="15" customHeight="1" x14ac:dyDescent="0.2">
      <c r="A258" s="1468" t="s">
        <v>380</v>
      </c>
      <c r="B258" s="1482" t="s">
        <v>381</v>
      </c>
      <c r="C258" s="1417">
        <f>+[3]BS17A!$D1960</f>
        <v>0</v>
      </c>
      <c r="D258" s="1311">
        <f>+[3]BS17A!$U1960</f>
        <v>185340</v>
      </c>
      <c r="E258" s="1382">
        <f>+[3]BS17A!$V1960</f>
        <v>0</v>
      </c>
      <c r="F258" s="1306"/>
    </row>
    <row r="259" spans="1:6" ht="15" customHeight="1" x14ac:dyDescent="0.2">
      <c r="A259" s="1468" t="s">
        <v>382</v>
      </c>
      <c r="B259" s="1482" t="s">
        <v>383</v>
      </c>
      <c r="C259" s="1417">
        <f>+[3]BS17A!$D1961</f>
        <v>0</v>
      </c>
      <c r="D259" s="1311">
        <f>+[3]BS17A!$U1961</f>
        <v>163900</v>
      </c>
      <c r="E259" s="1382">
        <f>+[3]BS17A!$V1961</f>
        <v>0</v>
      </c>
      <c r="F259" s="1306"/>
    </row>
    <row r="260" spans="1:6" ht="15" customHeight="1" x14ac:dyDescent="0.2">
      <c r="A260" s="1468" t="s">
        <v>384</v>
      </c>
      <c r="B260" s="1482" t="s">
        <v>385</v>
      </c>
      <c r="C260" s="1417">
        <f>+[3]BS17A!$D1962</f>
        <v>0</v>
      </c>
      <c r="D260" s="1311">
        <f>+[3]BS17A!$U1962</f>
        <v>332720</v>
      </c>
      <c r="E260" s="1382">
        <f>+[3]BS17A!$V1962</f>
        <v>0</v>
      </c>
      <c r="F260" s="1306"/>
    </row>
    <row r="261" spans="1:6" ht="15" customHeight="1" x14ac:dyDescent="0.2">
      <c r="A261" s="1468" t="s">
        <v>386</v>
      </c>
      <c r="B261" s="1482" t="s">
        <v>387</v>
      </c>
      <c r="C261" s="1417">
        <f>+[3]BS17A!$D1963</f>
        <v>0</v>
      </c>
      <c r="D261" s="1311">
        <f>+[3]BS17A!$U1963</f>
        <v>1106400</v>
      </c>
      <c r="E261" s="1382">
        <f>+[3]BS17A!$V1963</f>
        <v>0</v>
      </c>
      <c r="F261" s="1306"/>
    </row>
    <row r="262" spans="1:6" ht="15" customHeight="1" x14ac:dyDescent="0.2">
      <c r="A262" s="1468" t="s">
        <v>388</v>
      </c>
      <c r="B262" s="1482" t="s">
        <v>389</v>
      </c>
      <c r="C262" s="1417">
        <f>+[3]BS17A!$D1964</f>
        <v>0</v>
      </c>
      <c r="D262" s="1311">
        <f>+[3]BS17A!$U1964</f>
        <v>1137010</v>
      </c>
      <c r="E262" s="1382">
        <f>+[3]BS17A!$V1964</f>
        <v>0</v>
      </c>
      <c r="F262" s="1306"/>
    </row>
    <row r="263" spans="1:6" ht="15" customHeight="1" x14ac:dyDescent="0.2">
      <c r="A263" s="1468" t="s">
        <v>390</v>
      </c>
      <c r="B263" s="1482" t="s">
        <v>391</v>
      </c>
      <c r="C263" s="1417">
        <f>+[3]BS17A!$D1965</f>
        <v>0</v>
      </c>
      <c r="D263" s="1311">
        <f>+[3]BS17A!$U1965</f>
        <v>900260</v>
      </c>
      <c r="E263" s="1382">
        <f>+[3]BS17A!$V1965</f>
        <v>0</v>
      </c>
      <c r="F263" s="1306"/>
    </row>
    <row r="264" spans="1:6" ht="15" customHeight="1" x14ac:dyDescent="0.2">
      <c r="A264" s="1468" t="s">
        <v>392</v>
      </c>
      <c r="B264" s="1482" t="s">
        <v>393</v>
      </c>
      <c r="C264" s="1417">
        <f>+[3]BS17A!$D1966</f>
        <v>0</v>
      </c>
      <c r="D264" s="1311">
        <f>+[3]BS17A!$U1966</f>
        <v>948790</v>
      </c>
      <c r="E264" s="1382">
        <f>+[3]BS17A!$V1966</f>
        <v>0</v>
      </c>
      <c r="F264" s="1306"/>
    </row>
    <row r="265" spans="1:6" ht="15" customHeight="1" x14ac:dyDescent="0.2">
      <c r="A265" s="1468" t="s">
        <v>394</v>
      </c>
      <c r="B265" s="1482" t="s">
        <v>395</v>
      </c>
      <c r="C265" s="1417">
        <f>+[3]BS17A!$D1967</f>
        <v>0</v>
      </c>
      <c r="D265" s="1311">
        <f>+[3]BS17A!$U1967</f>
        <v>374290</v>
      </c>
      <c r="E265" s="1382">
        <f>+[3]BS17A!$V1967</f>
        <v>0</v>
      </c>
      <c r="F265" s="1306"/>
    </row>
    <row r="266" spans="1:6" ht="15" customHeight="1" x14ac:dyDescent="0.2">
      <c r="A266" s="1468" t="s">
        <v>396</v>
      </c>
      <c r="B266" s="1482" t="s">
        <v>397</v>
      </c>
      <c r="C266" s="1417">
        <f>+[3]BS17A!$D1968</f>
        <v>0</v>
      </c>
      <c r="D266" s="1311">
        <f>+[3]BS17A!$U1968</f>
        <v>89640</v>
      </c>
      <c r="E266" s="1382">
        <f>+[3]BS17A!$V1968</f>
        <v>0</v>
      </c>
      <c r="F266" s="1306"/>
    </row>
    <row r="267" spans="1:6" ht="15" customHeight="1" x14ac:dyDescent="0.2">
      <c r="A267" s="1468" t="s">
        <v>398</v>
      </c>
      <c r="B267" s="1482" t="s">
        <v>399</v>
      </c>
      <c r="C267" s="1417">
        <f>+[3]BS17A!$D1969</f>
        <v>0</v>
      </c>
      <c r="D267" s="1311">
        <f>+[3]BS17A!$U1969</f>
        <v>267430</v>
      </c>
      <c r="E267" s="1382">
        <f>+[3]BS17A!$V1969</f>
        <v>0</v>
      </c>
      <c r="F267" s="1306"/>
    </row>
    <row r="268" spans="1:6" ht="15" customHeight="1" x14ac:dyDescent="0.2">
      <c r="A268" s="1468" t="s">
        <v>400</v>
      </c>
      <c r="B268" s="1464" t="s">
        <v>401</v>
      </c>
      <c r="C268" s="1417">
        <f>+[3]BS17A!$D1970</f>
        <v>0</v>
      </c>
      <c r="D268" s="1311">
        <f>+[3]BS17A!$U1970</f>
        <v>75610</v>
      </c>
      <c r="E268" s="1382">
        <f>+[3]BS17A!$V1970</f>
        <v>0</v>
      </c>
      <c r="F268" s="1306"/>
    </row>
    <row r="269" spans="1:6" ht="15" customHeight="1" x14ac:dyDescent="0.2">
      <c r="A269" s="1468" t="s">
        <v>402</v>
      </c>
      <c r="B269" s="1464" t="s">
        <v>403</v>
      </c>
      <c r="C269" s="1417">
        <f>+[3]BS17A!$D1971</f>
        <v>0</v>
      </c>
      <c r="D269" s="1311">
        <f>+[3]BS17A!$U1971</f>
        <v>1299270</v>
      </c>
      <c r="E269" s="1382">
        <f>+[3]BS17A!$V1971</f>
        <v>0</v>
      </c>
      <c r="F269" s="1306"/>
    </row>
    <row r="270" spans="1:6" ht="15" customHeight="1" x14ac:dyDescent="0.2">
      <c r="A270" s="1468" t="s">
        <v>404</v>
      </c>
      <c r="B270" s="1464" t="s">
        <v>405</v>
      </c>
      <c r="C270" s="1417">
        <f>+[3]BS17A!$D1972</f>
        <v>0</v>
      </c>
      <c r="D270" s="1311">
        <f>+[3]BS17A!$U1972</f>
        <v>303800</v>
      </c>
      <c r="E270" s="1382">
        <f>+[3]BS17A!$V1972</f>
        <v>0</v>
      </c>
      <c r="F270" s="1306"/>
    </row>
    <row r="271" spans="1:6" ht="15" customHeight="1" x14ac:dyDescent="0.2">
      <c r="A271" s="1468" t="s">
        <v>406</v>
      </c>
      <c r="B271" s="1464" t="s">
        <v>407</v>
      </c>
      <c r="C271" s="1417">
        <f>+[3]BS17A!$D1973</f>
        <v>0</v>
      </c>
      <c r="D271" s="1311">
        <f>+[3]BS17A!$U1973</f>
        <v>1017740</v>
      </c>
      <c r="E271" s="1382">
        <f>+[3]BS17A!$V1973</f>
        <v>0</v>
      </c>
      <c r="F271" s="1306"/>
    </row>
    <row r="272" spans="1:6" ht="15" customHeight="1" x14ac:dyDescent="0.2">
      <c r="A272" s="1468" t="s">
        <v>408</v>
      </c>
      <c r="B272" s="1483" t="s">
        <v>409</v>
      </c>
      <c r="C272" s="1417">
        <f>+[3]BS17A!$D1974</f>
        <v>0</v>
      </c>
      <c r="D272" s="1311">
        <f>+[3]BS17A!$U1974</f>
        <v>623060</v>
      </c>
      <c r="E272" s="1382">
        <f>+[3]BS17A!$V1974</f>
        <v>0</v>
      </c>
      <c r="F272" s="1306"/>
    </row>
    <row r="273" spans="1:10" ht="15" customHeight="1" x14ac:dyDescent="0.2">
      <c r="A273" s="1469" t="s">
        <v>410</v>
      </c>
      <c r="B273" s="1483" t="s">
        <v>411</v>
      </c>
      <c r="C273" s="1429">
        <f>+[3]BS17A!$D1975</f>
        <v>0</v>
      </c>
      <c r="D273" s="1313">
        <f>+[3]BS17A!$U1975</f>
        <v>508460</v>
      </c>
      <c r="E273" s="1405">
        <f>+[3]BS17A!$V1975</f>
        <v>0</v>
      </c>
      <c r="F273" s="1306"/>
    </row>
    <row r="274" spans="1:10" ht="15" customHeight="1" x14ac:dyDescent="0.2">
      <c r="A274" s="1592" t="s">
        <v>412</v>
      </c>
      <c r="B274" s="1593"/>
      <c r="C274" s="1593"/>
      <c r="D274" s="1593"/>
      <c r="E274" s="1594"/>
      <c r="F274" s="1306"/>
    </row>
    <row r="275" spans="1:10" ht="15" customHeight="1" x14ac:dyDescent="0.2">
      <c r="A275" s="1467" t="s">
        <v>413</v>
      </c>
      <c r="B275" s="1476" t="s">
        <v>414</v>
      </c>
      <c r="C275" s="1445">
        <f>+[3]BS17A!$D1976</f>
        <v>0</v>
      </c>
      <c r="D275" s="1308">
        <f>[3]BS17A!U1976</f>
        <v>274090</v>
      </c>
      <c r="E275" s="1406">
        <f>+[3]BS17A!$V1976</f>
        <v>0</v>
      </c>
      <c r="F275" s="1306"/>
    </row>
    <row r="276" spans="1:10" ht="15" customHeight="1" x14ac:dyDescent="0.2">
      <c r="A276" s="1468" t="s">
        <v>415</v>
      </c>
      <c r="B276" s="1464" t="s">
        <v>416</v>
      </c>
      <c r="C276" s="1417">
        <f>+[3]BS17A!$D1977</f>
        <v>0</v>
      </c>
      <c r="D276" s="1311">
        <f>[3]BS17A!U1977</f>
        <v>159800</v>
      </c>
      <c r="E276" s="1382">
        <f>+[3]BS17A!$V1977</f>
        <v>0</v>
      </c>
      <c r="F276" s="1306"/>
    </row>
    <row r="277" spans="1:10" ht="15" customHeight="1" x14ac:dyDescent="0.2">
      <c r="A277" s="1468" t="s">
        <v>417</v>
      </c>
      <c r="B277" s="1464" t="s">
        <v>418</v>
      </c>
      <c r="C277" s="1417">
        <f>+[3]BS17A!$D1978</f>
        <v>0</v>
      </c>
      <c r="D277" s="1311">
        <f>[3]BS17A!U1978</f>
        <v>386120</v>
      </c>
      <c r="E277" s="1382">
        <f>+[3]BS17A!$V1978</f>
        <v>0</v>
      </c>
      <c r="F277" s="1306"/>
    </row>
    <row r="278" spans="1:10" ht="15" customHeight="1" x14ac:dyDescent="0.2">
      <c r="A278" s="1468" t="s">
        <v>419</v>
      </c>
      <c r="B278" s="1464" t="s">
        <v>420</v>
      </c>
      <c r="C278" s="1417">
        <f>+[3]BS17A!$D1979</f>
        <v>0</v>
      </c>
      <c r="D278" s="1311">
        <f>[3]BS17A!U1979</f>
        <v>400140</v>
      </c>
      <c r="E278" s="1382">
        <f>+[3]BS17A!$V1979</f>
        <v>0</v>
      </c>
      <c r="F278" s="1306"/>
    </row>
    <row r="279" spans="1:10" ht="15" customHeight="1" x14ac:dyDescent="0.2">
      <c r="A279" s="1469" t="s">
        <v>421</v>
      </c>
      <c r="B279" s="1477" t="s">
        <v>422</v>
      </c>
      <c r="C279" s="1429">
        <f>+[3]BS17A!$D1980</f>
        <v>0</v>
      </c>
      <c r="D279" s="1318">
        <f>[3]BS17A!U1980</f>
        <v>250030</v>
      </c>
      <c r="E279" s="1387">
        <f>+[3]BS17A!$V1980</f>
        <v>0</v>
      </c>
      <c r="F279" s="1407"/>
    </row>
    <row r="280" spans="1:10" ht="15" customHeight="1" x14ac:dyDescent="0.2">
      <c r="A280" s="1480" t="s">
        <v>423</v>
      </c>
      <c r="B280" s="1478" t="s">
        <v>424</v>
      </c>
      <c r="C280" s="1446">
        <f>+[3]BS17A!$D1981</f>
        <v>97</v>
      </c>
      <c r="D280" s="1408">
        <f>[3]BS17A!U1981</f>
        <v>34000</v>
      </c>
      <c r="E280" s="1404">
        <f>+[3]BS17A!$V1981</f>
        <v>3298000</v>
      </c>
      <c r="F280" s="1407"/>
    </row>
    <row r="281" spans="1:10" ht="15" customHeight="1" x14ac:dyDescent="0.2">
      <c r="A281" s="1475"/>
      <c r="B281" s="1479" t="s">
        <v>425</v>
      </c>
      <c r="C281" s="1320">
        <f>SUM(C241:C280)</f>
        <v>97</v>
      </c>
      <c r="D281" s="1385"/>
      <c r="E281" s="1386">
        <f>SUM(E241:E280)</f>
        <v>3298000</v>
      </c>
      <c r="F281" s="1407"/>
    </row>
    <row r="282" spans="1:10" ht="18" customHeight="1" x14ac:dyDescent="0.2">
      <c r="A282" s="1399"/>
      <c r="B282" s="1306"/>
      <c r="C282" s="1306"/>
      <c r="D282" s="1399"/>
      <c r="E282" s="1399"/>
      <c r="F282" s="1306"/>
    </row>
    <row r="283" spans="1:10" ht="18" customHeight="1" x14ac:dyDescent="0.2">
      <c r="A283" s="1399"/>
      <c r="B283" s="1401"/>
      <c r="C283" s="1401"/>
      <c r="D283" s="1399"/>
      <c r="E283" s="1399"/>
      <c r="F283" s="1409"/>
      <c r="G283" s="1410"/>
      <c r="J283" s="1411"/>
    </row>
    <row r="284" spans="1:10" ht="12.75" customHeight="1" x14ac:dyDescent="0.2">
      <c r="A284" s="1597" t="s">
        <v>426</v>
      </c>
      <c r="B284" s="1598"/>
      <c r="C284" s="1598"/>
      <c r="D284" s="1598"/>
      <c r="E284" s="1599"/>
      <c r="F284" s="1306"/>
    </row>
    <row r="285" spans="1:10" ht="44.25" customHeight="1" x14ac:dyDescent="0.2">
      <c r="A285" s="1077" t="s">
        <v>14</v>
      </c>
      <c r="B285" s="1077" t="s">
        <v>426</v>
      </c>
      <c r="C285" s="1536" t="s">
        <v>347</v>
      </c>
      <c r="D285" s="1123" t="s">
        <v>17</v>
      </c>
      <c r="E285" s="1538" t="s">
        <v>18</v>
      </c>
      <c r="F285" s="1407"/>
    </row>
    <row r="286" spans="1:10" ht="15" customHeight="1" x14ac:dyDescent="0.2">
      <c r="A286" s="1467" t="s">
        <v>427</v>
      </c>
      <c r="B286" s="1471" t="s">
        <v>428</v>
      </c>
      <c r="C286" s="1420">
        <f>+[3]BS17A!$D1983</f>
        <v>5</v>
      </c>
      <c r="D286" s="1316">
        <f>+[3]BS17A!$U1983</f>
        <v>6690</v>
      </c>
      <c r="E286" s="1381">
        <f>+[3]BS17A!$V1983</f>
        <v>33450</v>
      </c>
      <c r="F286" s="1306"/>
    </row>
    <row r="287" spans="1:10" ht="15" customHeight="1" x14ac:dyDescent="0.2">
      <c r="A287" s="1468" t="s">
        <v>429</v>
      </c>
      <c r="B287" s="1472" t="s">
        <v>430</v>
      </c>
      <c r="C287" s="1417">
        <f>+[3]BS17A!$D1984</f>
        <v>0</v>
      </c>
      <c r="D287" s="1311">
        <f>+[3]BS17A!$U1984</f>
        <v>3560</v>
      </c>
      <c r="E287" s="1382">
        <f>+[3]BS17A!$V1984</f>
        <v>0</v>
      </c>
      <c r="F287" s="1306"/>
    </row>
    <row r="288" spans="1:10" ht="15" customHeight="1" x14ac:dyDescent="0.2">
      <c r="A288" s="1468" t="s">
        <v>431</v>
      </c>
      <c r="B288" s="1472" t="s">
        <v>432</v>
      </c>
      <c r="C288" s="1417">
        <f>+[3]BS17A!$D1985</f>
        <v>1</v>
      </c>
      <c r="D288" s="1311">
        <f>+[3]BS17A!$U1985</f>
        <v>13430</v>
      </c>
      <c r="E288" s="1382">
        <f>+[3]BS17A!$V1985</f>
        <v>13430</v>
      </c>
      <c r="F288" s="1306"/>
    </row>
    <row r="289" spans="1:7" ht="15" customHeight="1" x14ac:dyDescent="0.2">
      <c r="A289" s="1468" t="s">
        <v>433</v>
      </c>
      <c r="B289" s="1472" t="s">
        <v>434</v>
      </c>
      <c r="C289" s="1417">
        <f>+[3]BS17A!$D1986</f>
        <v>1</v>
      </c>
      <c r="D289" s="1311">
        <f>+[3]BS17A!$U1986</f>
        <v>137660</v>
      </c>
      <c r="E289" s="1382">
        <f>+[3]BS17A!$V1986</f>
        <v>137660</v>
      </c>
      <c r="F289" s="1306"/>
    </row>
    <row r="290" spans="1:7" ht="15" customHeight="1" x14ac:dyDescent="0.2">
      <c r="A290" s="1469" t="s">
        <v>435</v>
      </c>
      <c r="B290" s="1473" t="s">
        <v>436</v>
      </c>
      <c r="C290" s="1429">
        <f>+[3]BS17A!$D1987</f>
        <v>0</v>
      </c>
      <c r="D290" s="1318">
        <f>+[3]BS17A!$U1987</f>
        <v>756090</v>
      </c>
      <c r="E290" s="1387">
        <f>+[3]BS17A!$V1987</f>
        <v>0</v>
      </c>
      <c r="F290" s="1306"/>
    </row>
    <row r="291" spans="1:7" ht="15" customHeight="1" x14ac:dyDescent="0.2">
      <c r="A291" s="1475"/>
      <c r="B291" s="1474" t="s">
        <v>437</v>
      </c>
      <c r="C291" s="1353">
        <f>SUM(C286:C290)</f>
        <v>7</v>
      </c>
      <c r="D291" s="1329"/>
      <c r="E291" s="1354">
        <f>SUM(E286:E290)</f>
        <v>184540</v>
      </c>
      <c r="F291" s="1306"/>
    </row>
    <row r="292" spans="1:7" ht="18" customHeight="1" x14ac:dyDescent="0.2">
      <c r="A292" s="1399"/>
      <c r="B292" s="1401"/>
      <c r="C292" s="1399"/>
      <c r="D292" s="1399"/>
      <c r="E292" s="1399"/>
      <c r="F292" s="1306"/>
    </row>
    <row r="293" spans="1:7" ht="18" customHeight="1" x14ac:dyDescent="0.2">
      <c r="A293" s="1399"/>
      <c r="B293" s="1401"/>
      <c r="C293" s="1399"/>
      <c r="D293" s="1399"/>
      <c r="E293" s="1399"/>
      <c r="F293" s="1412"/>
      <c r="G293" s="1307"/>
    </row>
    <row r="294" spans="1:7" ht="12.75" x14ac:dyDescent="0.2">
      <c r="A294" s="1592" t="s">
        <v>438</v>
      </c>
      <c r="B294" s="1593"/>
      <c r="C294" s="1593"/>
      <c r="D294" s="1593"/>
      <c r="E294" s="1594"/>
      <c r="F294" s="1413"/>
      <c r="G294" s="1307"/>
    </row>
    <row r="295" spans="1:7" ht="42.75" customHeight="1" x14ac:dyDescent="0.2">
      <c r="A295" s="1077" t="s">
        <v>14</v>
      </c>
      <c r="B295" s="1441" t="s">
        <v>438</v>
      </c>
      <c r="C295" s="1221" t="s">
        <v>439</v>
      </c>
      <c r="D295" s="1123" t="s">
        <v>17</v>
      </c>
      <c r="E295" s="1538" t="s">
        <v>18</v>
      </c>
      <c r="F295" s="1413"/>
      <c r="G295" s="1307"/>
    </row>
    <row r="296" spans="1:7" ht="15" customHeight="1" x14ac:dyDescent="0.2">
      <c r="A296" s="1467" t="s">
        <v>440</v>
      </c>
      <c r="B296" s="1462" t="s">
        <v>441</v>
      </c>
      <c r="C296" s="1420">
        <f>+[3]BS17A!$D1863</f>
        <v>198</v>
      </c>
      <c r="D296" s="1316">
        <f>+[3]BS17A!$U1863</f>
        <v>17890</v>
      </c>
      <c r="E296" s="1381">
        <f>+[3]BS17A!$V1863</f>
        <v>3542220</v>
      </c>
      <c r="F296" s="1306"/>
    </row>
    <row r="297" spans="1:7" ht="15" customHeight="1" x14ac:dyDescent="0.2">
      <c r="A297" s="1468" t="s">
        <v>442</v>
      </c>
      <c r="B297" s="1463" t="s">
        <v>443</v>
      </c>
      <c r="C297" s="1417">
        <f>+[3]BS17A!$D1864</f>
        <v>192</v>
      </c>
      <c r="D297" s="1311">
        <f>+[3]BS17A!$U1864</f>
        <v>56280</v>
      </c>
      <c r="E297" s="1382">
        <f>+[3]BS17A!$V1864</f>
        <v>10805760</v>
      </c>
      <c r="F297" s="1306"/>
    </row>
    <row r="298" spans="1:7" ht="15" customHeight="1" x14ac:dyDescent="0.2">
      <c r="A298" s="1468" t="s">
        <v>444</v>
      </c>
      <c r="B298" s="1463" t="s">
        <v>445</v>
      </c>
      <c r="C298" s="1417">
        <f>+[3]BS17A!$D1865</f>
        <v>0</v>
      </c>
      <c r="D298" s="1311">
        <f>+[3]BS17A!$U1865</f>
        <v>69770</v>
      </c>
      <c r="E298" s="1382">
        <f>+[3]BS17A!$V1865</f>
        <v>0</v>
      </c>
      <c r="F298" s="1306"/>
    </row>
    <row r="299" spans="1:7" ht="15" customHeight="1" x14ac:dyDescent="0.2">
      <c r="A299" s="1468" t="s">
        <v>446</v>
      </c>
      <c r="B299" s="1463" t="s">
        <v>447</v>
      </c>
      <c r="C299" s="1417">
        <f>+[3]BS17A!$D1866</f>
        <v>145</v>
      </c>
      <c r="D299" s="1311">
        <f>+[3]BS17A!$U1866</f>
        <v>2450</v>
      </c>
      <c r="E299" s="1382">
        <f>+[3]BS17A!$V1866</f>
        <v>355250</v>
      </c>
      <c r="F299" s="1306"/>
    </row>
    <row r="300" spans="1:7" ht="15" customHeight="1" x14ac:dyDescent="0.2">
      <c r="A300" s="1468" t="s">
        <v>448</v>
      </c>
      <c r="B300" s="1463" t="s">
        <v>449</v>
      </c>
      <c r="C300" s="1417">
        <f>+[3]BS17A!$D1867</f>
        <v>0</v>
      </c>
      <c r="D300" s="1311">
        <f>+[3]BS17A!$U1867</f>
        <v>70</v>
      </c>
      <c r="E300" s="1382">
        <f>+[3]BS17A!$V1867</f>
        <v>0</v>
      </c>
      <c r="F300" s="1306"/>
    </row>
    <row r="301" spans="1:7" ht="15" customHeight="1" x14ac:dyDescent="0.2">
      <c r="A301" s="1468" t="s">
        <v>450</v>
      </c>
      <c r="B301" s="1464" t="s">
        <v>451</v>
      </c>
      <c r="C301" s="1417">
        <f>+[3]BS17A!$D1868</f>
        <v>0</v>
      </c>
      <c r="D301" s="1311">
        <f>+[3]BS17A!$U1868</f>
        <v>148120</v>
      </c>
      <c r="E301" s="1382">
        <f>+[3]BS17A!$V1868</f>
        <v>0</v>
      </c>
      <c r="F301" s="1306"/>
    </row>
    <row r="302" spans="1:7" ht="15" customHeight="1" x14ac:dyDescent="0.2">
      <c r="A302" s="1469" t="s">
        <v>452</v>
      </c>
      <c r="B302" s="1465" t="s">
        <v>453</v>
      </c>
      <c r="C302" s="1429">
        <f>+[3]BS17A!$D1869</f>
        <v>0</v>
      </c>
      <c r="D302" s="1318">
        <f>+[3]BS17A!$U1869</f>
        <v>10070</v>
      </c>
      <c r="E302" s="1387">
        <f>+[3]BS17A!$V1869</f>
        <v>0</v>
      </c>
      <c r="F302" s="1306"/>
    </row>
    <row r="303" spans="1:7" ht="15" customHeight="1" x14ac:dyDescent="0.2">
      <c r="A303" s="1470"/>
      <c r="B303" s="1615" t="s">
        <v>454</v>
      </c>
      <c r="C303" s="1616"/>
      <c r="D303" s="1403"/>
      <c r="E303" s="1414">
        <f>SUM(E296:E302)</f>
        <v>14703230</v>
      </c>
      <c r="F303" s="1306"/>
    </row>
    <row r="304" spans="1:7" ht="12.75" x14ac:dyDescent="0.2">
      <c r="A304" s="1306"/>
      <c r="B304" s="1306"/>
      <c r="C304" s="1306"/>
      <c r="D304" s="1306"/>
      <c r="E304" s="1306"/>
      <c r="F304" s="1396"/>
      <c r="G304" s="1398"/>
    </row>
    <row r="305" spans="1:7" ht="12.75" x14ac:dyDescent="0.2">
      <c r="A305" s="1306"/>
      <c r="B305" s="1306"/>
      <c r="C305" s="1306"/>
      <c r="D305" s="1306"/>
      <c r="E305" s="1306"/>
      <c r="F305" s="1396"/>
      <c r="G305" s="1398"/>
    </row>
    <row r="306" spans="1:7" ht="12.75" x14ac:dyDescent="0.2">
      <c r="A306" s="1607" t="s">
        <v>455</v>
      </c>
      <c r="B306" s="1608"/>
      <c r="C306" s="1608"/>
      <c r="D306" s="1608"/>
      <c r="E306" s="1609"/>
      <c r="F306" s="1396"/>
      <c r="G306" s="1398"/>
    </row>
    <row r="307" spans="1:7" ht="12.75" x14ac:dyDescent="0.2">
      <c r="A307" s="1348"/>
      <c r="B307" s="1612" t="s">
        <v>456</v>
      </c>
      <c r="C307" s="1613"/>
      <c r="D307" s="1614"/>
      <c r="E307" s="1415">
        <f>+E232+E237+E281+E291+E303</f>
        <v>25275030</v>
      </c>
      <c r="F307" s="1306"/>
    </row>
    <row r="308" spans="1:7" ht="12.75" x14ac:dyDescent="0.2">
      <c r="A308" s="1306"/>
      <c r="B308" s="1306"/>
      <c r="C308" s="1306"/>
      <c r="D308" s="1306"/>
      <c r="E308" s="1306"/>
      <c r="F308" s="1396"/>
      <c r="G308" s="1398"/>
    </row>
    <row r="309" spans="1:7" ht="12.75" x14ac:dyDescent="0.2">
      <c r="A309" s="1306"/>
      <c r="B309" s="1306"/>
      <c r="C309" s="1306"/>
      <c r="D309" s="1306"/>
      <c r="E309" s="1306"/>
      <c r="F309" s="1396"/>
      <c r="G309" s="1398"/>
    </row>
    <row r="310" spans="1:7" ht="12.75" x14ac:dyDescent="0.2">
      <c r="A310" s="1607" t="s">
        <v>457</v>
      </c>
      <c r="B310" s="1608"/>
      <c r="C310" s="1608"/>
      <c r="D310" s="1608"/>
      <c r="E310" s="1609"/>
      <c r="F310" s="1396"/>
      <c r="G310" s="1398"/>
    </row>
    <row r="311" spans="1:7" ht="25.5" x14ac:dyDescent="0.2">
      <c r="A311" s="1592" t="s">
        <v>458</v>
      </c>
      <c r="B311" s="1593"/>
      <c r="C311" s="1593"/>
      <c r="D311" s="1594"/>
      <c r="E311" s="1077" t="s">
        <v>18</v>
      </c>
      <c r="F311" s="1396"/>
      <c r="G311" s="1398"/>
    </row>
    <row r="312" spans="1:7" ht="15" customHeight="1" x14ac:dyDescent="0.2">
      <c r="A312" s="1348"/>
      <c r="B312" s="1612" t="s">
        <v>459</v>
      </c>
      <c r="C312" s="1613"/>
      <c r="D312" s="1614"/>
      <c r="E312" s="1415">
        <f>+E50+E76+E84+F109+E116+C121+E148+E155+E168+E204+E218+C225+E307</f>
        <v>697341460</v>
      </c>
      <c r="F312" s="1396"/>
      <c r="G312" s="1398"/>
    </row>
    <row r="313" spans="1:7" ht="18" customHeight="1" x14ac:dyDescent="0.2">
      <c r="A313" s="1306"/>
      <c r="B313" s="1306"/>
      <c r="C313" s="1306"/>
      <c r="D313" s="1306"/>
      <c r="E313" s="1306"/>
      <c r="F313" s="1303"/>
    </row>
    <row r="314" spans="1:7" ht="18" customHeight="1" x14ac:dyDescent="0.2">
      <c r="A314" s="1306"/>
      <c r="B314" s="1306"/>
      <c r="C314" s="1306"/>
      <c r="D314" s="1306"/>
      <c r="E314" s="1306"/>
      <c r="F314" s="1303"/>
    </row>
    <row r="315" spans="1:7" ht="18" customHeight="1" x14ac:dyDescent="0.2">
      <c r="A315" s="1607" t="s">
        <v>460</v>
      </c>
      <c r="B315" s="1608"/>
      <c r="C315" s="1609"/>
      <c r="D315" s="1306"/>
      <c r="E315" s="1306"/>
      <c r="F315" s="1303"/>
    </row>
    <row r="316" spans="1:7" ht="18" customHeight="1" x14ac:dyDescent="0.2">
      <c r="A316" s="1592" t="s">
        <v>461</v>
      </c>
      <c r="B316" s="1593"/>
      <c r="C316" s="1594"/>
      <c r="D316" s="1306"/>
      <c r="E316" s="1306"/>
      <c r="F316" s="1303"/>
    </row>
    <row r="317" spans="1:7" ht="30.75" customHeight="1" x14ac:dyDescent="0.2">
      <c r="A317" s="1607" t="s">
        <v>462</v>
      </c>
      <c r="B317" s="1608"/>
      <c r="C317" s="1077" t="s">
        <v>463</v>
      </c>
      <c r="D317" s="1306"/>
      <c r="E317" s="1306"/>
      <c r="F317" s="1306"/>
    </row>
    <row r="318" spans="1:7" ht="15" customHeight="1" x14ac:dyDescent="0.2">
      <c r="A318" s="1416" t="s">
        <v>464</v>
      </c>
      <c r="B318" s="1431"/>
      <c r="C318" s="1437"/>
      <c r="D318" s="1306"/>
      <c r="E318" s="1306"/>
      <c r="F318" s="1306"/>
    </row>
    <row r="319" spans="1:7" ht="15" customHeight="1" x14ac:dyDescent="0.2">
      <c r="A319" s="1417" t="s">
        <v>465</v>
      </c>
      <c r="B319" s="1432"/>
      <c r="C319" s="1438"/>
      <c r="D319" s="1306"/>
      <c r="E319" s="1306"/>
      <c r="F319" s="1306"/>
    </row>
    <row r="320" spans="1:7" ht="15" customHeight="1" x14ac:dyDescent="0.2">
      <c r="A320" s="1417" t="s">
        <v>466</v>
      </c>
      <c r="B320" s="1432"/>
      <c r="C320" s="1438"/>
      <c r="D320" s="1306"/>
      <c r="E320" s="1306"/>
      <c r="F320" s="1306"/>
    </row>
    <row r="321" spans="1:6" ht="15" customHeight="1" x14ac:dyDescent="0.2">
      <c r="A321" s="1418" t="s">
        <v>467</v>
      </c>
      <c r="B321" s="1432"/>
      <c r="C321" s="1438"/>
      <c r="D321" s="1306"/>
      <c r="E321" s="1306"/>
      <c r="F321" s="1306"/>
    </row>
    <row r="322" spans="1:6" ht="15" customHeight="1" x14ac:dyDescent="0.2">
      <c r="A322" s="1419" t="s">
        <v>468</v>
      </c>
      <c r="B322" s="1433"/>
      <c r="C322" s="1439">
        <f>SUM(C318:C321)</f>
        <v>0</v>
      </c>
      <c r="D322" s="1306"/>
      <c r="E322" s="1306"/>
      <c r="F322" s="1306"/>
    </row>
    <row r="323" spans="1:6" ht="15" customHeight="1" x14ac:dyDescent="0.2">
      <c r="A323" s="1420" t="s">
        <v>469</v>
      </c>
      <c r="B323" s="1434"/>
      <c r="C323" s="1437">
        <v>5473950</v>
      </c>
      <c r="D323" s="1306"/>
      <c r="E323" s="1306"/>
      <c r="F323" s="1306"/>
    </row>
    <row r="324" spans="1:6" ht="15" customHeight="1" x14ac:dyDescent="0.2">
      <c r="A324" s="1421" t="s">
        <v>470</v>
      </c>
      <c r="B324" s="1435"/>
      <c r="C324" s="1438"/>
      <c r="D324" s="1306"/>
      <c r="E324" s="1306"/>
      <c r="F324" s="1306"/>
    </row>
    <row r="325" spans="1:6" ht="15" customHeight="1" x14ac:dyDescent="0.2">
      <c r="A325" s="1417" t="s">
        <v>471</v>
      </c>
      <c r="B325" s="1435"/>
      <c r="C325" s="1438"/>
      <c r="D325" s="1306"/>
      <c r="E325" s="1306"/>
      <c r="F325" s="1306"/>
    </row>
    <row r="326" spans="1:6" ht="15" customHeight="1" x14ac:dyDescent="0.2">
      <c r="A326" s="1417" t="s">
        <v>472</v>
      </c>
      <c r="B326" s="1435"/>
      <c r="C326" s="1438"/>
      <c r="D326" s="1306"/>
      <c r="E326" s="1306"/>
      <c r="F326" s="1306"/>
    </row>
    <row r="327" spans="1:6" ht="15" customHeight="1" x14ac:dyDescent="0.2">
      <c r="A327" s="1421" t="s">
        <v>473</v>
      </c>
      <c r="B327" s="1435"/>
      <c r="C327" s="1438"/>
      <c r="D327" s="1306"/>
      <c r="E327" s="1306"/>
      <c r="F327" s="1306"/>
    </row>
    <row r="328" spans="1:6" ht="15" customHeight="1" x14ac:dyDescent="0.2">
      <c r="A328" s="1421" t="s">
        <v>474</v>
      </c>
      <c r="B328" s="1435"/>
      <c r="C328" s="1438"/>
      <c r="D328" s="1306"/>
      <c r="E328" s="1306"/>
      <c r="F328" s="1306"/>
    </row>
    <row r="329" spans="1:6" ht="15" customHeight="1" x14ac:dyDescent="0.2">
      <c r="A329" s="1422" t="s">
        <v>475</v>
      </c>
      <c r="B329" s="1436"/>
      <c r="C329" s="1440">
        <v>108524284</v>
      </c>
      <c r="D329" s="1306"/>
      <c r="E329" s="1306"/>
      <c r="F329" s="1306"/>
    </row>
    <row r="330" spans="1:6" ht="15" customHeight="1" x14ac:dyDescent="0.2">
      <c r="A330" s="1320"/>
      <c r="B330" s="1430" t="s">
        <v>476</v>
      </c>
      <c r="C330" s="1391">
        <f>SUM(C322:C329)</f>
        <v>113998234</v>
      </c>
      <c r="D330" s="1306"/>
      <c r="E330" s="1306"/>
      <c r="F330" s="1306"/>
    </row>
    <row r="331" spans="1:6" ht="12.75" x14ac:dyDescent="0.2">
      <c r="A331" s="1306"/>
      <c r="B331" s="1306"/>
      <c r="C331" s="1306"/>
      <c r="D331" s="1306"/>
      <c r="E331" s="1306"/>
      <c r="F331" s="1303"/>
    </row>
    <row r="332" spans="1:6" ht="12.75" x14ac:dyDescent="0.2">
      <c r="A332" s="1306"/>
      <c r="B332" s="1306"/>
      <c r="C332" s="1306"/>
      <c r="D332" s="1306"/>
      <c r="E332" s="1306"/>
      <c r="F332" s="1303"/>
    </row>
    <row r="333" spans="1:6" ht="12.75" x14ac:dyDescent="0.2">
      <c r="A333" s="1306"/>
      <c r="B333" s="1306"/>
      <c r="C333" s="1306"/>
      <c r="D333" s="1306"/>
      <c r="E333" s="1306"/>
      <c r="F333" s="1303"/>
    </row>
    <row r="334" spans="1:6" ht="12.75" x14ac:dyDescent="0.2">
      <c r="A334" s="1399"/>
      <c r="B334" s="1399"/>
      <c r="C334" s="1399"/>
      <c r="D334" s="1399"/>
      <c r="E334" s="1399"/>
      <c r="F334" s="1412"/>
    </row>
    <row r="335" spans="1:6" ht="12.75" x14ac:dyDescent="0.2">
      <c r="A335" s="1399"/>
      <c r="B335" s="1399"/>
      <c r="C335" s="1399"/>
      <c r="D335" s="1399"/>
      <c r="E335" s="1654" t="str">
        <f>[3]NOMBRE!B12</f>
        <v xml:space="preserve">SRA. MARIA INES NUÑEZ GONZALEZ </v>
      </c>
      <c r="F335" s="1654"/>
    </row>
    <row r="336" spans="1:6" ht="12.75" x14ac:dyDescent="0.2">
      <c r="A336" s="1399"/>
      <c r="B336" s="1399"/>
      <c r="C336" s="1399"/>
      <c r="D336" s="1401"/>
      <c r="E336" s="1617" t="str">
        <f>[3]NOMBRE!A12</f>
        <v>Jefe de Estadisticas</v>
      </c>
      <c r="F336" s="1617"/>
    </row>
    <row r="337" spans="1:6" ht="12.75" x14ac:dyDescent="0.2">
      <c r="A337" s="1399"/>
      <c r="B337" s="1399"/>
      <c r="C337" s="1399"/>
      <c r="D337" s="1399"/>
      <c r="E337" s="1535"/>
      <c r="F337" s="1200"/>
    </row>
    <row r="338" spans="1:6" ht="12.75" x14ac:dyDescent="0.2">
      <c r="A338" s="1399"/>
      <c r="B338" s="1399"/>
      <c r="C338" s="1399"/>
      <c r="D338" s="1399"/>
      <c r="E338" s="1200"/>
      <c r="F338" s="1200"/>
    </row>
    <row r="339" spans="1:6" ht="12.75" x14ac:dyDescent="0.2">
      <c r="A339" s="1399"/>
      <c r="B339" s="1399"/>
      <c r="C339" s="1399"/>
      <c r="D339" s="1399"/>
      <c r="E339" s="1200"/>
      <c r="F339" s="1200"/>
    </row>
    <row r="340" spans="1:6" ht="12.75" x14ac:dyDescent="0.2">
      <c r="A340" s="1399"/>
      <c r="B340" s="1399"/>
      <c r="C340" s="1399"/>
      <c r="D340" s="1399"/>
      <c r="E340" s="1200"/>
      <c r="F340" s="1200"/>
    </row>
    <row r="341" spans="1:6" ht="12.75" x14ac:dyDescent="0.2">
      <c r="A341" s="1399"/>
      <c r="B341" s="1399"/>
      <c r="C341" s="1399"/>
      <c r="D341" s="1399"/>
      <c r="E341" s="1200"/>
      <c r="F341" s="1200"/>
    </row>
    <row r="342" spans="1:6" ht="12.75" x14ac:dyDescent="0.2">
      <c r="A342" s="1399"/>
      <c r="B342" s="1399"/>
      <c r="C342" s="1399"/>
      <c r="D342" s="1399"/>
      <c r="E342" s="1200"/>
      <c r="F342" s="1200"/>
    </row>
    <row r="343" spans="1:6" ht="12.75" x14ac:dyDescent="0.2">
      <c r="A343" s="1399"/>
      <c r="B343" s="1399"/>
      <c r="C343" s="1399"/>
      <c r="D343" s="1399"/>
      <c r="E343" s="1200"/>
      <c r="F343" s="1200"/>
    </row>
    <row r="344" spans="1:6" ht="12.75" x14ac:dyDescent="0.2">
      <c r="A344" s="1399"/>
      <c r="B344" s="1399"/>
      <c r="C344" s="1399"/>
      <c r="D344" s="1399"/>
      <c r="E344" s="1654" t="str">
        <f>[3]NOMBRE!B11</f>
        <v xml:space="preserve">DR. RUBEN BRAVO CASTILLO </v>
      </c>
      <c r="F344" s="1654"/>
    </row>
    <row r="345" spans="1:6" ht="22.5" customHeight="1" x14ac:dyDescent="0.2">
      <c r="A345" s="1399"/>
      <c r="B345" s="1399"/>
      <c r="C345" s="1399"/>
      <c r="D345" s="1412"/>
      <c r="E345" s="1617" t="str">
        <f>CONCATENATE("Director ",[3]NOMBRE!B1)</f>
        <v xml:space="preserve">Director </v>
      </c>
      <c r="F345" s="1617"/>
    </row>
    <row r="346" spans="1:6" ht="12.75" x14ac:dyDescent="0.2">
      <c r="A346" s="1399"/>
      <c r="B346" s="1399"/>
      <c r="C346" s="1399"/>
      <c r="D346" s="1423"/>
      <c r="E346" s="1399"/>
      <c r="F346" s="1412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E318" sqref="E318"/>
    </sheetView>
  </sheetViews>
  <sheetFormatPr baseColWidth="10" defaultRowHeight="10.5" x14ac:dyDescent="0.15"/>
  <cols>
    <col min="1" max="1" width="20.28515625" style="1542" customWidth="1"/>
    <col min="2" max="2" width="83.140625" style="1542" customWidth="1"/>
    <col min="3" max="5" width="21.42578125" style="1542" customWidth="1"/>
    <col min="6" max="6" width="19.5703125" style="1543" customWidth="1"/>
    <col min="7" max="7" width="2.42578125" style="1542" customWidth="1"/>
    <col min="8" max="9" width="5.140625" style="1542" customWidth="1"/>
    <col min="10" max="256" width="11.42578125" style="1542"/>
    <col min="257" max="257" width="20.28515625" style="1542" customWidth="1"/>
    <col min="258" max="258" width="83.140625" style="1542" customWidth="1"/>
    <col min="259" max="261" width="21.42578125" style="1542" customWidth="1"/>
    <col min="262" max="262" width="19.5703125" style="1542" customWidth="1"/>
    <col min="263" max="263" width="2.42578125" style="1542" customWidth="1"/>
    <col min="264" max="265" width="5.140625" style="1542" customWidth="1"/>
    <col min="266" max="512" width="11.42578125" style="1542"/>
    <col min="513" max="513" width="20.28515625" style="1542" customWidth="1"/>
    <col min="514" max="514" width="83.140625" style="1542" customWidth="1"/>
    <col min="515" max="517" width="21.42578125" style="1542" customWidth="1"/>
    <col min="518" max="518" width="19.5703125" style="1542" customWidth="1"/>
    <col min="519" max="519" width="2.42578125" style="1542" customWidth="1"/>
    <col min="520" max="521" width="5.140625" style="1542" customWidth="1"/>
    <col min="522" max="768" width="11.42578125" style="1542"/>
    <col min="769" max="769" width="20.28515625" style="1542" customWidth="1"/>
    <col min="770" max="770" width="83.140625" style="1542" customWidth="1"/>
    <col min="771" max="773" width="21.42578125" style="1542" customWidth="1"/>
    <col min="774" max="774" width="19.5703125" style="1542" customWidth="1"/>
    <col min="775" max="775" width="2.42578125" style="1542" customWidth="1"/>
    <col min="776" max="777" width="5.140625" style="1542" customWidth="1"/>
    <col min="778" max="1024" width="11.42578125" style="1542"/>
    <col min="1025" max="1025" width="20.28515625" style="1542" customWidth="1"/>
    <col min="1026" max="1026" width="83.140625" style="1542" customWidth="1"/>
    <col min="1027" max="1029" width="21.42578125" style="1542" customWidth="1"/>
    <col min="1030" max="1030" width="19.5703125" style="1542" customWidth="1"/>
    <col min="1031" max="1031" width="2.42578125" style="1542" customWidth="1"/>
    <col min="1032" max="1033" width="5.140625" style="1542" customWidth="1"/>
    <col min="1034" max="1280" width="11.42578125" style="1542"/>
    <col min="1281" max="1281" width="20.28515625" style="1542" customWidth="1"/>
    <col min="1282" max="1282" width="83.140625" style="1542" customWidth="1"/>
    <col min="1283" max="1285" width="21.42578125" style="1542" customWidth="1"/>
    <col min="1286" max="1286" width="19.5703125" style="1542" customWidth="1"/>
    <col min="1287" max="1287" width="2.42578125" style="1542" customWidth="1"/>
    <col min="1288" max="1289" width="5.140625" style="1542" customWidth="1"/>
    <col min="1290" max="1536" width="11.42578125" style="1542"/>
    <col min="1537" max="1537" width="20.28515625" style="1542" customWidth="1"/>
    <col min="1538" max="1538" width="83.140625" style="1542" customWidth="1"/>
    <col min="1539" max="1541" width="21.42578125" style="1542" customWidth="1"/>
    <col min="1542" max="1542" width="19.5703125" style="1542" customWidth="1"/>
    <col min="1543" max="1543" width="2.42578125" style="1542" customWidth="1"/>
    <col min="1544" max="1545" width="5.140625" style="1542" customWidth="1"/>
    <col min="1546" max="1792" width="11.42578125" style="1542"/>
    <col min="1793" max="1793" width="20.28515625" style="1542" customWidth="1"/>
    <col min="1794" max="1794" width="83.140625" style="1542" customWidth="1"/>
    <col min="1795" max="1797" width="21.42578125" style="1542" customWidth="1"/>
    <col min="1798" max="1798" width="19.5703125" style="1542" customWidth="1"/>
    <col min="1799" max="1799" width="2.42578125" style="1542" customWidth="1"/>
    <col min="1800" max="1801" width="5.140625" style="1542" customWidth="1"/>
    <col min="1802" max="2048" width="11.42578125" style="1542"/>
    <col min="2049" max="2049" width="20.28515625" style="1542" customWidth="1"/>
    <col min="2050" max="2050" width="83.140625" style="1542" customWidth="1"/>
    <col min="2051" max="2053" width="21.42578125" style="1542" customWidth="1"/>
    <col min="2054" max="2054" width="19.5703125" style="1542" customWidth="1"/>
    <col min="2055" max="2055" width="2.42578125" style="1542" customWidth="1"/>
    <col min="2056" max="2057" width="5.140625" style="1542" customWidth="1"/>
    <col min="2058" max="2304" width="11.42578125" style="1542"/>
    <col min="2305" max="2305" width="20.28515625" style="1542" customWidth="1"/>
    <col min="2306" max="2306" width="83.140625" style="1542" customWidth="1"/>
    <col min="2307" max="2309" width="21.42578125" style="1542" customWidth="1"/>
    <col min="2310" max="2310" width="19.5703125" style="1542" customWidth="1"/>
    <col min="2311" max="2311" width="2.42578125" style="1542" customWidth="1"/>
    <col min="2312" max="2313" width="5.140625" style="1542" customWidth="1"/>
    <col min="2314" max="2560" width="11.42578125" style="1542"/>
    <col min="2561" max="2561" width="20.28515625" style="1542" customWidth="1"/>
    <col min="2562" max="2562" width="83.140625" style="1542" customWidth="1"/>
    <col min="2563" max="2565" width="21.42578125" style="1542" customWidth="1"/>
    <col min="2566" max="2566" width="19.5703125" style="1542" customWidth="1"/>
    <col min="2567" max="2567" width="2.42578125" style="1542" customWidth="1"/>
    <col min="2568" max="2569" width="5.140625" style="1542" customWidth="1"/>
    <col min="2570" max="2816" width="11.42578125" style="1542"/>
    <col min="2817" max="2817" width="20.28515625" style="1542" customWidth="1"/>
    <col min="2818" max="2818" width="83.140625" style="1542" customWidth="1"/>
    <col min="2819" max="2821" width="21.42578125" style="1542" customWidth="1"/>
    <col min="2822" max="2822" width="19.5703125" style="1542" customWidth="1"/>
    <col min="2823" max="2823" width="2.42578125" style="1542" customWidth="1"/>
    <col min="2824" max="2825" width="5.140625" style="1542" customWidth="1"/>
    <col min="2826" max="3072" width="11.42578125" style="1542"/>
    <col min="3073" max="3073" width="20.28515625" style="1542" customWidth="1"/>
    <col min="3074" max="3074" width="83.140625" style="1542" customWidth="1"/>
    <col min="3075" max="3077" width="21.42578125" style="1542" customWidth="1"/>
    <col min="3078" max="3078" width="19.5703125" style="1542" customWidth="1"/>
    <col min="3079" max="3079" width="2.42578125" style="1542" customWidth="1"/>
    <col min="3080" max="3081" width="5.140625" style="1542" customWidth="1"/>
    <col min="3082" max="3328" width="11.42578125" style="1542"/>
    <col min="3329" max="3329" width="20.28515625" style="1542" customWidth="1"/>
    <col min="3330" max="3330" width="83.140625" style="1542" customWidth="1"/>
    <col min="3331" max="3333" width="21.42578125" style="1542" customWidth="1"/>
    <col min="3334" max="3334" width="19.5703125" style="1542" customWidth="1"/>
    <col min="3335" max="3335" width="2.42578125" style="1542" customWidth="1"/>
    <col min="3336" max="3337" width="5.140625" style="1542" customWidth="1"/>
    <col min="3338" max="3584" width="11.42578125" style="1542"/>
    <col min="3585" max="3585" width="20.28515625" style="1542" customWidth="1"/>
    <col min="3586" max="3586" width="83.140625" style="1542" customWidth="1"/>
    <col min="3587" max="3589" width="21.42578125" style="1542" customWidth="1"/>
    <col min="3590" max="3590" width="19.5703125" style="1542" customWidth="1"/>
    <col min="3591" max="3591" width="2.42578125" style="1542" customWidth="1"/>
    <col min="3592" max="3593" width="5.140625" style="1542" customWidth="1"/>
    <col min="3594" max="3840" width="11.42578125" style="1542"/>
    <col min="3841" max="3841" width="20.28515625" style="1542" customWidth="1"/>
    <col min="3842" max="3842" width="83.140625" style="1542" customWidth="1"/>
    <col min="3843" max="3845" width="21.42578125" style="1542" customWidth="1"/>
    <col min="3846" max="3846" width="19.5703125" style="1542" customWidth="1"/>
    <col min="3847" max="3847" width="2.42578125" style="1542" customWidth="1"/>
    <col min="3848" max="3849" width="5.140625" style="1542" customWidth="1"/>
    <col min="3850" max="4096" width="11.42578125" style="1542"/>
    <col min="4097" max="4097" width="20.28515625" style="1542" customWidth="1"/>
    <col min="4098" max="4098" width="83.140625" style="1542" customWidth="1"/>
    <col min="4099" max="4101" width="21.42578125" style="1542" customWidth="1"/>
    <col min="4102" max="4102" width="19.5703125" style="1542" customWidth="1"/>
    <col min="4103" max="4103" width="2.42578125" style="1542" customWidth="1"/>
    <col min="4104" max="4105" width="5.140625" style="1542" customWidth="1"/>
    <col min="4106" max="4352" width="11.42578125" style="1542"/>
    <col min="4353" max="4353" width="20.28515625" style="1542" customWidth="1"/>
    <col min="4354" max="4354" width="83.140625" style="1542" customWidth="1"/>
    <col min="4355" max="4357" width="21.42578125" style="1542" customWidth="1"/>
    <col min="4358" max="4358" width="19.5703125" style="1542" customWidth="1"/>
    <col min="4359" max="4359" width="2.42578125" style="1542" customWidth="1"/>
    <col min="4360" max="4361" width="5.140625" style="1542" customWidth="1"/>
    <col min="4362" max="4608" width="11.42578125" style="1542"/>
    <col min="4609" max="4609" width="20.28515625" style="1542" customWidth="1"/>
    <col min="4610" max="4610" width="83.140625" style="1542" customWidth="1"/>
    <col min="4611" max="4613" width="21.42578125" style="1542" customWidth="1"/>
    <col min="4614" max="4614" width="19.5703125" style="1542" customWidth="1"/>
    <col min="4615" max="4615" width="2.42578125" style="1542" customWidth="1"/>
    <col min="4616" max="4617" width="5.140625" style="1542" customWidth="1"/>
    <col min="4618" max="4864" width="11.42578125" style="1542"/>
    <col min="4865" max="4865" width="20.28515625" style="1542" customWidth="1"/>
    <col min="4866" max="4866" width="83.140625" style="1542" customWidth="1"/>
    <col min="4867" max="4869" width="21.42578125" style="1542" customWidth="1"/>
    <col min="4870" max="4870" width="19.5703125" style="1542" customWidth="1"/>
    <col min="4871" max="4871" width="2.42578125" style="1542" customWidth="1"/>
    <col min="4872" max="4873" width="5.140625" style="1542" customWidth="1"/>
    <col min="4874" max="5120" width="11.42578125" style="1542"/>
    <col min="5121" max="5121" width="20.28515625" style="1542" customWidth="1"/>
    <col min="5122" max="5122" width="83.140625" style="1542" customWidth="1"/>
    <col min="5123" max="5125" width="21.42578125" style="1542" customWidth="1"/>
    <col min="5126" max="5126" width="19.5703125" style="1542" customWidth="1"/>
    <col min="5127" max="5127" width="2.42578125" style="1542" customWidth="1"/>
    <col min="5128" max="5129" width="5.140625" style="1542" customWidth="1"/>
    <col min="5130" max="5376" width="11.42578125" style="1542"/>
    <col min="5377" max="5377" width="20.28515625" style="1542" customWidth="1"/>
    <col min="5378" max="5378" width="83.140625" style="1542" customWidth="1"/>
    <col min="5379" max="5381" width="21.42578125" style="1542" customWidth="1"/>
    <col min="5382" max="5382" width="19.5703125" style="1542" customWidth="1"/>
    <col min="5383" max="5383" width="2.42578125" style="1542" customWidth="1"/>
    <col min="5384" max="5385" width="5.140625" style="1542" customWidth="1"/>
    <col min="5386" max="5632" width="11.42578125" style="1542"/>
    <col min="5633" max="5633" width="20.28515625" style="1542" customWidth="1"/>
    <col min="5634" max="5634" width="83.140625" style="1542" customWidth="1"/>
    <col min="5635" max="5637" width="21.42578125" style="1542" customWidth="1"/>
    <col min="5638" max="5638" width="19.5703125" style="1542" customWidth="1"/>
    <col min="5639" max="5639" width="2.42578125" style="1542" customWidth="1"/>
    <col min="5640" max="5641" width="5.140625" style="1542" customWidth="1"/>
    <col min="5642" max="5888" width="11.42578125" style="1542"/>
    <col min="5889" max="5889" width="20.28515625" style="1542" customWidth="1"/>
    <col min="5890" max="5890" width="83.140625" style="1542" customWidth="1"/>
    <col min="5891" max="5893" width="21.42578125" style="1542" customWidth="1"/>
    <col min="5894" max="5894" width="19.5703125" style="1542" customWidth="1"/>
    <col min="5895" max="5895" width="2.42578125" style="1542" customWidth="1"/>
    <col min="5896" max="5897" width="5.140625" style="1542" customWidth="1"/>
    <col min="5898" max="6144" width="11.42578125" style="1542"/>
    <col min="6145" max="6145" width="20.28515625" style="1542" customWidth="1"/>
    <col min="6146" max="6146" width="83.140625" style="1542" customWidth="1"/>
    <col min="6147" max="6149" width="21.42578125" style="1542" customWidth="1"/>
    <col min="6150" max="6150" width="19.5703125" style="1542" customWidth="1"/>
    <col min="6151" max="6151" width="2.42578125" style="1542" customWidth="1"/>
    <col min="6152" max="6153" width="5.140625" style="1542" customWidth="1"/>
    <col min="6154" max="6400" width="11.42578125" style="1542"/>
    <col min="6401" max="6401" width="20.28515625" style="1542" customWidth="1"/>
    <col min="6402" max="6402" width="83.140625" style="1542" customWidth="1"/>
    <col min="6403" max="6405" width="21.42578125" style="1542" customWidth="1"/>
    <col min="6406" max="6406" width="19.5703125" style="1542" customWidth="1"/>
    <col min="6407" max="6407" width="2.42578125" style="1542" customWidth="1"/>
    <col min="6408" max="6409" width="5.140625" style="1542" customWidth="1"/>
    <col min="6410" max="6656" width="11.42578125" style="1542"/>
    <col min="6657" max="6657" width="20.28515625" style="1542" customWidth="1"/>
    <col min="6658" max="6658" width="83.140625" style="1542" customWidth="1"/>
    <col min="6659" max="6661" width="21.42578125" style="1542" customWidth="1"/>
    <col min="6662" max="6662" width="19.5703125" style="1542" customWidth="1"/>
    <col min="6663" max="6663" width="2.42578125" style="1542" customWidth="1"/>
    <col min="6664" max="6665" width="5.140625" style="1542" customWidth="1"/>
    <col min="6666" max="6912" width="11.42578125" style="1542"/>
    <col min="6913" max="6913" width="20.28515625" style="1542" customWidth="1"/>
    <col min="6914" max="6914" width="83.140625" style="1542" customWidth="1"/>
    <col min="6915" max="6917" width="21.42578125" style="1542" customWidth="1"/>
    <col min="6918" max="6918" width="19.5703125" style="1542" customWidth="1"/>
    <col min="6919" max="6919" width="2.42578125" style="1542" customWidth="1"/>
    <col min="6920" max="6921" width="5.140625" style="1542" customWidth="1"/>
    <col min="6922" max="7168" width="11.42578125" style="1542"/>
    <col min="7169" max="7169" width="20.28515625" style="1542" customWidth="1"/>
    <col min="7170" max="7170" width="83.140625" style="1542" customWidth="1"/>
    <col min="7171" max="7173" width="21.42578125" style="1542" customWidth="1"/>
    <col min="7174" max="7174" width="19.5703125" style="1542" customWidth="1"/>
    <col min="7175" max="7175" width="2.42578125" style="1542" customWidth="1"/>
    <col min="7176" max="7177" width="5.140625" style="1542" customWidth="1"/>
    <col min="7178" max="7424" width="11.42578125" style="1542"/>
    <col min="7425" max="7425" width="20.28515625" style="1542" customWidth="1"/>
    <col min="7426" max="7426" width="83.140625" style="1542" customWidth="1"/>
    <col min="7427" max="7429" width="21.42578125" style="1542" customWidth="1"/>
    <col min="7430" max="7430" width="19.5703125" style="1542" customWidth="1"/>
    <col min="7431" max="7431" width="2.42578125" style="1542" customWidth="1"/>
    <col min="7432" max="7433" width="5.140625" style="1542" customWidth="1"/>
    <col min="7434" max="7680" width="11.42578125" style="1542"/>
    <col min="7681" max="7681" width="20.28515625" style="1542" customWidth="1"/>
    <col min="7682" max="7682" width="83.140625" style="1542" customWidth="1"/>
    <col min="7683" max="7685" width="21.42578125" style="1542" customWidth="1"/>
    <col min="7686" max="7686" width="19.5703125" style="1542" customWidth="1"/>
    <col min="7687" max="7687" width="2.42578125" style="1542" customWidth="1"/>
    <col min="7688" max="7689" width="5.140625" style="1542" customWidth="1"/>
    <col min="7690" max="7936" width="11.42578125" style="1542"/>
    <col min="7937" max="7937" width="20.28515625" style="1542" customWidth="1"/>
    <col min="7938" max="7938" width="83.140625" style="1542" customWidth="1"/>
    <col min="7939" max="7941" width="21.42578125" style="1542" customWidth="1"/>
    <col min="7942" max="7942" width="19.5703125" style="1542" customWidth="1"/>
    <col min="7943" max="7943" width="2.42578125" style="1542" customWidth="1"/>
    <col min="7944" max="7945" width="5.140625" style="1542" customWidth="1"/>
    <col min="7946" max="8192" width="11.42578125" style="1542"/>
    <col min="8193" max="8193" width="20.28515625" style="1542" customWidth="1"/>
    <col min="8194" max="8194" width="83.140625" style="1542" customWidth="1"/>
    <col min="8195" max="8197" width="21.42578125" style="1542" customWidth="1"/>
    <col min="8198" max="8198" width="19.5703125" style="1542" customWidth="1"/>
    <col min="8199" max="8199" width="2.42578125" style="1542" customWidth="1"/>
    <col min="8200" max="8201" width="5.140625" style="1542" customWidth="1"/>
    <col min="8202" max="8448" width="11.42578125" style="1542"/>
    <col min="8449" max="8449" width="20.28515625" style="1542" customWidth="1"/>
    <col min="8450" max="8450" width="83.140625" style="1542" customWidth="1"/>
    <col min="8451" max="8453" width="21.42578125" style="1542" customWidth="1"/>
    <col min="8454" max="8454" width="19.5703125" style="1542" customWidth="1"/>
    <col min="8455" max="8455" width="2.42578125" style="1542" customWidth="1"/>
    <col min="8456" max="8457" width="5.140625" style="1542" customWidth="1"/>
    <col min="8458" max="8704" width="11.42578125" style="1542"/>
    <col min="8705" max="8705" width="20.28515625" style="1542" customWidth="1"/>
    <col min="8706" max="8706" width="83.140625" style="1542" customWidth="1"/>
    <col min="8707" max="8709" width="21.42578125" style="1542" customWidth="1"/>
    <col min="8710" max="8710" width="19.5703125" style="1542" customWidth="1"/>
    <col min="8711" max="8711" width="2.42578125" style="1542" customWidth="1"/>
    <col min="8712" max="8713" width="5.140625" style="1542" customWidth="1"/>
    <col min="8714" max="8960" width="11.42578125" style="1542"/>
    <col min="8961" max="8961" width="20.28515625" style="1542" customWidth="1"/>
    <col min="8962" max="8962" width="83.140625" style="1542" customWidth="1"/>
    <col min="8963" max="8965" width="21.42578125" style="1542" customWidth="1"/>
    <col min="8966" max="8966" width="19.5703125" style="1542" customWidth="1"/>
    <col min="8967" max="8967" width="2.42578125" style="1542" customWidth="1"/>
    <col min="8968" max="8969" width="5.140625" style="1542" customWidth="1"/>
    <col min="8970" max="9216" width="11.42578125" style="1542"/>
    <col min="9217" max="9217" width="20.28515625" style="1542" customWidth="1"/>
    <col min="9218" max="9218" width="83.140625" style="1542" customWidth="1"/>
    <col min="9219" max="9221" width="21.42578125" style="1542" customWidth="1"/>
    <col min="9222" max="9222" width="19.5703125" style="1542" customWidth="1"/>
    <col min="9223" max="9223" width="2.42578125" style="1542" customWidth="1"/>
    <col min="9224" max="9225" width="5.140625" style="1542" customWidth="1"/>
    <col min="9226" max="9472" width="11.42578125" style="1542"/>
    <col min="9473" max="9473" width="20.28515625" style="1542" customWidth="1"/>
    <col min="9474" max="9474" width="83.140625" style="1542" customWidth="1"/>
    <col min="9475" max="9477" width="21.42578125" style="1542" customWidth="1"/>
    <col min="9478" max="9478" width="19.5703125" style="1542" customWidth="1"/>
    <col min="9479" max="9479" width="2.42578125" style="1542" customWidth="1"/>
    <col min="9480" max="9481" width="5.140625" style="1542" customWidth="1"/>
    <col min="9482" max="9728" width="11.42578125" style="1542"/>
    <col min="9729" max="9729" width="20.28515625" style="1542" customWidth="1"/>
    <col min="9730" max="9730" width="83.140625" style="1542" customWidth="1"/>
    <col min="9731" max="9733" width="21.42578125" style="1542" customWidth="1"/>
    <col min="9734" max="9734" width="19.5703125" style="1542" customWidth="1"/>
    <col min="9735" max="9735" width="2.42578125" style="1542" customWidth="1"/>
    <col min="9736" max="9737" width="5.140625" style="1542" customWidth="1"/>
    <col min="9738" max="9984" width="11.42578125" style="1542"/>
    <col min="9985" max="9985" width="20.28515625" style="1542" customWidth="1"/>
    <col min="9986" max="9986" width="83.140625" style="1542" customWidth="1"/>
    <col min="9987" max="9989" width="21.42578125" style="1542" customWidth="1"/>
    <col min="9990" max="9990" width="19.5703125" style="1542" customWidth="1"/>
    <col min="9991" max="9991" width="2.42578125" style="1542" customWidth="1"/>
    <col min="9992" max="9993" width="5.140625" style="1542" customWidth="1"/>
    <col min="9994" max="10240" width="11.42578125" style="1542"/>
    <col min="10241" max="10241" width="20.28515625" style="1542" customWidth="1"/>
    <col min="10242" max="10242" width="83.140625" style="1542" customWidth="1"/>
    <col min="10243" max="10245" width="21.42578125" style="1542" customWidth="1"/>
    <col min="10246" max="10246" width="19.5703125" style="1542" customWidth="1"/>
    <col min="10247" max="10247" width="2.42578125" style="1542" customWidth="1"/>
    <col min="10248" max="10249" width="5.140625" style="1542" customWidth="1"/>
    <col min="10250" max="10496" width="11.42578125" style="1542"/>
    <col min="10497" max="10497" width="20.28515625" style="1542" customWidth="1"/>
    <col min="10498" max="10498" width="83.140625" style="1542" customWidth="1"/>
    <col min="10499" max="10501" width="21.42578125" style="1542" customWidth="1"/>
    <col min="10502" max="10502" width="19.5703125" style="1542" customWidth="1"/>
    <col min="10503" max="10503" width="2.42578125" style="1542" customWidth="1"/>
    <col min="10504" max="10505" width="5.140625" style="1542" customWidth="1"/>
    <col min="10506" max="10752" width="11.42578125" style="1542"/>
    <col min="10753" max="10753" width="20.28515625" style="1542" customWidth="1"/>
    <col min="10754" max="10754" width="83.140625" style="1542" customWidth="1"/>
    <col min="10755" max="10757" width="21.42578125" style="1542" customWidth="1"/>
    <col min="10758" max="10758" width="19.5703125" style="1542" customWidth="1"/>
    <col min="10759" max="10759" width="2.42578125" style="1542" customWidth="1"/>
    <col min="10760" max="10761" width="5.140625" style="1542" customWidth="1"/>
    <col min="10762" max="11008" width="11.42578125" style="1542"/>
    <col min="11009" max="11009" width="20.28515625" style="1542" customWidth="1"/>
    <col min="11010" max="11010" width="83.140625" style="1542" customWidth="1"/>
    <col min="11011" max="11013" width="21.42578125" style="1542" customWidth="1"/>
    <col min="11014" max="11014" width="19.5703125" style="1542" customWidth="1"/>
    <col min="11015" max="11015" width="2.42578125" style="1542" customWidth="1"/>
    <col min="11016" max="11017" width="5.140625" style="1542" customWidth="1"/>
    <col min="11018" max="11264" width="11.42578125" style="1542"/>
    <col min="11265" max="11265" width="20.28515625" style="1542" customWidth="1"/>
    <col min="11266" max="11266" width="83.140625" style="1542" customWidth="1"/>
    <col min="11267" max="11269" width="21.42578125" style="1542" customWidth="1"/>
    <col min="11270" max="11270" width="19.5703125" style="1542" customWidth="1"/>
    <col min="11271" max="11271" width="2.42578125" style="1542" customWidth="1"/>
    <col min="11272" max="11273" width="5.140625" style="1542" customWidth="1"/>
    <col min="11274" max="11520" width="11.42578125" style="1542"/>
    <col min="11521" max="11521" width="20.28515625" style="1542" customWidth="1"/>
    <col min="11522" max="11522" width="83.140625" style="1542" customWidth="1"/>
    <col min="11523" max="11525" width="21.42578125" style="1542" customWidth="1"/>
    <col min="11526" max="11526" width="19.5703125" style="1542" customWidth="1"/>
    <col min="11527" max="11527" width="2.42578125" style="1542" customWidth="1"/>
    <col min="11528" max="11529" width="5.140625" style="1542" customWidth="1"/>
    <col min="11530" max="11776" width="11.42578125" style="1542"/>
    <col min="11777" max="11777" width="20.28515625" style="1542" customWidth="1"/>
    <col min="11778" max="11778" width="83.140625" style="1542" customWidth="1"/>
    <col min="11779" max="11781" width="21.42578125" style="1542" customWidth="1"/>
    <col min="11782" max="11782" width="19.5703125" style="1542" customWidth="1"/>
    <col min="11783" max="11783" width="2.42578125" style="1542" customWidth="1"/>
    <col min="11784" max="11785" width="5.140625" style="1542" customWidth="1"/>
    <col min="11786" max="12032" width="11.42578125" style="1542"/>
    <col min="12033" max="12033" width="20.28515625" style="1542" customWidth="1"/>
    <col min="12034" max="12034" width="83.140625" style="1542" customWidth="1"/>
    <col min="12035" max="12037" width="21.42578125" style="1542" customWidth="1"/>
    <col min="12038" max="12038" width="19.5703125" style="1542" customWidth="1"/>
    <col min="12039" max="12039" width="2.42578125" style="1542" customWidth="1"/>
    <col min="12040" max="12041" width="5.140625" style="1542" customWidth="1"/>
    <col min="12042" max="12288" width="11.42578125" style="1542"/>
    <col min="12289" max="12289" width="20.28515625" style="1542" customWidth="1"/>
    <col min="12290" max="12290" width="83.140625" style="1542" customWidth="1"/>
    <col min="12291" max="12293" width="21.42578125" style="1542" customWidth="1"/>
    <col min="12294" max="12294" width="19.5703125" style="1542" customWidth="1"/>
    <col min="12295" max="12295" width="2.42578125" style="1542" customWidth="1"/>
    <col min="12296" max="12297" width="5.140625" style="1542" customWidth="1"/>
    <col min="12298" max="12544" width="11.42578125" style="1542"/>
    <col min="12545" max="12545" width="20.28515625" style="1542" customWidth="1"/>
    <col min="12546" max="12546" width="83.140625" style="1542" customWidth="1"/>
    <col min="12547" max="12549" width="21.42578125" style="1542" customWidth="1"/>
    <col min="12550" max="12550" width="19.5703125" style="1542" customWidth="1"/>
    <col min="12551" max="12551" width="2.42578125" style="1542" customWidth="1"/>
    <col min="12552" max="12553" width="5.140625" style="1542" customWidth="1"/>
    <col min="12554" max="12800" width="11.42578125" style="1542"/>
    <col min="12801" max="12801" width="20.28515625" style="1542" customWidth="1"/>
    <col min="12802" max="12802" width="83.140625" style="1542" customWidth="1"/>
    <col min="12803" max="12805" width="21.42578125" style="1542" customWidth="1"/>
    <col min="12806" max="12806" width="19.5703125" style="1542" customWidth="1"/>
    <col min="12807" max="12807" width="2.42578125" style="1542" customWidth="1"/>
    <col min="12808" max="12809" width="5.140625" style="1542" customWidth="1"/>
    <col min="12810" max="13056" width="11.42578125" style="1542"/>
    <col min="13057" max="13057" width="20.28515625" style="1542" customWidth="1"/>
    <col min="13058" max="13058" width="83.140625" style="1542" customWidth="1"/>
    <col min="13059" max="13061" width="21.42578125" style="1542" customWidth="1"/>
    <col min="13062" max="13062" width="19.5703125" style="1542" customWidth="1"/>
    <col min="13063" max="13063" width="2.42578125" style="1542" customWidth="1"/>
    <col min="13064" max="13065" width="5.140625" style="1542" customWidth="1"/>
    <col min="13066" max="13312" width="11.42578125" style="1542"/>
    <col min="13313" max="13313" width="20.28515625" style="1542" customWidth="1"/>
    <col min="13314" max="13314" width="83.140625" style="1542" customWidth="1"/>
    <col min="13315" max="13317" width="21.42578125" style="1542" customWidth="1"/>
    <col min="13318" max="13318" width="19.5703125" style="1542" customWidth="1"/>
    <col min="13319" max="13319" width="2.42578125" style="1542" customWidth="1"/>
    <col min="13320" max="13321" width="5.140625" style="1542" customWidth="1"/>
    <col min="13322" max="13568" width="11.42578125" style="1542"/>
    <col min="13569" max="13569" width="20.28515625" style="1542" customWidth="1"/>
    <col min="13570" max="13570" width="83.140625" style="1542" customWidth="1"/>
    <col min="13571" max="13573" width="21.42578125" style="1542" customWidth="1"/>
    <col min="13574" max="13574" width="19.5703125" style="1542" customWidth="1"/>
    <col min="13575" max="13575" width="2.42578125" style="1542" customWidth="1"/>
    <col min="13576" max="13577" width="5.140625" style="1542" customWidth="1"/>
    <col min="13578" max="13824" width="11.42578125" style="1542"/>
    <col min="13825" max="13825" width="20.28515625" style="1542" customWidth="1"/>
    <col min="13826" max="13826" width="83.140625" style="1542" customWidth="1"/>
    <col min="13827" max="13829" width="21.42578125" style="1542" customWidth="1"/>
    <col min="13830" max="13830" width="19.5703125" style="1542" customWidth="1"/>
    <col min="13831" max="13831" width="2.42578125" style="1542" customWidth="1"/>
    <col min="13832" max="13833" width="5.140625" style="1542" customWidth="1"/>
    <col min="13834" max="14080" width="11.42578125" style="1542"/>
    <col min="14081" max="14081" width="20.28515625" style="1542" customWidth="1"/>
    <col min="14082" max="14082" width="83.140625" style="1542" customWidth="1"/>
    <col min="14083" max="14085" width="21.42578125" style="1542" customWidth="1"/>
    <col min="14086" max="14086" width="19.5703125" style="1542" customWidth="1"/>
    <col min="14087" max="14087" width="2.42578125" style="1542" customWidth="1"/>
    <col min="14088" max="14089" width="5.140625" style="1542" customWidth="1"/>
    <col min="14090" max="14336" width="11.42578125" style="1542"/>
    <col min="14337" max="14337" width="20.28515625" style="1542" customWidth="1"/>
    <col min="14338" max="14338" width="83.140625" style="1542" customWidth="1"/>
    <col min="14339" max="14341" width="21.42578125" style="1542" customWidth="1"/>
    <col min="14342" max="14342" width="19.5703125" style="1542" customWidth="1"/>
    <col min="14343" max="14343" width="2.42578125" style="1542" customWidth="1"/>
    <col min="14344" max="14345" width="5.140625" style="1542" customWidth="1"/>
    <col min="14346" max="14592" width="11.42578125" style="1542"/>
    <col min="14593" max="14593" width="20.28515625" style="1542" customWidth="1"/>
    <col min="14594" max="14594" width="83.140625" style="1542" customWidth="1"/>
    <col min="14595" max="14597" width="21.42578125" style="1542" customWidth="1"/>
    <col min="14598" max="14598" width="19.5703125" style="1542" customWidth="1"/>
    <col min="14599" max="14599" width="2.42578125" style="1542" customWidth="1"/>
    <col min="14600" max="14601" width="5.140625" style="1542" customWidth="1"/>
    <col min="14602" max="14848" width="11.42578125" style="1542"/>
    <col min="14849" max="14849" width="20.28515625" style="1542" customWidth="1"/>
    <col min="14850" max="14850" width="83.140625" style="1542" customWidth="1"/>
    <col min="14851" max="14853" width="21.42578125" style="1542" customWidth="1"/>
    <col min="14854" max="14854" width="19.5703125" style="1542" customWidth="1"/>
    <col min="14855" max="14855" width="2.42578125" style="1542" customWidth="1"/>
    <col min="14856" max="14857" width="5.140625" style="1542" customWidth="1"/>
    <col min="14858" max="15104" width="11.42578125" style="1542"/>
    <col min="15105" max="15105" width="20.28515625" style="1542" customWidth="1"/>
    <col min="15106" max="15106" width="83.140625" style="1542" customWidth="1"/>
    <col min="15107" max="15109" width="21.42578125" style="1542" customWidth="1"/>
    <col min="15110" max="15110" width="19.5703125" style="1542" customWidth="1"/>
    <col min="15111" max="15111" width="2.42578125" style="1542" customWidth="1"/>
    <col min="15112" max="15113" width="5.140625" style="1542" customWidth="1"/>
    <col min="15114" max="15360" width="11.42578125" style="1542"/>
    <col min="15361" max="15361" width="20.28515625" style="1542" customWidth="1"/>
    <col min="15362" max="15362" width="83.140625" style="1542" customWidth="1"/>
    <col min="15363" max="15365" width="21.42578125" style="1542" customWidth="1"/>
    <col min="15366" max="15366" width="19.5703125" style="1542" customWidth="1"/>
    <col min="15367" max="15367" width="2.42578125" style="1542" customWidth="1"/>
    <col min="15368" max="15369" width="5.140625" style="1542" customWidth="1"/>
    <col min="15370" max="15616" width="11.42578125" style="1542"/>
    <col min="15617" max="15617" width="20.28515625" style="1542" customWidth="1"/>
    <col min="15618" max="15618" width="83.140625" style="1542" customWidth="1"/>
    <col min="15619" max="15621" width="21.42578125" style="1542" customWidth="1"/>
    <col min="15622" max="15622" width="19.5703125" style="1542" customWidth="1"/>
    <col min="15623" max="15623" width="2.42578125" style="1542" customWidth="1"/>
    <col min="15624" max="15625" width="5.140625" style="1542" customWidth="1"/>
    <col min="15626" max="15872" width="11.42578125" style="1542"/>
    <col min="15873" max="15873" width="20.28515625" style="1542" customWidth="1"/>
    <col min="15874" max="15874" width="83.140625" style="1542" customWidth="1"/>
    <col min="15875" max="15877" width="21.42578125" style="1542" customWidth="1"/>
    <col min="15878" max="15878" width="19.5703125" style="1542" customWidth="1"/>
    <col min="15879" max="15879" width="2.42578125" style="1542" customWidth="1"/>
    <col min="15880" max="15881" width="5.140625" style="1542" customWidth="1"/>
    <col min="15882" max="16128" width="11.42578125" style="1542"/>
    <col min="16129" max="16129" width="20.28515625" style="1542" customWidth="1"/>
    <col min="16130" max="16130" width="83.140625" style="1542" customWidth="1"/>
    <col min="16131" max="16133" width="21.42578125" style="1542" customWidth="1"/>
    <col min="16134" max="16134" width="19.5703125" style="1542" customWidth="1"/>
    <col min="16135" max="16135" width="2.42578125" style="1542" customWidth="1"/>
    <col min="16136" max="16137" width="5.140625" style="1542" customWidth="1"/>
    <col min="16138" max="16384" width="11.42578125" style="1542"/>
  </cols>
  <sheetData>
    <row r="1" spans="1:7" ht="12.75" x14ac:dyDescent="0.2">
      <c r="A1" s="1300" t="s">
        <v>0</v>
      </c>
      <c r="B1" s="1301"/>
      <c r="C1" s="1583" t="s">
        <v>1</v>
      </c>
      <c r="D1" s="1584"/>
      <c r="E1" s="1585"/>
      <c r="F1" s="1302"/>
    </row>
    <row r="2" spans="1:7" ht="12.75" x14ac:dyDescent="0.2">
      <c r="A2" s="1300" t="str">
        <f>CONCATENATE("COMUNA: ",[4]NOMBRE!B2," - ","( ",[4]NOMBRE!C2,[4]NOMBRE!D2,[4]NOMBRE!E2,[4]NOMBRE!F2,[4]NOMBRE!G2," )")</f>
        <v>COMUNA: LINARES  - ( 07401 )</v>
      </c>
      <c r="B2" s="1301"/>
      <c r="C2" s="1586"/>
      <c r="D2" s="1587"/>
      <c r="E2" s="1588"/>
      <c r="F2" s="1303"/>
      <c r="G2" s="1304"/>
    </row>
    <row r="3" spans="1:7" ht="12.75" x14ac:dyDescent="0.2">
      <c r="A3" s="1300" t="str">
        <f>CONCATENATE("ESTABLECIMIENTO: ",[4]NOMBRE!B3," - ","( ",[4]NOMBRE!C3,[4]NOMBRE!D3,[4]NOMBRE!E3,[4]NOMBRE!F3,[4]NOMBRE!G3," )")</f>
        <v>ESTABLECIMIENTO: HOSPITAL DE LINARES  - ( 16108 )</v>
      </c>
      <c r="B3" s="1301"/>
      <c r="C3" s="1583" t="s">
        <v>4</v>
      </c>
      <c r="D3" s="1584"/>
      <c r="E3" s="1585"/>
      <c r="F3" s="1303"/>
      <c r="G3" s="1305"/>
    </row>
    <row r="4" spans="1:7" ht="12.75" x14ac:dyDescent="0.2">
      <c r="A4" s="1300" t="str">
        <f>CONCATENATE("MES: ",[4]NOMBRE!B6," - ","( ",[4]NOMBRE!C6,[4]NOMBRE!D6," )")</f>
        <v>MES: JUNIO - ( 06 )</v>
      </c>
      <c r="B4" s="1301"/>
      <c r="C4" s="1586" t="str">
        <f>CONCATENATE([4]NOMBRE!B6," ","( ",[4]NOMBRE!C6,[4]NOMBRE!D6," )")</f>
        <v>JUNIO ( 06 )</v>
      </c>
      <c r="D4" s="1587"/>
      <c r="E4" s="1588"/>
      <c r="F4" s="1303"/>
      <c r="G4" s="1305"/>
    </row>
    <row r="5" spans="1:7" ht="12.75" x14ac:dyDescent="0.2">
      <c r="A5" s="1300" t="str">
        <f>CONCATENATE("AÑO: ",[4]NOMBRE!B7)</f>
        <v>AÑO: 2013</v>
      </c>
      <c r="B5" s="1301"/>
      <c r="C5" s="1583" t="s">
        <v>8</v>
      </c>
      <c r="D5" s="1584"/>
      <c r="E5" s="1585"/>
      <c r="F5" s="1303"/>
      <c r="G5" s="1305"/>
    </row>
    <row r="6" spans="1:7" ht="12.75" x14ac:dyDescent="0.2">
      <c r="A6" s="1306"/>
      <c r="B6" s="1306"/>
      <c r="C6" s="1586">
        <f>[4]NOMBRE!B7</f>
        <v>2013</v>
      </c>
      <c r="D6" s="1587"/>
      <c r="E6" s="1588"/>
      <c r="F6" s="1303"/>
      <c r="G6" s="1305"/>
    </row>
    <row r="7" spans="1:7" ht="15" x14ac:dyDescent="0.2">
      <c r="A7" s="1595" t="s">
        <v>9</v>
      </c>
      <c r="B7" s="1596"/>
      <c r="C7" s="1600" t="s">
        <v>10</v>
      </c>
      <c r="D7" s="1601"/>
      <c r="E7" s="1602"/>
      <c r="F7" s="1303"/>
      <c r="G7" s="1305"/>
    </row>
    <row r="8" spans="1:7" ht="15" x14ac:dyDescent="0.2">
      <c r="A8" s="1306"/>
      <c r="B8" s="1547" t="s">
        <v>11</v>
      </c>
      <c r="C8" s="1586" t="str">
        <f>CONCATENATE([4]NOMBRE!B3," ","( ",[4]NOMBRE!C3,[4]NOMBRE!D3,[4]NOMBRE!E3,[4]NOMBRE!F3,[4]NOMBRE!G3," )")</f>
        <v>HOSPITAL DE LINARES  ( 16108 )</v>
      </c>
      <c r="D8" s="1587"/>
      <c r="E8" s="1588"/>
      <c r="F8" s="1303"/>
      <c r="G8" s="1305"/>
    </row>
    <row r="9" spans="1:7" ht="12.75" x14ac:dyDescent="0.2">
      <c r="A9" s="1306"/>
      <c r="B9" s="1306"/>
      <c r="C9" s="1306"/>
      <c r="D9" s="1306"/>
      <c r="E9" s="1306"/>
      <c r="F9" s="1303"/>
      <c r="G9" s="1305"/>
    </row>
    <row r="10" spans="1:7" ht="12.75" x14ac:dyDescent="0.2">
      <c r="A10" s="1306"/>
      <c r="B10" s="1306"/>
      <c r="C10" s="1306"/>
      <c r="D10" s="1306"/>
      <c r="E10" s="1306"/>
      <c r="F10" s="1303"/>
      <c r="G10" s="1307"/>
    </row>
    <row r="11" spans="1:7" ht="12.75" x14ac:dyDescent="0.2">
      <c r="A11" s="1589" t="s">
        <v>13</v>
      </c>
      <c r="B11" s="1590"/>
      <c r="C11" s="1590"/>
      <c r="D11" s="1590"/>
      <c r="E11" s="1591"/>
      <c r="F11" s="1303"/>
    </row>
    <row r="12" spans="1:7" ht="43.5" customHeight="1" x14ac:dyDescent="0.2">
      <c r="A12" s="1077" t="s">
        <v>14</v>
      </c>
      <c r="B12" s="1077" t="s">
        <v>15</v>
      </c>
      <c r="C12" s="1544" t="s">
        <v>16</v>
      </c>
      <c r="D12" s="1123" t="s">
        <v>17</v>
      </c>
      <c r="E12" s="1546" t="s">
        <v>18</v>
      </c>
      <c r="F12" s="1306"/>
    </row>
    <row r="13" spans="1:7" ht="12.75" customHeight="1" x14ac:dyDescent="0.2">
      <c r="A13" s="1592" t="s">
        <v>19</v>
      </c>
      <c r="B13" s="1593"/>
      <c r="C13" s="1593"/>
      <c r="D13" s="1593"/>
      <c r="E13" s="1594"/>
      <c r="F13" s="1306"/>
    </row>
    <row r="14" spans="1:7" ht="15" customHeight="1" x14ac:dyDescent="0.2">
      <c r="A14" s="1467" t="s">
        <v>20</v>
      </c>
      <c r="B14" s="1476" t="s">
        <v>21</v>
      </c>
      <c r="C14" s="1417">
        <f>[4]BS17A!$D13</f>
        <v>0</v>
      </c>
      <c r="D14" s="1308">
        <f>[4]BS17A!$U13</f>
        <v>4050</v>
      </c>
      <c r="E14" s="1309">
        <f>[4]BS17A!$V13</f>
        <v>0</v>
      </c>
      <c r="F14" s="1306"/>
    </row>
    <row r="15" spans="1:7" ht="15" customHeight="1" x14ac:dyDescent="0.2">
      <c r="A15" s="1468" t="s">
        <v>22</v>
      </c>
      <c r="B15" s="1464" t="s">
        <v>23</v>
      </c>
      <c r="C15" s="1417">
        <f>[4]BS17A!$D14</f>
        <v>0</v>
      </c>
      <c r="D15" s="1311">
        <f>[4]BS17A!$U14</f>
        <v>5090</v>
      </c>
      <c r="E15" s="1312">
        <f>[4]BS17A!$V14</f>
        <v>0</v>
      </c>
      <c r="F15" s="1306"/>
    </row>
    <row r="16" spans="1:7" ht="15" customHeight="1" x14ac:dyDescent="0.2">
      <c r="A16" s="1468" t="s">
        <v>24</v>
      </c>
      <c r="B16" s="1464" t="s">
        <v>25</v>
      </c>
      <c r="C16" s="1417">
        <f>[4]BS17A!$D15</f>
        <v>6826</v>
      </c>
      <c r="D16" s="1311">
        <f>[4]BS17A!$U15</f>
        <v>10920</v>
      </c>
      <c r="E16" s="1312">
        <f>[4]BS17A!$V15</f>
        <v>74539920</v>
      </c>
      <c r="F16" s="1306"/>
    </row>
    <row r="17" spans="1:6" ht="15" customHeight="1" x14ac:dyDescent="0.2">
      <c r="A17" s="1468" t="s">
        <v>26</v>
      </c>
      <c r="B17" s="1464" t="s">
        <v>27</v>
      </c>
      <c r="C17" s="1417">
        <f>[4]BS17A!$D16</f>
        <v>0</v>
      </c>
      <c r="D17" s="1311">
        <f>[4]BS17A!$U16</f>
        <v>6520</v>
      </c>
      <c r="E17" s="1312">
        <f>[4]BS17A!$V16</f>
        <v>0</v>
      </c>
      <c r="F17" s="1306"/>
    </row>
    <row r="18" spans="1:6" ht="15" customHeight="1" x14ac:dyDescent="0.2">
      <c r="A18" s="1468" t="s">
        <v>28</v>
      </c>
      <c r="B18" s="1464" t="s">
        <v>29</v>
      </c>
      <c r="C18" s="1417">
        <f>[4]BS17A!$D17</f>
        <v>0</v>
      </c>
      <c r="D18" s="1311">
        <f>[4]BS17A!$U17</f>
        <v>7160</v>
      </c>
      <c r="E18" s="1312">
        <f>[4]BS17A!$V17</f>
        <v>0</v>
      </c>
      <c r="F18" s="1306"/>
    </row>
    <row r="19" spans="1:6" ht="33" customHeight="1" x14ac:dyDescent="0.2">
      <c r="A19" s="1468" t="s">
        <v>30</v>
      </c>
      <c r="B19" s="1298" t="s">
        <v>31</v>
      </c>
      <c r="C19" s="1417">
        <f>[4]BS17A!$D20</f>
        <v>0</v>
      </c>
      <c r="D19" s="1311">
        <f>[4]BS17A!$U20</f>
        <v>5520</v>
      </c>
      <c r="E19" s="1312">
        <f>[4]BS17A!$V20</f>
        <v>0</v>
      </c>
      <c r="F19" s="1306"/>
    </row>
    <row r="20" spans="1:6" ht="42.75" customHeight="1" x14ac:dyDescent="0.2">
      <c r="A20" s="1468" t="s">
        <v>32</v>
      </c>
      <c r="B20" s="1298" t="s">
        <v>33</v>
      </c>
      <c r="C20" s="1417">
        <f>[4]BS17A!$D21</f>
        <v>0</v>
      </c>
      <c r="D20" s="1311">
        <f>[4]BS17A!$U21</f>
        <v>6620</v>
      </c>
      <c r="E20" s="1312">
        <f>[4]BS17A!$V21</f>
        <v>0</v>
      </c>
      <c r="F20" s="1306"/>
    </row>
    <row r="21" spans="1:6" ht="42.75" customHeight="1" x14ac:dyDescent="0.2">
      <c r="A21" s="1468" t="s">
        <v>34</v>
      </c>
      <c r="B21" s="1298" t="s">
        <v>35</v>
      </c>
      <c r="C21" s="1417">
        <f>[4]BS17A!$D22</f>
        <v>0</v>
      </c>
      <c r="D21" s="1311">
        <f>[4]BS17A!$U22</f>
        <v>8210</v>
      </c>
      <c r="E21" s="1312">
        <f>[4]BS17A!$V22</f>
        <v>0</v>
      </c>
      <c r="F21" s="1306"/>
    </row>
    <row r="22" spans="1:6" ht="32.25" customHeight="1" x14ac:dyDescent="0.2">
      <c r="A22" s="1468" t="s">
        <v>36</v>
      </c>
      <c r="B22" s="1298" t="s">
        <v>37</v>
      </c>
      <c r="C22" s="1417">
        <f>[4]BS17A!$D23</f>
        <v>1964</v>
      </c>
      <c r="D22" s="1311">
        <f>[4]BS17A!$U23</f>
        <v>5520</v>
      </c>
      <c r="E22" s="1312">
        <f>[4]BS17A!$V23</f>
        <v>10841280</v>
      </c>
      <c r="F22" s="1306"/>
    </row>
    <row r="23" spans="1:6" ht="40.5" customHeight="1" x14ac:dyDescent="0.2">
      <c r="A23" s="1468" t="s">
        <v>38</v>
      </c>
      <c r="B23" s="1298" t="s">
        <v>39</v>
      </c>
      <c r="C23" s="1417">
        <f>[4]BS17A!$D24</f>
        <v>875</v>
      </c>
      <c r="D23" s="1311">
        <f>[4]BS17A!$U24</f>
        <v>6620</v>
      </c>
      <c r="E23" s="1312">
        <f>[4]BS17A!$V24</f>
        <v>5792500</v>
      </c>
      <c r="F23" s="1306"/>
    </row>
    <row r="24" spans="1:6" ht="27" customHeight="1" x14ac:dyDescent="0.2">
      <c r="A24" s="1468" t="s">
        <v>40</v>
      </c>
      <c r="B24" s="1298" t="s">
        <v>41</v>
      </c>
      <c r="C24" s="1417">
        <f>[4]BS17A!$D25</f>
        <v>1586</v>
      </c>
      <c r="D24" s="1311">
        <f>[4]BS17A!$U25</f>
        <v>8210</v>
      </c>
      <c r="E24" s="1312">
        <f>[4]BS17A!$V25</f>
        <v>13021060</v>
      </c>
      <c r="F24" s="1306"/>
    </row>
    <row r="25" spans="1:6" ht="15" customHeight="1" x14ac:dyDescent="0.2">
      <c r="A25" s="1468" t="s">
        <v>42</v>
      </c>
      <c r="B25" s="1463" t="s">
        <v>43</v>
      </c>
      <c r="C25" s="1417">
        <f>+[4]BS17A!$D795</f>
        <v>179</v>
      </c>
      <c r="D25" s="1311">
        <f>+[4]BS17A!$U795</f>
        <v>6700</v>
      </c>
      <c r="E25" s="1312">
        <f>+[4]BS17A!$V795</f>
        <v>1199300</v>
      </c>
      <c r="F25" s="1306"/>
    </row>
    <row r="26" spans="1:6" ht="15" customHeight="1" x14ac:dyDescent="0.2">
      <c r="A26" s="1469" t="s">
        <v>44</v>
      </c>
      <c r="B26" s="1483" t="s">
        <v>45</v>
      </c>
      <c r="C26" s="1429">
        <f>+[4]BS17A!$D800</f>
        <v>0</v>
      </c>
      <c r="D26" s="1313">
        <f>+[4]BS17A!$U800</f>
        <v>27750</v>
      </c>
      <c r="E26" s="1314">
        <f>+[4]BS17A!$V800</f>
        <v>0</v>
      </c>
      <c r="F26" s="1306"/>
    </row>
    <row r="27" spans="1:6" ht="18" customHeight="1" x14ac:dyDescent="0.2">
      <c r="A27" s="1592" t="s">
        <v>46</v>
      </c>
      <c r="B27" s="1593"/>
      <c r="C27" s="1593"/>
      <c r="D27" s="1593"/>
      <c r="E27" s="1594"/>
      <c r="F27" s="1306"/>
    </row>
    <row r="28" spans="1:6" ht="15" customHeight="1" x14ac:dyDescent="0.2">
      <c r="A28" s="1467" t="s">
        <v>47</v>
      </c>
      <c r="B28" s="1476" t="s">
        <v>48</v>
      </c>
      <c r="C28" s="1420">
        <f>[4]BS17A!$D27</f>
        <v>1671</v>
      </c>
      <c r="D28" s="1308">
        <f>[4]BS17A!$U27</f>
        <v>1080</v>
      </c>
      <c r="E28" s="1309">
        <f>[4]BS17A!$V27</f>
        <v>1804680</v>
      </c>
      <c r="F28" s="1306"/>
    </row>
    <row r="29" spans="1:6" ht="15" customHeight="1" x14ac:dyDescent="0.2">
      <c r="A29" s="1468" t="s">
        <v>49</v>
      </c>
      <c r="B29" s="1482" t="s">
        <v>50</v>
      </c>
      <c r="C29" s="1417">
        <f>[4]BS17A!$D28</f>
        <v>0</v>
      </c>
      <c r="D29" s="1311">
        <f>[4]BS17A!$U28</f>
        <v>1840</v>
      </c>
      <c r="E29" s="1312">
        <f>[4]BS17A!$V28</f>
        <v>0</v>
      </c>
      <c r="F29" s="1306"/>
    </row>
    <row r="30" spans="1:6" ht="15" customHeight="1" x14ac:dyDescent="0.2">
      <c r="A30" s="1468" t="s">
        <v>51</v>
      </c>
      <c r="B30" s="1464" t="s">
        <v>52</v>
      </c>
      <c r="C30" s="1417">
        <f>[4]BS17A!$D29</f>
        <v>0</v>
      </c>
      <c r="D30" s="1311">
        <f>[4]BS17A!$U29</f>
        <v>590</v>
      </c>
      <c r="E30" s="1312">
        <f>[4]BS17A!$V29</f>
        <v>0</v>
      </c>
      <c r="F30" s="1306"/>
    </row>
    <row r="31" spans="1:6" ht="15" customHeight="1" x14ac:dyDescent="0.2">
      <c r="A31" s="1468" t="s">
        <v>53</v>
      </c>
      <c r="B31" s="1464" t="s">
        <v>54</v>
      </c>
      <c r="C31" s="1417">
        <f>[4]BS17A!$D30</f>
        <v>18</v>
      </c>
      <c r="D31" s="1311">
        <f>[4]BS17A!$U30</f>
        <v>1460</v>
      </c>
      <c r="E31" s="1312">
        <f>[4]BS17A!$V30</f>
        <v>26280</v>
      </c>
      <c r="F31" s="1306"/>
    </row>
    <row r="32" spans="1:6" ht="15" customHeight="1" x14ac:dyDescent="0.2">
      <c r="A32" s="1468" t="s">
        <v>55</v>
      </c>
      <c r="B32" s="1464" t="s">
        <v>56</v>
      </c>
      <c r="C32" s="1417">
        <f>[4]BS17A!$D31</f>
        <v>871</v>
      </c>
      <c r="D32" s="1311">
        <f>[4]BS17A!$U31</f>
        <v>1170</v>
      </c>
      <c r="E32" s="1312">
        <f>[4]BS17A!$V31</f>
        <v>1019070</v>
      </c>
      <c r="F32" s="1306"/>
    </row>
    <row r="33" spans="1:6" ht="15" customHeight="1" x14ac:dyDescent="0.2">
      <c r="A33" s="1468" t="s">
        <v>57</v>
      </c>
      <c r="B33" s="1482" t="s">
        <v>58</v>
      </c>
      <c r="C33" s="1417">
        <f>[4]BS17A!$D32</f>
        <v>0</v>
      </c>
      <c r="D33" s="1311">
        <f>[4]BS17A!$U32</f>
        <v>1080</v>
      </c>
      <c r="E33" s="1312">
        <f>[4]BS17A!$V32</f>
        <v>0</v>
      </c>
      <c r="F33" s="1306"/>
    </row>
    <row r="34" spans="1:6" ht="15" customHeight="1" x14ac:dyDescent="0.2">
      <c r="A34" s="1468" t="s">
        <v>59</v>
      </c>
      <c r="B34" s="1464" t="s">
        <v>60</v>
      </c>
      <c r="C34" s="1417">
        <f>+[4]BS17A!$D796</f>
        <v>394</v>
      </c>
      <c r="D34" s="1311">
        <f>+[4]BS17A!$U796</f>
        <v>2620</v>
      </c>
      <c r="E34" s="1312">
        <f>+[4]BS17A!$V796</f>
        <v>1032280</v>
      </c>
      <c r="F34" s="1306"/>
    </row>
    <row r="35" spans="1:6" ht="15" customHeight="1" x14ac:dyDescent="0.2">
      <c r="A35" s="1468" t="s">
        <v>61</v>
      </c>
      <c r="B35" s="1482" t="s">
        <v>62</v>
      </c>
      <c r="C35" s="1417">
        <f>+[4]BS17A!$D797</f>
        <v>474</v>
      </c>
      <c r="D35" s="1311">
        <f>+[4]BS17A!$U797</f>
        <v>2620</v>
      </c>
      <c r="E35" s="1312">
        <f>+[4]BS17A!$V797</f>
        <v>1241880</v>
      </c>
      <c r="F35" s="1306"/>
    </row>
    <row r="36" spans="1:6" ht="15" customHeight="1" x14ac:dyDescent="0.2">
      <c r="A36" s="1468" t="s">
        <v>63</v>
      </c>
      <c r="B36" s="1482" t="s">
        <v>64</v>
      </c>
      <c r="C36" s="1417">
        <f>+[4]BS17A!$D798</f>
        <v>2</v>
      </c>
      <c r="D36" s="1311">
        <f>+[4]BS17A!$U798</f>
        <v>10450</v>
      </c>
      <c r="E36" s="1312">
        <f>+[4]BS17A!$V798</f>
        <v>20900</v>
      </c>
      <c r="F36" s="1306"/>
    </row>
    <row r="37" spans="1:6" ht="15" customHeight="1" x14ac:dyDescent="0.2">
      <c r="A37" s="1469" t="s">
        <v>65</v>
      </c>
      <c r="B37" s="1512" t="s">
        <v>66</v>
      </c>
      <c r="C37" s="1429">
        <f>+[4]BS17A!$D799</f>
        <v>37</v>
      </c>
      <c r="D37" s="1313">
        <f>+[4]BS17A!$U799</f>
        <v>12230</v>
      </c>
      <c r="E37" s="1314">
        <f>+[4]BS17A!$V799</f>
        <v>452510</v>
      </c>
      <c r="F37" s="1306"/>
    </row>
    <row r="38" spans="1:6" ht="18" customHeight="1" x14ac:dyDescent="0.2">
      <c r="A38" s="1597" t="s">
        <v>67</v>
      </c>
      <c r="B38" s="1598"/>
      <c r="C38" s="1598"/>
      <c r="D38" s="1598"/>
      <c r="E38" s="1599"/>
      <c r="F38" s="1306"/>
    </row>
    <row r="39" spans="1:6" ht="15" customHeight="1" x14ac:dyDescent="0.2">
      <c r="A39" s="1467" t="s">
        <v>68</v>
      </c>
      <c r="B39" s="1462" t="s">
        <v>69</v>
      </c>
      <c r="C39" s="1420">
        <f>+[4]BS17A!$D801</f>
        <v>0</v>
      </c>
      <c r="D39" s="1316">
        <f>+[4]BS17A!$U801</f>
        <v>3450</v>
      </c>
      <c r="E39" s="1317">
        <f>+[4]BS17A!$V801</f>
        <v>0</v>
      </c>
      <c r="F39" s="1306"/>
    </row>
    <row r="40" spans="1:6" ht="15" customHeight="1" x14ac:dyDescent="0.2">
      <c r="A40" s="1469" t="s">
        <v>70</v>
      </c>
      <c r="B40" s="1477" t="s">
        <v>71</v>
      </c>
      <c r="C40" s="1429">
        <f>+[4]BS17A!$D802</f>
        <v>0</v>
      </c>
      <c r="D40" s="1318">
        <f>+[4]BS17A!$U802</f>
        <v>8909</v>
      </c>
      <c r="E40" s="1319">
        <f>+[4]BS17A!$V802</f>
        <v>0</v>
      </c>
      <c r="F40" s="1306"/>
    </row>
    <row r="41" spans="1:6" ht="18" customHeight="1" x14ac:dyDescent="0.2">
      <c r="A41" s="1597" t="s">
        <v>72</v>
      </c>
      <c r="B41" s="1598"/>
      <c r="C41" s="1598"/>
      <c r="D41" s="1598"/>
      <c r="E41" s="1599"/>
      <c r="F41" s="1306"/>
    </row>
    <row r="42" spans="1:6" ht="15" customHeight="1" x14ac:dyDescent="0.2">
      <c r="A42" s="1467" t="s">
        <v>73</v>
      </c>
      <c r="B42" s="1484" t="s">
        <v>74</v>
      </c>
      <c r="C42" s="1420">
        <f>+[4]BS17A!$D34</f>
        <v>0</v>
      </c>
      <c r="D42" s="1316">
        <f>+[4]BS17A!$U34</f>
        <v>3530</v>
      </c>
      <c r="E42" s="1317">
        <f>+[4]BS17A!$V34</f>
        <v>0</v>
      </c>
      <c r="F42" s="1306"/>
    </row>
    <row r="43" spans="1:6" ht="15" customHeight="1" x14ac:dyDescent="0.2">
      <c r="A43" s="1468" t="s">
        <v>75</v>
      </c>
      <c r="B43" s="1464" t="s">
        <v>76</v>
      </c>
      <c r="C43" s="1417">
        <f>+[4]BS17A!$D35</f>
        <v>929</v>
      </c>
      <c r="D43" s="1311">
        <f>+[4]BS17A!$U35</f>
        <v>1940</v>
      </c>
      <c r="E43" s="1312">
        <f>+[4]BS17A!$V35</f>
        <v>1802260</v>
      </c>
      <c r="F43" s="1306"/>
    </row>
    <row r="44" spans="1:6" ht="15" customHeight="1" x14ac:dyDescent="0.2">
      <c r="A44" s="1468" t="s">
        <v>77</v>
      </c>
      <c r="B44" s="1464" t="s">
        <v>78</v>
      </c>
      <c r="C44" s="1417">
        <f>+[4]BS17A!$D36</f>
        <v>2</v>
      </c>
      <c r="D44" s="1311">
        <f>+[4]BS17A!$U36</f>
        <v>1940</v>
      </c>
      <c r="E44" s="1312">
        <f>+[4]BS17A!$V36</f>
        <v>3880</v>
      </c>
      <c r="F44" s="1306"/>
    </row>
    <row r="45" spans="1:6" ht="15" customHeight="1" x14ac:dyDescent="0.2">
      <c r="A45" s="1469" t="s">
        <v>79</v>
      </c>
      <c r="B45" s="1465" t="s">
        <v>80</v>
      </c>
      <c r="C45" s="1429">
        <f>+[4]BS17A!$D37</f>
        <v>568</v>
      </c>
      <c r="D45" s="1318">
        <f>+[4]BS17A!$U37</f>
        <v>590</v>
      </c>
      <c r="E45" s="1319">
        <f>+[4]BS17A!$V37</f>
        <v>335120</v>
      </c>
      <c r="F45" s="1306"/>
    </row>
    <row r="46" spans="1:6" ht="18" customHeight="1" x14ac:dyDescent="0.2">
      <c r="A46" s="1597" t="s">
        <v>81</v>
      </c>
      <c r="B46" s="1598"/>
      <c r="C46" s="1598"/>
      <c r="D46" s="1598"/>
      <c r="E46" s="1599"/>
      <c r="F46" s="1306"/>
    </row>
    <row r="47" spans="1:6" ht="15" customHeight="1" x14ac:dyDescent="0.2">
      <c r="A47" s="1467" t="s">
        <v>82</v>
      </c>
      <c r="B47" s="1484" t="s">
        <v>83</v>
      </c>
      <c r="C47" s="1420">
        <f>+[4]BS17A!$D39</f>
        <v>9</v>
      </c>
      <c r="D47" s="1316">
        <f>+[4]BS17A!$U39</f>
        <v>1680</v>
      </c>
      <c r="E47" s="1317">
        <f>+[4]BS17A!$V39</f>
        <v>15120</v>
      </c>
      <c r="F47" s="1306"/>
    </row>
    <row r="48" spans="1:6" ht="15" customHeight="1" x14ac:dyDescent="0.2">
      <c r="A48" s="1468" t="s">
        <v>84</v>
      </c>
      <c r="B48" s="1464" t="s">
        <v>85</v>
      </c>
      <c r="C48" s="1417">
        <f>+[4]BS17A!$D40</f>
        <v>25</v>
      </c>
      <c r="D48" s="1311">
        <f>+[4]BS17A!$U40</f>
        <v>1680</v>
      </c>
      <c r="E48" s="1312">
        <f>+[4]BS17A!$V40</f>
        <v>42000</v>
      </c>
      <c r="F48" s="1306"/>
    </row>
    <row r="49" spans="1:7" ht="15" customHeight="1" x14ac:dyDescent="0.2">
      <c r="A49" s="1469" t="s">
        <v>86</v>
      </c>
      <c r="B49" s="1465" t="s">
        <v>87</v>
      </c>
      <c r="C49" s="1429">
        <f>+[4]BS17A!$D41</f>
        <v>0</v>
      </c>
      <c r="D49" s="1318">
        <f>+[4]BS17A!$U41</f>
        <v>970</v>
      </c>
      <c r="E49" s="1319">
        <f>+[4]BS17A!$V41</f>
        <v>0</v>
      </c>
      <c r="F49" s="1306"/>
    </row>
    <row r="50" spans="1:7" ht="18" customHeight="1" x14ac:dyDescent="0.2">
      <c r="A50" s="1320"/>
      <c r="B50" s="1444" t="s">
        <v>88</v>
      </c>
      <c r="C50" s="1320">
        <f>SUM(C14:C49)</f>
        <v>16430</v>
      </c>
      <c r="D50" s="1321"/>
      <c r="E50" s="1322">
        <f>SUM(E14:E49)</f>
        <v>113190040</v>
      </c>
      <c r="F50" s="1306"/>
    </row>
    <row r="51" spans="1:7" ht="18" customHeight="1" x14ac:dyDescent="0.2">
      <c r="A51" s="1323"/>
      <c r="B51" s="1323"/>
      <c r="C51" s="1323"/>
      <c r="D51" s="1324"/>
      <c r="E51" s="1325"/>
      <c r="F51" s="1306"/>
    </row>
    <row r="52" spans="1:7" ht="12.75" x14ac:dyDescent="0.2">
      <c r="A52" s="1306"/>
      <c r="B52" s="1306"/>
      <c r="C52" s="1306"/>
      <c r="D52" s="1306"/>
      <c r="E52" s="1306"/>
      <c r="F52" s="1326"/>
      <c r="G52" s="1327"/>
    </row>
    <row r="53" spans="1:7" ht="12.75" x14ac:dyDescent="0.2">
      <c r="A53" s="1597" t="s">
        <v>89</v>
      </c>
      <c r="B53" s="1598"/>
      <c r="C53" s="1598"/>
      <c r="D53" s="1598"/>
      <c r="E53" s="1599"/>
      <c r="F53" s="1326"/>
      <c r="G53" s="1327"/>
    </row>
    <row r="54" spans="1:7" ht="42.75" customHeight="1" x14ac:dyDescent="0.2">
      <c r="A54" s="1077" t="s">
        <v>14</v>
      </c>
      <c r="B54" s="1077" t="s">
        <v>90</v>
      </c>
      <c r="C54" s="1544" t="s">
        <v>16</v>
      </c>
      <c r="D54" s="1124"/>
      <c r="E54" s="1546" t="s">
        <v>18</v>
      </c>
      <c r="F54" s="1306"/>
    </row>
    <row r="55" spans="1:7" ht="18" customHeight="1" x14ac:dyDescent="0.2">
      <c r="A55" s="1548" t="s">
        <v>91</v>
      </c>
      <c r="B55" s="1502" t="s">
        <v>92</v>
      </c>
      <c r="C55" s="1353">
        <f>+[4]BS17!$D12</f>
        <v>61325</v>
      </c>
      <c r="D55" s="1329"/>
      <c r="E55" s="1330">
        <f>+E56+E57+E58+E59+E60+E61+E65+E66+E67</f>
        <v>83099910</v>
      </c>
      <c r="F55" s="1306"/>
    </row>
    <row r="56" spans="1:7" ht="15" customHeight="1" x14ac:dyDescent="0.2">
      <c r="A56" s="1500" t="s">
        <v>93</v>
      </c>
      <c r="B56" s="1476" t="s">
        <v>94</v>
      </c>
      <c r="C56" s="1459">
        <f>+[4]BS17!$D13</f>
        <v>22548</v>
      </c>
      <c r="D56" s="1331"/>
      <c r="E56" s="1332">
        <f>+[4]BS17A!V83</f>
        <v>22170410</v>
      </c>
      <c r="F56" s="1306"/>
    </row>
    <row r="57" spans="1:7" ht="15" customHeight="1" x14ac:dyDescent="0.2">
      <c r="A57" s="1468" t="s">
        <v>95</v>
      </c>
      <c r="B57" s="1463" t="s">
        <v>96</v>
      </c>
      <c r="C57" s="1417">
        <f>+[4]BS17!$D14</f>
        <v>27283</v>
      </c>
      <c r="D57" s="1334"/>
      <c r="E57" s="1335">
        <f>+[4]BS17A!V174</f>
        <v>31514860</v>
      </c>
      <c r="F57" s="1306"/>
    </row>
    <row r="58" spans="1:7" ht="15" customHeight="1" x14ac:dyDescent="0.2">
      <c r="A58" s="1468" t="s">
        <v>97</v>
      </c>
      <c r="B58" s="1463" t="s">
        <v>98</v>
      </c>
      <c r="C58" s="1417">
        <f>+[4]BS17!$D15</f>
        <v>1051</v>
      </c>
      <c r="D58" s="1334"/>
      <c r="E58" s="1335">
        <f>+[4]BS17A!V243</f>
        <v>3557430</v>
      </c>
      <c r="F58" s="1306"/>
    </row>
    <row r="59" spans="1:7" ht="15" customHeight="1" x14ac:dyDescent="0.2">
      <c r="A59" s="1468" t="s">
        <v>99</v>
      </c>
      <c r="B59" s="1463" t="s">
        <v>100</v>
      </c>
      <c r="C59" s="1417">
        <f>+[4]BS17!$D16</f>
        <v>0</v>
      </c>
      <c r="D59" s="1334"/>
      <c r="E59" s="1335">
        <f>+[4]BS17A!V289</f>
        <v>0</v>
      </c>
      <c r="F59" s="1306"/>
    </row>
    <row r="60" spans="1:7" ht="15" customHeight="1" x14ac:dyDescent="0.2">
      <c r="A60" s="1495" t="s">
        <v>101</v>
      </c>
      <c r="B60" s="1483" t="s">
        <v>102</v>
      </c>
      <c r="C60" s="1443">
        <f>+[4]BS17!$D17</f>
        <v>1337</v>
      </c>
      <c r="D60" s="1336"/>
      <c r="E60" s="1337">
        <f>+[4]BS17A!V295</f>
        <v>5964430</v>
      </c>
      <c r="F60" s="1306"/>
    </row>
    <row r="61" spans="1:7" ht="15" customHeight="1" x14ac:dyDescent="0.2">
      <c r="A61" s="1467" t="s">
        <v>103</v>
      </c>
      <c r="B61" s="1503" t="s">
        <v>104</v>
      </c>
      <c r="C61" s="1445">
        <f>+[4]BS17!$D18</f>
        <v>6302</v>
      </c>
      <c r="D61" s="1338"/>
      <c r="E61" s="1339">
        <f>SUM(E62:E64)</f>
        <v>16467670</v>
      </c>
      <c r="F61" s="1306"/>
    </row>
    <row r="62" spans="1:7" ht="15" customHeight="1" x14ac:dyDescent="0.2">
      <c r="A62" s="1506"/>
      <c r="B62" s="1484" t="s">
        <v>105</v>
      </c>
      <c r="C62" s="1420">
        <f>+[4]BS17!$D19</f>
        <v>4549</v>
      </c>
      <c r="D62" s="1340"/>
      <c r="E62" s="1341">
        <f>+[4]BS17A!V362</f>
        <v>9805980</v>
      </c>
      <c r="F62" s="1306"/>
    </row>
    <row r="63" spans="1:7" ht="15" customHeight="1" x14ac:dyDescent="0.2">
      <c r="A63" s="1506"/>
      <c r="B63" s="1463" t="s">
        <v>106</v>
      </c>
      <c r="C63" s="1417">
        <f>+[4]BS17!$D20</f>
        <v>65</v>
      </c>
      <c r="D63" s="1334"/>
      <c r="E63" s="1335">
        <f>+[4]BS17A!V405</f>
        <v>166650</v>
      </c>
      <c r="F63" s="1306"/>
    </row>
    <row r="64" spans="1:7" ht="15" customHeight="1" x14ac:dyDescent="0.2">
      <c r="A64" s="1507"/>
      <c r="B64" s="1465" t="s">
        <v>107</v>
      </c>
      <c r="C64" s="1429">
        <f>+[4]BS17!$D21</f>
        <v>1688</v>
      </c>
      <c r="D64" s="1342"/>
      <c r="E64" s="1343">
        <f>+[4]BS17A!V428</f>
        <v>6495040</v>
      </c>
      <c r="F64" s="1306"/>
    </row>
    <row r="65" spans="1:7" ht="15" customHeight="1" x14ac:dyDescent="0.2">
      <c r="A65" s="1500" t="s">
        <v>108</v>
      </c>
      <c r="B65" s="1499" t="s">
        <v>109</v>
      </c>
      <c r="C65" s="1459">
        <f>+[4]BS17!$D22</f>
        <v>0</v>
      </c>
      <c r="D65" s="1331"/>
      <c r="E65" s="1332">
        <f>+[4]BS17A!V446</f>
        <v>0</v>
      </c>
      <c r="F65" s="1306"/>
    </row>
    <row r="66" spans="1:7" ht="15" customHeight="1" x14ac:dyDescent="0.2">
      <c r="A66" s="1468" t="s">
        <v>110</v>
      </c>
      <c r="B66" s="1463" t="s">
        <v>111</v>
      </c>
      <c r="C66" s="1417">
        <f>+[4]BS17!$D23</f>
        <v>90</v>
      </c>
      <c r="D66" s="1334"/>
      <c r="E66" s="1335">
        <f>+[4]BS17A!V456</f>
        <v>161070</v>
      </c>
      <c r="F66" s="1306"/>
    </row>
    <row r="67" spans="1:7" ht="15" customHeight="1" x14ac:dyDescent="0.2">
      <c r="A67" s="1495" t="s">
        <v>112</v>
      </c>
      <c r="B67" s="1483" t="s">
        <v>113</v>
      </c>
      <c r="C67" s="1443">
        <f>+[4]BS17!$D24</f>
        <v>2714</v>
      </c>
      <c r="D67" s="1336"/>
      <c r="E67" s="1337">
        <f>+[4]BS17A!V500</f>
        <v>3264040</v>
      </c>
      <c r="F67" s="1306"/>
    </row>
    <row r="68" spans="1:7" ht="15" customHeight="1" x14ac:dyDescent="0.2">
      <c r="A68" s="1508" t="s">
        <v>114</v>
      </c>
      <c r="B68" s="1498" t="s">
        <v>115</v>
      </c>
      <c r="C68" s="1460">
        <f>+[4]BS17!$D25</f>
        <v>3916</v>
      </c>
      <c r="D68" s="1344"/>
      <c r="E68" s="1345">
        <f>SUM(E69:E74)</f>
        <v>56028020</v>
      </c>
      <c r="F68" s="1306"/>
    </row>
    <row r="69" spans="1:7" ht="15" customHeight="1" x14ac:dyDescent="0.2">
      <c r="A69" s="1468" t="s">
        <v>116</v>
      </c>
      <c r="B69" s="1463" t="s">
        <v>117</v>
      </c>
      <c r="C69" s="1417">
        <f>+[4]BS17!$D26</f>
        <v>2496</v>
      </c>
      <c r="D69" s="1334"/>
      <c r="E69" s="1335">
        <f>+[4]BS17A!V535</f>
        <v>19245280</v>
      </c>
      <c r="F69" s="1306"/>
    </row>
    <row r="70" spans="1:7" ht="15" customHeight="1" x14ac:dyDescent="0.2">
      <c r="A70" s="1468" t="s">
        <v>118</v>
      </c>
      <c r="B70" s="1463" t="s">
        <v>119</v>
      </c>
      <c r="C70" s="1417">
        <f>+[4]BS17!$D27</f>
        <v>3</v>
      </c>
      <c r="D70" s="1334"/>
      <c r="E70" s="1335">
        <f>+[4]BS17A!V590</f>
        <v>67830</v>
      </c>
      <c r="F70" s="1306"/>
    </row>
    <row r="71" spans="1:7" ht="15" customHeight="1" x14ac:dyDescent="0.2">
      <c r="A71" s="1468" t="s">
        <v>120</v>
      </c>
      <c r="B71" s="1463" t="s">
        <v>121</v>
      </c>
      <c r="C71" s="1417">
        <f>+[4]BS17!$D28</f>
        <v>513</v>
      </c>
      <c r="D71" s="1334"/>
      <c r="E71" s="1335">
        <f>+[4]BS17A!V615</f>
        <v>25569220</v>
      </c>
      <c r="F71" s="1306"/>
    </row>
    <row r="72" spans="1:7" ht="15" customHeight="1" x14ac:dyDescent="0.2">
      <c r="A72" s="1468" t="s">
        <v>122</v>
      </c>
      <c r="B72" s="1463" t="s">
        <v>123</v>
      </c>
      <c r="C72" s="1417">
        <f>+[4]BS17!$D30+[4]BS17!$D32</f>
        <v>691</v>
      </c>
      <c r="D72" s="1334"/>
      <c r="E72" s="1335">
        <f>+[4]BS17A!V633-[4]BS17A!V634</f>
        <v>10093470</v>
      </c>
      <c r="F72" s="1306"/>
    </row>
    <row r="73" spans="1:7" ht="15" customHeight="1" x14ac:dyDescent="0.2">
      <c r="A73" s="1509"/>
      <c r="B73" s="1463" t="s">
        <v>124</v>
      </c>
      <c r="C73" s="1417">
        <f>+[4]BS17!$D31</f>
        <v>213</v>
      </c>
      <c r="D73" s="1334"/>
      <c r="E73" s="1335">
        <f>+[4]BS17A!V634</f>
        <v>1052220</v>
      </c>
      <c r="F73" s="1306"/>
    </row>
    <row r="74" spans="1:7" ht="15" customHeight="1" x14ac:dyDescent="0.2">
      <c r="A74" s="1510" t="s">
        <v>125</v>
      </c>
      <c r="B74" s="1504" t="s">
        <v>126</v>
      </c>
      <c r="C74" s="1450">
        <f>+[4]BS17!$D33</f>
        <v>0</v>
      </c>
      <c r="D74" s="1425"/>
      <c r="E74" s="1426">
        <f>+[4]BS17A!V654</f>
        <v>0</v>
      </c>
      <c r="F74" s="1306"/>
    </row>
    <row r="75" spans="1:7" ht="15" customHeight="1" x14ac:dyDescent="0.2">
      <c r="A75" s="1511" t="s">
        <v>127</v>
      </c>
      <c r="B75" s="1505" t="s">
        <v>128</v>
      </c>
      <c r="C75" s="1461">
        <f>+[4]BS17!$D34</f>
        <v>0</v>
      </c>
      <c r="D75" s="1346"/>
      <c r="E75" s="1347">
        <f>+[4]BS17A!V783</f>
        <v>0</v>
      </c>
      <c r="F75" s="1306"/>
    </row>
    <row r="76" spans="1:7" ht="15" customHeight="1" x14ac:dyDescent="0.2">
      <c r="A76" s="1470"/>
      <c r="B76" s="1549" t="s">
        <v>129</v>
      </c>
      <c r="C76" s="1353">
        <f>+C55+C68+C75</f>
        <v>65241</v>
      </c>
      <c r="D76" s="1329"/>
      <c r="E76" s="1349">
        <f>+E55+E68+E75</f>
        <v>139127930</v>
      </c>
      <c r="F76" s="1306"/>
    </row>
    <row r="77" spans="1:7" ht="12.75" x14ac:dyDescent="0.2">
      <c r="A77" s="1306"/>
      <c r="B77" s="1306"/>
      <c r="C77" s="1306"/>
      <c r="D77" s="1306"/>
      <c r="E77" s="1306"/>
      <c r="F77" s="1326"/>
      <c r="G77" s="1327"/>
    </row>
    <row r="78" spans="1:7" ht="12.75" x14ac:dyDescent="0.2">
      <c r="A78" s="1306"/>
      <c r="B78" s="1306"/>
      <c r="C78" s="1306"/>
      <c r="D78" s="1306"/>
      <c r="E78" s="1306"/>
      <c r="F78" s="1326"/>
      <c r="G78" s="1327"/>
    </row>
    <row r="79" spans="1:7" ht="12.75" x14ac:dyDescent="0.2">
      <c r="A79" s="1589" t="s">
        <v>130</v>
      </c>
      <c r="B79" s="1590"/>
      <c r="C79" s="1590"/>
      <c r="D79" s="1590"/>
      <c r="E79" s="1591"/>
      <c r="F79" s="1326"/>
      <c r="G79" s="1327"/>
    </row>
    <row r="80" spans="1:7" ht="45" customHeight="1" x14ac:dyDescent="0.2">
      <c r="A80" s="1077" t="s">
        <v>14</v>
      </c>
      <c r="B80" s="1545" t="s">
        <v>15</v>
      </c>
      <c r="C80" s="1122" t="s">
        <v>16</v>
      </c>
      <c r="D80" s="1124"/>
      <c r="E80" s="1125" t="s">
        <v>18</v>
      </c>
      <c r="F80" s="1326"/>
      <c r="G80" s="1327"/>
    </row>
    <row r="81" spans="1:6" ht="15" customHeight="1" x14ac:dyDescent="0.2">
      <c r="A81" s="1501" t="s">
        <v>131</v>
      </c>
      <c r="B81" s="1476" t="s">
        <v>132</v>
      </c>
      <c r="C81" s="1420">
        <f>+[4]BS17!D49</f>
        <v>0</v>
      </c>
      <c r="D81" s="1331"/>
      <c r="E81" s="1350">
        <f>+SUM([4]BS17A!V673+[4]BS17A!V719)</f>
        <v>0</v>
      </c>
      <c r="F81" s="1306"/>
    </row>
    <row r="82" spans="1:6" ht="15" customHeight="1" x14ac:dyDescent="0.2">
      <c r="A82" s="1490">
        <v>2001</v>
      </c>
      <c r="B82" s="1463" t="s">
        <v>133</v>
      </c>
      <c r="C82" s="1417">
        <f>+[4]BS17!E130</f>
        <v>1064</v>
      </c>
      <c r="D82" s="1334"/>
      <c r="E82" s="1351">
        <f>+[4]BS17A!V1574</f>
        <v>8552850</v>
      </c>
      <c r="F82" s="1306"/>
    </row>
    <row r="83" spans="1:6" ht="15" customHeight="1" x14ac:dyDescent="0.2">
      <c r="A83" s="1495" t="s">
        <v>134</v>
      </c>
      <c r="B83" s="1483" t="s">
        <v>135</v>
      </c>
      <c r="C83" s="1443">
        <f>+[4]BS17A!D1849</f>
        <v>27</v>
      </c>
      <c r="D83" s="1336"/>
      <c r="E83" s="1352">
        <f>+[4]BS17A!V1849</f>
        <v>1821960</v>
      </c>
      <c r="F83" s="1306"/>
    </row>
    <row r="84" spans="1:6" ht="17.25" customHeight="1" x14ac:dyDescent="0.2">
      <c r="A84" s="1470"/>
      <c r="B84" s="1549" t="s">
        <v>136</v>
      </c>
      <c r="C84" s="1353">
        <f>+SUM(C81:C83)</f>
        <v>1091</v>
      </c>
      <c r="D84" s="1329"/>
      <c r="E84" s="1354">
        <f>SUM(E81:E83)</f>
        <v>10374810</v>
      </c>
      <c r="F84" s="1306"/>
    </row>
    <row r="85" spans="1:6" ht="12.75" x14ac:dyDescent="0.2">
      <c r="A85" s="1306"/>
      <c r="B85" s="1306"/>
      <c r="C85" s="1306"/>
      <c r="D85" s="1306"/>
      <c r="E85" s="1306"/>
      <c r="F85" s="1306"/>
    </row>
    <row r="86" spans="1:6" ht="12.75" x14ac:dyDescent="0.2">
      <c r="A86" s="1306"/>
      <c r="B86" s="1306"/>
      <c r="C86" s="1306"/>
      <c r="D86" s="1306"/>
      <c r="E86" s="1306"/>
      <c r="F86" s="1303"/>
    </row>
    <row r="87" spans="1:6" ht="12.75" x14ac:dyDescent="0.15">
      <c r="A87" s="1607" t="s">
        <v>137</v>
      </c>
      <c r="B87" s="1608"/>
      <c r="C87" s="1608"/>
      <c r="D87" s="1608"/>
      <c r="E87" s="1608"/>
      <c r="F87" s="1609"/>
    </row>
    <row r="88" spans="1:6" ht="33.75" customHeight="1" x14ac:dyDescent="0.1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45" customHeight="1" x14ac:dyDescent="0.15">
      <c r="A89" s="1611"/>
      <c r="B89" s="1611"/>
      <c r="C89" s="1545" t="s">
        <v>138</v>
      </c>
      <c r="D89" s="1207" t="s">
        <v>139</v>
      </c>
      <c r="E89" s="1123" t="s">
        <v>140</v>
      </c>
      <c r="F89" s="1546" t="s">
        <v>18</v>
      </c>
    </row>
    <row r="90" spans="1:6" ht="15" customHeight="1" x14ac:dyDescent="0.2">
      <c r="A90" s="1467" t="s">
        <v>141</v>
      </c>
      <c r="B90" s="1462" t="s">
        <v>142</v>
      </c>
      <c r="C90" s="1453">
        <f>+[4]BS17!F68</f>
        <v>5</v>
      </c>
      <c r="D90" s="1355">
        <f>+[4]BS17!G68</f>
        <v>0</v>
      </c>
      <c r="E90" s="1356">
        <f>+[4]BS17!H68</f>
        <v>0</v>
      </c>
      <c r="F90" s="1357">
        <f>[4]BS17A!V811</f>
        <v>725350</v>
      </c>
    </row>
    <row r="91" spans="1:6" ht="15" customHeight="1" x14ac:dyDescent="0.2">
      <c r="A91" s="1468" t="s">
        <v>143</v>
      </c>
      <c r="B91" s="1463" t="s">
        <v>144</v>
      </c>
      <c r="C91" s="1454">
        <f>+[4]BS17!F69</f>
        <v>158</v>
      </c>
      <c r="D91" s="1358">
        <f>+[4]BS17!G69</f>
        <v>0</v>
      </c>
      <c r="E91" s="1359">
        <f>+[4]BS17!H69</f>
        <v>0</v>
      </c>
      <c r="F91" s="1360">
        <f>[4]BS17A!V882</f>
        <v>48725080</v>
      </c>
    </row>
    <row r="92" spans="1:6" ht="15" customHeight="1" x14ac:dyDescent="0.2">
      <c r="A92" s="1468" t="s">
        <v>145</v>
      </c>
      <c r="B92" s="1463" t="s">
        <v>146</v>
      </c>
      <c r="C92" s="1454">
        <f>+[4]BS17!F70</f>
        <v>31</v>
      </c>
      <c r="D92" s="1358">
        <f>+[4]BS17!G70</f>
        <v>4</v>
      </c>
      <c r="E92" s="1359">
        <f>+[4]BS17!H70</f>
        <v>0</v>
      </c>
      <c r="F92" s="1360">
        <f>[4]BS17A!V961</f>
        <v>2692845</v>
      </c>
    </row>
    <row r="93" spans="1:6" ht="15" customHeight="1" x14ac:dyDescent="0.2">
      <c r="A93" s="1468" t="s">
        <v>147</v>
      </c>
      <c r="B93" s="1463" t="s">
        <v>148</v>
      </c>
      <c r="C93" s="1454">
        <f>+[4]BS17!F71</f>
        <v>4</v>
      </c>
      <c r="D93" s="1358">
        <f>+[4]BS17!G71</f>
        <v>0</v>
      </c>
      <c r="E93" s="1359">
        <f>+[4]BS17!H71</f>
        <v>0</v>
      </c>
      <c r="F93" s="1360">
        <f>[4]BS17A!V1037</f>
        <v>459050</v>
      </c>
    </row>
    <row r="94" spans="1:6" ht="15" customHeight="1" x14ac:dyDescent="0.2">
      <c r="A94" s="1468" t="s">
        <v>149</v>
      </c>
      <c r="B94" s="1463" t="s">
        <v>150</v>
      </c>
      <c r="C94" s="1454">
        <f>+[4]BS17!F72</f>
        <v>51</v>
      </c>
      <c r="D94" s="1358">
        <f>+[4]BS17!G72</f>
        <v>1</v>
      </c>
      <c r="E94" s="1359">
        <f>+[4]BS17!H72</f>
        <v>0</v>
      </c>
      <c r="F94" s="1360">
        <f>[4]BS17A!V1098</f>
        <v>2576535</v>
      </c>
    </row>
    <row r="95" spans="1:6" ht="15" customHeight="1" x14ac:dyDescent="0.2">
      <c r="A95" s="1468" t="s">
        <v>151</v>
      </c>
      <c r="B95" s="1463" t="s">
        <v>152</v>
      </c>
      <c r="C95" s="1454">
        <f>+[4]BS17!F73</f>
        <v>119</v>
      </c>
      <c r="D95" s="1358">
        <f>+[4]BS17!G73</f>
        <v>2</v>
      </c>
      <c r="E95" s="1359">
        <f>+[4]BS17!H73</f>
        <v>0</v>
      </c>
      <c r="F95" s="1360">
        <f>[4]BS17A!V1166</f>
        <v>2920415</v>
      </c>
    </row>
    <row r="96" spans="1:6" ht="15" customHeight="1" x14ac:dyDescent="0.2">
      <c r="A96" s="1468" t="s">
        <v>153</v>
      </c>
      <c r="B96" s="1463" t="s">
        <v>154</v>
      </c>
      <c r="C96" s="1454">
        <f>+[4]BS17!F74</f>
        <v>2</v>
      </c>
      <c r="D96" s="1358">
        <f>+[4]BS17!G74</f>
        <v>2</v>
      </c>
      <c r="E96" s="1359">
        <f>+[4]BS17!H74</f>
        <v>0</v>
      </c>
      <c r="F96" s="1360">
        <f>[4]BS17A!V1221</f>
        <v>307230</v>
      </c>
    </row>
    <row r="97" spans="1:6" ht="15" customHeight="1" x14ac:dyDescent="0.2">
      <c r="A97" s="1468" t="s">
        <v>155</v>
      </c>
      <c r="B97" s="1463" t="s">
        <v>156</v>
      </c>
      <c r="C97" s="1454">
        <f>+[4]BS17!F75</f>
        <v>3</v>
      </c>
      <c r="D97" s="1358">
        <f>+[4]BS17!G75</f>
        <v>0</v>
      </c>
      <c r="E97" s="1359">
        <f>+[4]BS17!H75</f>
        <v>0</v>
      </c>
      <c r="F97" s="1360">
        <f>[4]BS17A!V1287</f>
        <v>153240</v>
      </c>
    </row>
    <row r="98" spans="1:6" ht="15" customHeight="1" x14ac:dyDescent="0.2">
      <c r="A98" s="1468" t="s">
        <v>157</v>
      </c>
      <c r="B98" s="1463" t="s">
        <v>158</v>
      </c>
      <c r="C98" s="1454">
        <f>+[4]BS17!F76</f>
        <v>175</v>
      </c>
      <c r="D98" s="1358">
        <f>+[4]BS17!G76</f>
        <v>29</v>
      </c>
      <c r="E98" s="1359">
        <f>+[4]BS17!H76</f>
        <v>0</v>
      </c>
      <c r="F98" s="1360">
        <f>[4]BS17A!V1357</f>
        <v>44559620</v>
      </c>
    </row>
    <row r="99" spans="1:6" ht="15" customHeight="1" x14ac:dyDescent="0.2">
      <c r="A99" s="1468" t="s">
        <v>159</v>
      </c>
      <c r="B99" s="1463" t="s">
        <v>160</v>
      </c>
      <c r="C99" s="1454">
        <f>+[4]BS17!F77</f>
        <v>17</v>
      </c>
      <c r="D99" s="1358">
        <f>+[4]BS17!G77</f>
        <v>1</v>
      </c>
      <c r="E99" s="1359">
        <f>+[4]BS17!H77</f>
        <v>0</v>
      </c>
      <c r="F99" s="1360">
        <f>[4]BS17A!V1441</f>
        <v>2612765</v>
      </c>
    </row>
    <row r="100" spans="1:6" ht="15" customHeight="1" x14ac:dyDescent="0.2">
      <c r="A100" s="1468" t="s">
        <v>161</v>
      </c>
      <c r="B100" s="1463" t="s">
        <v>162</v>
      </c>
      <c r="C100" s="1454">
        <f>+[4]BS17!F78</f>
        <v>27</v>
      </c>
      <c r="D100" s="1358">
        <f>+[4]BS17!G78</f>
        <v>4</v>
      </c>
      <c r="E100" s="1359">
        <f>+[4]BS17!H78</f>
        <v>0</v>
      </c>
      <c r="F100" s="1360">
        <f>[4]BS17A!V1489</f>
        <v>5008120</v>
      </c>
    </row>
    <row r="101" spans="1:6" ht="15" customHeight="1" x14ac:dyDescent="0.2">
      <c r="A101" s="1468" t="s">
        <v>163</v>
      </c>
      <c r="B101" s="1463" t="s">
        <v>164</v>
      </c>
      <c r="C101" s="1454">
        <f>+[4]BS17!F79</f>
        <v>8</v>
      </c>
      <c r="D101" s="1358">
        <f>+[4]BS17!G79</f>
        <v>1</v>
      </c>
      <c r="E101" s="1359">
        <f>+[4]BS17!H79</f>
        <v>0</v>
      </c>
      <c r="F101" s="1360">
        <f>[4]BS17A!V1592</f>
        <v>1948425</v>
      </c>
    </row>
    <row r="102" spans="1:6" ht="15" customHeight="1" x14ac:dyDescent="0.2">
      <c r="A102" s="1495" t="s">
        <v>165</v>
      </c>
      <c r="B102" s="1483" t="s">
        <v>166</v>
      </c>
      <c r="C102" s="1455">
        <f>+[4]BS17!F80</f>
        <v>42</v>
      </c>
      <c r="D102" s="1361">
        <f>+[4]BS17!G80</f>
        <v>6</v>
      </c>
      <c r="E102" s="1362">
        <f>+[4]BS17!H80</f>
        <v>0</v>
      </c>
      <c r="F102" s="1363">
        <f>[4]BS17A!V1597</f>
        <v>7807670</v>
      </c>
    </row>
    <row r="103" spans="1:6" ht="15" customHeight="1" x14ac:dyDescent="0.2">
      <c r="A103" s="1467" t="s">
        <v>167</v>
      </c>
      <c r="B103" s="1462" t="s">
        <v>168</v>
      </c>
      <c r="C103" s="1453">
        <f>+[4]BS17!F81</f>
        <v>72</v>
      </c>
      <c r="D103" s="1355">
        <f>+[4]BS17!G81</f>
        <v>3</v>
      </c>
      <c r="E103" s="1356">
        <f>+[4]BS17!H81</f>
        <v>0</v>
      </c>
      <c r="F103" s="1357">
        <f>+[4]BS17A!V1631</f>
        <v>8101665</v>
      </c>
    </row>
    <row r="104" spans="1:6" ht="15" customHeight="1" x14ac:dyDescent="0.2">
      <c r="A104" s="1468"/>
      <c r="B104" s="1463" t="s">
        <v>169</v>
      </c>
      <c r="C104" s="1454">
        <f>+[4]BS17A!D1635</f>
        <v>0</v>
      </c>
      <c r="D104" s="1358">
        <f>+[4]BS17A!F1635</f>
        <v>0</v>
      </c>
      <c r="E104" s="1359">
        <f>+[4]BS17A!G1635</f>
        <v>0</v>
      </c>
      <c r="F104" s="1360">
        <f>+[4]BS17A!V1635</f>
        <v>0</v>
      </c>
    </row>
    <row r="105" spans="1:6" ht="15" customHeight="1" x14ac:dyDescent="0.2">
      <c r="A105" s="1468"/>
      <c r="B105" s="1463" t="s">
        <v>170</v>
      </c>
      <c r="C105" s="1454">
        <f>+[4]BS17A!D1634</f>
        <v>37</v>
      </c>
      <c r="D105" s="1358">
        <f>+[4]BS17A!F1634</f>
        <v>0</v>
      </c>
      <c r="E105" s="1359">
        <f>+[4]BS17A!G1634</f>
        <v>0</v>
      </c>
      <c r="F105" s="1360">
        <f>+[4]BS17A!V1634</f>
        <v>4632030</v>
      </c>
    </row>
    <row r="106" spans="1:6" ht="15" customHeight="1" x14ac:dyDescent="0.2">
      <c r="A106" s="1469"/>
      <c r="B106" s="1477" t="s">
        <v>171</v>
      </c>
      <c r="C106" s="1456">
        <f>+[4]BS17A!D1632+[4]BS17A!D1633</f>
        <v>35</v>
      </c>
      <c r="D106" s="1365">
        <f>+[4]BS17A!F1632+[4]BS17A!F1633</f>
        <v>3</v>
      </c>
      <c r="E106" s="1366">
        <f>+[4]BS17A!G1632+[4]BS17A!G1633</f>
        <v>0</v>
      </c>
      <c r="F106" s="1367">
        <f>+[4]BS17A!V1632+[4]BS17A!V1633</f>
        <v>3469635</v>
      </c>
    </row>
    <row r="107" spans="1:6" ht="15" customHeight="1" x14ac:dyDescent="0.2">
      <c r="A107" s="1500" t="s">
        <v>172</v>
      </c>
      <c r="B107" s="1499" t="s">
        <v>173</v>
      </c>
      <c r="C107" s="1457">
        <f>+[4]BS17!F82</f>
        <v>44</v>
      </c>
      <c r="D107" s="1368">
        <f>+[4]BS17!G82</f>
        <v>3</v>
      </c>
      <c r="E107" s="1369">
        <f>+[4]BS17!H82</f>
        <v>0</v>
      </c>
      <c r="F107" s="1370">
        <f>+[4]BS17A!V1639</f>
        <v>8454295</v>
      </c>
    </row>
    <row r="108" spans="1:6" ht="15" customHeight="1" x14ac:dyDescent="0.2">
      <c r="A108" s="1496">
        <v>2106</v>
      </c>
      <c r="B108" s="1477" t="s">
        <v>174</v>
      </c>
      <c r="C108" s="1456">
        <f>[4]BS17A!D1845</f>
        <v>6</v>
      </c>
      <c r="D108" s="1365">
        <f>[4]BS17A!F1845</f>
        <v>0</v>
      </c>
      <c r="E108" s="1366">
        <f>[4]BS17A!G1845</f>
        <v>0</v>
      </c>
      <c r="F108" s="1367">
        <f>+[4]BS17A!V1845</f>
        <v>314160</v>
      </c>
    </row>
    <row r="109" spans="1:6" ht="15" customHeight="1" x14ac:dyDescent="0.2">
      <c r="A109" s="1475"/>
      <c r="B109" s="1474" t="s">
        <v>175</v>
      </c>
      <c r="C109" s="1458">
        <f>SUM(C90:C108)-C103</f>
        <v>764</v>
      </c>
      <c r="D109" s="1372">
        <f>SUM(D90:D108)-D103</f>
        <v>56</v>
      </c>
      <c r="E109" s="1373">
        <f>+SUM(E90:E103)+E107+E108</f>
        <v>0</v>
      </c>
      <c r="F109" s="1374">
        <f>+SUM(F90:F103)+F107+F108</f>
        <v>137366465</v>
      </c>
    </row>
    <row r="110" spans="1:6" ht="12.75" x14ac:dyDescent="0.2">
      <c r="A110" s="1306"/>
      <c r="B110" s="1306"/>
      <c r="C110" s="1306"/>
      <c r="D110" s="1306"/>
      <c r="E110" s="1306"/>
      <c r="F110" s="1303"/>
    </row>
    <row r="111" spans="1:6" ht="12.75" x14ac:dyDescent="0.2">
      <c r="A111" s="1306"/>
      <c r="B111" s="1306"/>
      <c r="C111" s="1306"/>
      <c r="D111" s="1306"/>
      <c r="E111" s="1306"/>
      <c r="F111" s="1303"/>
    </row>
    <row r="112" spans="1:6" ht="12.75" x14ac:dyDescent="0.2">
      <c r="A112" s="1589" t="s">
        <v>176</v>
      </c>
      <c r="B112" s="1590"/>
      <c r="C112" s="1590"/>
      <c r="D112" s="1590"/>
      <c r="E112" s="1591"/>
      <c r="F112" s="1303"/>
    </row>
    <row r="113" spans="1:6" ht="49.5" customHeight="1" x14ac:dyDescent="0.2">
      <c r="A113" s="1077" t="s">
        <v>14</v>
      </c>
      <c r="B113" s="1077" t="s">
        <v>15</v>
      </c>
      <c r="C113" s="1544" t="s">
        <v>16</v>
      </c>
      <c r="D113" s="1123" t="s">
        <v>17</v>
      </c>
      <c r="E113" s="1546" t="s">
        <v>18</v>
      </c>
      <c r="F113" s="1303"/>
    </row>
    <row r="114" spans="1:6" ht="15" customHeight="1" x14ac:dyDescent="0.2">
      <c r="A114" s="1467" t="s">
        <v>177</v>
      </c>
      <c r="B114" s="1462" t="s">
        <v>178</v>
      </c>
      <c r="C114" s="1420">
        <f>+[4]BS17A!D1636</f>
        <v>86</v>
      </c>
      <c r="D114" s="1375">
        <f>+[4]BS17A!U1636</f>
        <v>125180</v>
      </c>
      <c r="E114" s="1376">
        <f>+[4]BS17A!V1636</f>
        <v>10765480</v>
      </c>
      <c r="F114" s="1306"/>
    </row>
    <row r="115" spans="1:6" ht="15" customHeight="1" x14ac:dyDescent="0.2">
      <c r="A115" s="1469" t="s">
        <v>179</v>
      </c>
      <c r="B115" s="1493" t="s">
        <v>180</v>
      </c>
      <c r="C115" s="1443">
        <f>+[4]BS17A!D1637</f>
        <v>9</v>
      </c>
      <c r="D115" s="1377">
        <f>+[4]BS17A!U1637</f>
        <v>131720</v>
      </c>
      <c r="E115" s="1352">
        <f>+[4]BS17A!V1637</f>
        <v>1185480</v>
      </c>
      <c r="F115" s="1306"/>
    </row>
    <row r="116" spans="1:6" ht="15" customHeight="1" x14ac:dyDescent="0.2">
      <c r="A116" s="1353"/>
      <c r="B116" s="1428" t="s">
        <v>181</v>
      </c>
      <c r="C116" s="1353">
        <f>SUM(C114:C115)</f>
        <v>95</v>
      </c>
      <c r="D116" s="1329"/>
      <c r="E116" s="1354">
        <f>SUM(E114:E115)</f>
        <v>11950960</v>
      </c>
      <c r="F116" s="1306"/>
    </row>
    <row r="117" spans="1:6" ht="12.75" x14ac:dyDescent="0.2">
      <c r="A117" s="1306"/>
      <c r="B117" s="1306"/>
      <c r="C117" s="1306"/>
      <c r="D117" s="1306"/>
      <c r="E117" s="1306"/>
      <c r="F117" s="1306"/>
    </row>
    <row r="118" spans="1:6" ht="12.75" x14ac:dyDescent="0.2">
      <c r="A118" s="1306"/>
      <c r="B118" s="1306"/>
      <c r="C118" s="1306"/>
      <c r="D118" s="1306"/>
      <c r="E118" s="1306"/>
      <c r="F118" s="1303"/>
    </row>
    <row r="119" spans="1:6" ht="12.75" x14ac:dyDescent="0.2">
      <c r="A119" s="1606" t="s">
        <v>182</v>
      </c>
      <c r="B119" s="1606"/>
      <c r="C119" s="1606"/>
      <c r="D119" s="1306"/>
      <c r="E119" s="1306"/>
      <c r="F119" s="1303"/>
    </row>
    <row r="120" spans="1:6" ht="38.25" customHeight="1" x14ac:dyDescent="0.2">
      <c r="A120" s="1077" t="s">
        <v>14</v>
      </c>
      <c r="B120" s="1077" t="s">
        <v>16</v>
      </c>
      <c r="C120" s="1077" t="s">
        <v>18</v>
      </c>
      <c r="D120" s="1306"/>
      <c r="E120" s="1306"/>
      <c r="F120" s="1306"/>
    </row>
    <row r="121" spans="1:6" ht="15" customHeight="1" x14ac:dyDescent="0.2">
      <c r="A121" s="1378" t="s">
        <v>183</v>
      </c>
      <c r="B121" s="1379" t="s">
        <v>184</v>
      </c>
      <c r="C121" s="1380">
        <f>+[4]BS17A!V1871+[4]BS17A!V1889+[4]BS17A!V1914</f>
        <v>10482660</v>
      </c>
      <c r="D121" s="1306"/>
      <c r="E121" s="1306"/>
      <c r="F121" s="1306"/>
    </row>
    <row r="122" spans="1:6" ht="12.75" x14ac:dyDescent="0.2">
      <c r="A122" s="1306"/>
      <c r="B122" s="1306"/>
      <c r="C122" s="1306"/>
      <c r="D122" s="1306"/>
      <c r="E122" s="1303"/>
      <c r="F122" s="1306"/>
    </row>
    <row r="123" spans="1:6" ht="12.75" x14ac:dyDescent="0.2">
      <c r="A123" s="1306"/>
      <c r="B123" s="1306"/>
      <c r="C123" s="1306"/>
      <c r="D123" s="1306"/>
      <c r="E123" s="1303"/>
      <c r="F123" s="1306"/>
    </row>
    <row r="124" spans="1:6" ht="12.75" x14ac:dyDescent="0.2">
      <c r="A124" s="1589" t="s">
        <v>185</v>
      </c>
      <c r="B124" s="1590"/>
      <c r="C124" s="1590"/>
      <c r="D124" s="1590"/>
      <c r="E124" s="1591"/>
      <c r="F124" s="1303"/>
    </row>
    <row r="125" spans="1:6" ht="45.75" customHeight="1" x14ac:dyDescent="0.2">
      <c r="A125" s="1077" t="s">
        <v>14</v>
      </c>
      <c r="B125" s="1077" t="s">
        <v>15</v>
      </c>
      <c r="C125" s="1544" t="s">
        <v>16</v>
      </c>
      <c r="D125" s="1123" t="s">
        <v>17</v>
      </c>
      <c r="E125" s="1546" t="s">
        <v>18</v>
      </c>
      <c r="F125" s="1303"/>
    </row>
    <row r="126" spans="1:6" ht="15" customHeight="1" x14ac:dyDescent="0.2">
      <c r="A126" s="1467" t="s">
        <v>186</v>
      </c>
      <c r="B126" s="1484" t="s">
        <v>187</v>
      </c>
      <c r="C126" s="1420">
        <f>+[4]BS17A!$D59</f>
        <v>4920</v>
      </c>
      <c r="D126" s="1316">
        <f>+[4]BS17A!$U59</f>
        <v>32060</v>
      </c>
      <c r="E126" s="1381">
        <f>+[4]BS17A!$V59</f>
        <v>157735200</v>
      </c>
      <c r="F126" s="1306"/>
    </row>
    <row r="127" spans="1:6" ht="15" customHeight="1" x14ac:dyDescent="0.2">
      <c r="A127" s="1468" t="s">
        <v>188</v>
      </c>
      <c r="B127" s="1464" t="s">
        <v>189</v>
      </c>
      <c r="C127" s="1417">
        <f>+[4]BS17A!$D60</f>
        <v>0</v>
      </c>
      <c r="D127" s="1311">
        <f>+[4]BS17A!$U60</f>
        <v>29510</v>
      </c>
      <c r="E127" s="1382">
        <f>+[4]BS17A!$V60</f>
        <v>0</v>
      </c>
      <c r="F127" s="1306"/>
    </row>
    <row r="128" spans="1:6" ht="15" customHeight="1" x14ac:dyDescent="0.2">
      <c r="A128" s="1468" t="s">
        <v>190</v>
      </c>
      <c r="B128" s="1464" t="s">
        <v>191</v>
      </c>
      <c r="C128" s="1417">
        <f>+[4]BS17A!$D61</f>
        <v>0</v>
      </c>
      <c r="D128" s="1311">
        <f>+[4]BS17A!$U61</f>
        <v>24600</v>
      </c>
      <c r="E128" s="1382">
        <f>+[4]BS17A!$V61</f>
        <v>0</v>
      </c>
      <c r="F128" s="1306"/>
    </row>
    <row r="129" spans="1:6" ht="15" customHeight="1" x14ac:dyDescent="0.2">
      <c r="A129" s="1468" t="s">
        <v>192</v>
      </c>
      <c r="B129" s="1464" t="s">
        <v>193</v>
      </c>
      <c r="C129" s="1417">
        <f>SUM([4]BS17A!D62:D64)</f>
        <v>210</v>
      </c>
      <c r="D129" s="1311">
        <f>+[4]BS17A!$U62</f>
        <v>133290</v>
      </c>
      <c r="E129" s="1382">
        <f>SUM([4]BS17A!V62:V64)</f>
        <v>27990900</v>
      </c>
      <c r="F129" s="1306"/>
    </row>
    <row r="130" spans="1:6" ht="15" customHeight="1" x14ac:dyDescent="0.2">
      <c r="A130" s="1468" t="s">
        <v>194</v>
      </c>
      <c r="B130" s="1464" t="s">
        <v>195</v>
      </c>
      <c r="C130" s="1417">
        <f>SUM([4]BS17A!D65:D67)</f>
        <v>268</v>
      </c>
      <c r="D130" s="1311">
        <f>+[4]BS17A!$U65</f>
        <v>64370</v>
      </c>
      <c r="E130" s="1382">
        <f>SUM([4]BS17A!V65:V67)</f>
        <v>17251160</v>
      </c>
      <c r="F130" s="1306"/>
    </row>
    <row r="131" spans="1:6" ht="15" customHeight="1" x14ac:dyDescent="0.2">
      <c r="A131" s="1468" t="s">
        <v>196</v>
      </c>
      <c r="B131" s="1464" t="s">
        <v>197</v>
      </c>
      <c r="C131" s="1417">
        <f>+[4]BS17A!D68</f>
        <v>240</v>
      </c>
      <c r="D131" s="1311">
        <f>+[4]BS17A!$U68</f>
        <v>57760</v>
      </c>
      <c r="E131" s="1382">
        <f>+[4]BS17A!$V68</f>
        <v>13862400</v>
      </c>
      <c r="F131" s="1306"/>
    </row>
    <row r="132" spans="1:6" ht="15" customHeight="1" x14ac:dyDescent="0.2">
      <c r="A132" s="1468" t="s">
        <v>198</v>
      </c>
      <c r="B132" s="1464" t="s">
        <v>199</v>
      </c>
      <c r="C132" s="1417">
        <f>+[4]BS17A!$D69</f>
        <v>0</v>
      </c>
      <c r="D132" s="1311">
        <f>+[4]BS17A!$U69</f>
        <v>16390</v>
      </c>
      <c r="E132" s="1382">
        <f>+[4]BS17A!$V69</f>
        <v>0</v>
      </c>
      <c r="F132" s="1306"/>
    </row>
    <row r="133" spans="1:6" ht="15" customHeight="1" x14ac:dyDescent="0.2">
      <c r="A133" s="1468" t="s">
        <v>200</v>
      </c>
      <c r="B133" s="1464" t="s">
        <v>201</v>
      </c>
      <c r="C133" s="1417">
        <f>+[4]BS17A!$D70</f>
        <v>0</v>
      </c>
      <c r="D133" s="1311">
        <f>+[4]BS17A!$U70</f>
        <v>25680</v>
      </c>
      <c r="E133" s="1382">
        <f>+[4]BS17A!$V70</f>
        <v>0</v>
      </c>
      <c r="F133" s="1306"/>
    </row>
    <row r="134" spans="1:6" ht="15" customHeight="1" x14ac:dyDescent="0.2">
      <c r="A134" s="1468" t="s">
        <v>202</v>
      </c>
      <c r="B134" s="1464" t="s">
        <v>203</v>
      </c>
      <c r="C134" s="1417">
        <f>+[4]BS17A!$D73</f>
        <v>0</v>
      </c>
      <c r="D134" s="1311">
        <f>+[4]BS17A!$U73</f>
        <v>25890</v>
      </c>
      <c r="E134" s="1382">
        <f>+[4]BS17A!$V73</f>
        <v>0</v>
      </c>
      <c r="F134" s="1306"/>
    </row>
    <row r="135" spans="1:6" ht="15" customHeight="1" x14ac:dyDescent="0.2">
      <c r="A135" s="1468" t="s">
        <v>204</v>
      </c>
      <c r="B135" s="1464" t="s">
        <v>205</v>
      </c>
      <c r="C135" s="1417">
        <f>+[4]BS17A!$D71</f>
        <v>0</v>
      </c>
      <c r="D135" s="1311">
        <f>+[4]BS17A!$U71</f>
        <v>26730</v>
      </c>
      <c r="E135" s="1382">
        <f>+[4]BS17A!$V71</f>
        <v>0</v>
      </c>
      <c r="F135" s="1306"/>
    </row>
    <row r="136" spans="1:6" ht="15" customHeight="1" x14ac:dyDescent="0.2">
      <c r="A136" s="1468" t="s">
        <v>206</v>
      </c>
      <c r="B136" s="1464" t="s">
        <v>207</v>
      </c>
      <c r="C136" s="1417">
        <f>+[4]BS17A!$D76</f>
        <v>0</v>
      </c>
      <c r="D136" s="1311">
        <f>+[4]BS17A!$U76</f>
        <v>32060</v>
      </c>
      <c r="E136" s="1382">
        <f>+[4]BS17A!$V76</f>
        <v>0</v>
      </c>
      <c r="F136" s="1306"/>
    </row>
    <row r="137" spans="1:6" ht="15" customHeight="1" x14ac:dyDescent="0.2">
      <c r="A137" s="1468" t="s">
        <v>208</v>
      </c>
      <c r="B137" s="1463" t="s">
        <v>209</v>
      </c>
      <c r="C137" s="1417">
        <f>+[4]BS17A!$D79</f>
        <v>30</v>
      </c>
      <c r="D137" s="1311">
        <f>+[4]BS17A!$U79</f>
        <v>6220</v>
      </c>
      <c r="E137" s="1382">
        <f>+[4]BS17A!$V79</f>
        <v>186600</v>
      </c>
      <c r="F137" s="1306"/>
    </row>
    <row r="138" spans="1:6" ht="15" customHeight="1" x14ac:dyDescent="0.2">
      <c r="A138" s="1468" t="s">
        <v>210</v>
      </c>
      <c r="B138" s="1463" t="s">
        <v>211</v>
      </c>
      <c r="C138" s="1417">
        <f>+[4]BS17A!$D80</f>
        <v>0</v>
      </c>
      <c r="D138" s="1311">
        <f>+[4]BS17A!$U80</f>
        <v>44930</v>
      </c>
      <c r="E138" s="1382">
        <f>+[4]BS17A!$V80</f>
        <v>0</v>
      </c>
      <c r="F138" s="1306"/>
    </row>
    <row r="139" spans="1:6" ht="15" customHeight="1" x14ac:dyDescent="0.2">
      <c r="A139" s="1469"/>
      <c r="B139" s="1497" t="s">
        <v>212</v>
      </c>
      <c r="C139" s="1452">
        <f>SUM(C126:C138)</f>
        <v>5668</v>
      </c>
      <c r="D139" s="1383"/>
      <c r="E139" s="1384">
        <f>SUM(E126:E138)</f>
        <v>217026260</v>
      </c>
      <c r="F139" s="1306"/>
    </row>
    <row r="140" spans="1:6" ht="15" customHeight="1" x14ac:dyDescent="0.2">
      <c r="A140" s="1467"/>
      <c r="B140" s="1498" t="s">
        <v>213</v>
      </c>
      <c r="C140" s="1420"/>
      <c r="D140" s="1316"/>
      <c r="E140" s="1381"/>
      <c r="F140" s="1306"/>
    </row>
    <row r="141" spans="1:6" ht="15" customHeight="1" x14ac:dyDescent="0.2">
      <c r="A141" s="1468" t="s">
        <v>214</v>
      </c>
      <c r="B141" s="1464" t="s">
        <v>215</v>
      </c>
      <c r="C141" s="1417">
        <f>+[4]BS17A!$D72</f>
        <v>0</v>
      </c>
      <c r="D141" s="1311">
        <f>+[4]BS17A!$U72</f>
        <v>10780</v>
      </c>
      <c r="E141" s="1382">
        <f>+[4]BS17A!$V72</f>
        <v>0</v>
      </c>
      <c r="F141" s="1306"/>
    </row>
    <row r="142" spans="1:6" ht="15" customHeight="1" x14ac:dyDescent="0.2">
      <c r="A142" s="1468" t="s">
        <v>216</v>
      </c>
      <c r="B142" s="1464" t="s">
        <v>217</v>
      </c>
      <c r="C142" s="1417">
        <f>+[4]BS17A!$D74</f>
        <v>0</v>
      </c>
      <c r="D142" s="1311">
        <f>+[4]BS17A!$U74</f>
        <v>10780</v>
      </c>
      <c r="E142" s="1382">
        <f>+[4]BS17A!$V74</f>
        <v>0</v>
      </c>
      <c r="F142" s="1306"/>
    </row>
    <row r="143" spans="1:6" ht="15" customHeight="1" x14ac:dyDescent="0.2">
      <c r="A143" s="1468" t="s">
        <v>218</v>
      </c>
      <c r="B143" s="1464" t="s">
        <v>219</v>
      </c>
      <c r="C143" s="1417">
        <f>+[4]BS17A!$D75</f>
        <v>6</v>
      </c>
      <c r="D143" s="1311">
        <f>+[4]BS17A!$U75</f>
        <v>4750</v>
      </c>
      <c r="E143" s="1382">
        <f>+[4]BS17A!$V75</f>
        <v>28500</v>
      </c>
      <c r="F143" s="1306"/>
    </row>
    <row r="144" spans="1:6" ht="15" customHeight="1" x14ac:dyDescent="0.2">
      <c r="A144" s="1468" t="s">
        <v>220</v>
      </c>
      <c r="B144" s="1464" t="s">
        <v>221</v>
      </c>
      <c r="C144" s="1417">
        <f>+[4]BS17A!$D77</f>
        <v>0</v>
      </c>
      <c r="D144" s="1311">
        <f>+[4]BS17A!$U77</f>
        <v>86670</v>
      </c>
      <c r="E144" s="1382">
        <f>+[4]BS17A!$V77</f>
        <v>0</v>
      </c>
      <c r="F144" s="1306"/>
    </row>
    <row r="145" spans="1:6" ht="15" customHeight="1" x14ac:dyDescent="0.2">
      <c r="A145" s="1468" t="s">
        <v>222</v>
      </c>
      <c r="B145" s="1464" t="s">
        <v>223</v>
      </c>
      <c r="C145" s="1417">
        <f>+[4]BS17A!$D78</f>
        <v>0</v>
      </c>
      <c r="D145" s="1311">
        <f>+[4]BS17A!$U78</f>
        <v>10230</v>
      </c>
      <c r="E145" s="1382">
        <f>+[4]BS17A!$V78</f>
        <v>0</v>
      </c>
      <c r="F145" s="1306"/>
    </row>
    <row r="146" spans="1:6" ht="15" customHeight="1" x14ac:dyDescent="0.2">
      <c r="A146" s="1468" t="s">
        <v>224</v>
      </c>
      <c r="B146" s="1464" t="s">
        <v>225</v>
      </c>
      <c r="C146" s="1417">
        <f>+[4]BS17A!$D81</f>
        <v>0</v>
      </c>
      <c r="D146" s="1311">
        <f>+[4]BS17A!$U81</f>
        <v>7880</v>
      </c>
      <c r="E146" s="1382">
        <f>+[4]BS17A!$V81</f>
        <v>0</v>
      </c>
      <c r="F146" s="1306"/>
    </row>
    <row r="147" spans="1:6" ht="15" customHeight="1" x14ac:dyDescent="0.2">
      <c r="A147" s="1469"/>
      <c r="B147" s="1497" t="s">
        <v>226</v>
      </c>
      <c r="C147" s="1452">
        <f>SUM(C141:C146)</f>
        <v>6</v>
      </c>
      <c r="D147" s="1383"/>
      <c r="E147" s="1384">
        <f>SUM(E141:E146)</f>
        <v>28500</v>
      </c>
      <c r="F147" s="1306"/>
    </row>
    <row r="148" spans="1:6" ht="15" customHeight="1" x14ac:dyDescent="0.2">
      <c r="A148" s="1475"/>
      <c r="B148" s="1474" t="s">
        <v>227</v>
      </c>
      <c r="C148" s="1320">
        <f>+C139+C147</f>
        <v>5674</v>
      </c>
      <c r="D148" s="1385"/>
      <c r="E148" s="1386">
        <f>+E139+E147</f>
        <v>217054760</v>
      </c>
      <c r="F148" s="1306"/>
    </row>
    <row r="149" spans="1:6" ht="12.75" x14ac:dyDescent="0.2">
      <c r="A149" s="1306"/>
      <c r="B149" s="1306"/>
      <c r="C149" s="1306"/>
      <c r="D149" s="1306"/>
      <c r="E149" s="1306"/>
      <c r="F149" s="1306"/>
    </row>
    <row r="150" spans="1:6" ht="12.75" x14ac:dyDescent="0.2">
      <c r="A150" s="1306"/>
      <c r="B150" s="1306"/>
      <c r="C150" s="1306"/>
      <c r="D150" s="1306"/>
      <c r="E150" s="1306"/>
      <c r="F150" s="1303"/>
    </row>
    <row r="151" spans="1:6" ht="12.75" x14ac:dyDescent="0.2">
      <c r="A151" s="1607" t="s">
        <v>228</v>
      </c>
      <c r="B151" s="1608"/>
      <c r="C151" s="1608"/>
      <c r="D151" s="1608"/>
      <c r="E151" s="1609"/>
      <c r="F151" s="1303"/>
    </row>
    <row r="152" spans="1:6" ht="47.25" customHeight="1" x14ac:dyDescent="0.2">
      <c r="A152" s="1077" t="s">
        <v>14</v>
      </c>
      <c r="B152" s="1077" t="s">
        <v>15</v>
      </c>
      <c r="C152" s="1544" t="s">
        <v>16</v>
      </c>
      <c r="D152" s="1123" t="s">
        <v>17</v>
      </c>
      <c r="E152" s="1546" t="s">
        <v>18</v>
      </c>
      <c r="F152" s="1306"/>
    </row>
    <row r="153" spans="1:6" ht="15" customHeight="1" x14ac:dyDescent="0.2">
      <c r="A153" s="1467" t="s">
        <v>229</v>
      </c>
      <c r="B153" s="1484" t="s">
        <v>230</v>
      </c>
      <c r="C153" s="1420">
        <f>+[4]BS17A!D43</f>
        <v>247</v>
      </c>
      <c r="D153" s="1316">
        <f>[4]BS17A!U43</f>
        <v>740</v>
      </c>
      <c r="E153" s="1381">
        <f>+[4]BS17A!V43</f>
        <v>182780</v>
      </c>
      <c r="F153" s="1306"/>
    </row>
    <row r="154" spans="1:6" ht="15" customHeight="1" x14ac:dyDescent="0.2">
      <c r="A154" s="1469" t="s">
        <v>231</v>
      </c>
      <c r="B154" s="1465" t="s">
        <v>232</v>
      </c>
      <c r="C154" s="1429">
        <f>+[4]BS17A!D44+[4]BS17A!D45</f>
        <v>0</v>
      </c>
      <c r="D154" s="1318">
        <f>[4]BS17A!U44</f>
        <v>100</v>
      </c>
      <c r="E154" s="1387">
        <f>+[4]BS17A!V44+[4]BS17A!V45</f>
        <v>0</v>
      </c>
      <c r="F154" s="1306"/>
    </row>
    <row r="155" spans="1:6" ht="15" customHeight="1" x14ac:dyDescent="0.2">
      <c r="A155" s="1475"/>
      <c r="B155" s="1474" t="s">
        <v>233</v>
      </c>
      <c r="C155" s="1320">
        <f>SUM(C153:C154)</f>
        <v>247</v>
      </c>
      <c r="D155" s="1385"/>
      <c r="E155" s="1386">
        <f>SUM(E153:E154)</f>
        <v>182780</v>
      </c>
      <c r="F155" s="1306"/>
    </row>
    <row r="156" spans="1:6" ht="12.75" x14ac:dyDescent="0.2">
      <c r="A156" s="1306"/>
      <c r="B156" s="1306"/>
      <c r="C156" s="1306"/>
      <c r="D156" s="1306"/>
      <c r="E156" s="1306"/>
      <c r="F156" s="1306"/>
    </row>
    <row r="157" spans="1:6" ht="12.75" x14ac:dyDescent="0.2">
      <c r="A157" s="1306"/>
      <c r="B157" s="1306"/>
      <c r="C157" s="1306"/>
      <c r="D157" s="1306"/>
      <c r="E157" s="1306"/>
      <c r="F157" s="1306"/>
    </row>
    <row r="158" spans="1:6" ht="18" customHeight="1" x14ac:dyDescent="0.2">
      <c r="A158" s="1607" t="s">
        <v>234</v>
      </c>
      <c r="B158" s="1608"/>
      <c r="C158" s="1608"/>
      <c r="D158" s="1608"/>
      <c r="E158" s="1609"/>
      <c r="F158" s="1303"/>
    </row>
    <row r="159" spans="1:6" ht="47.25" customHeight="1" x14ac:dyDescent="0.2">
      <c r="A159" s="1077" t="s">
        <v>14</v>
      </c>
      <c r="B159" s="1077" t="s">
        <v>15</v>
      </c>
      <c r="C159" s="1544" t="s">
        <v>16</v>
      </c>
      <c r="D159" s="1123" t="s">
        <v>17</v>
      </c>
      <c r="E159" s="1546" t="s">
        <v>18</v>
      </c>
      <c r="F159" s="1306"/>
    </row>
    <row r="160" spans="1:6" ht="15" customHeight="1" x14ac:dyDescent="0.2">
      <c r="A160" s="1467" t="s">
        <v>235</v>
      </c>
      <c r="B160" s="1462" t="s">
        <v>236</v>
      </c>
      <c r="C160" s="1447">
        <f>+[4]BS17A!$D1481</f>
        <v>0</v>
      </c>
      <c r="D160" s="1316">
        <f>+[4]BS17A!$U1481</f>
        <v>40370</v>
      </c>
      <c r="E160" s="1381">
        <f>+[4]BS17A!$V1481</f>
        <v>0</v>
      </c>
      <c r="F160" s="1306"/>
    </row>
    <row r="161" spans="1:6" ht="15" customHeight="1" x14ac:dyDescent="0.2">
      <c r="A161" s="1468" t="s">
        <v>237</v>
      </c>
      <c r="B161" s="1464" t="s">
        <v>238</v>
      </c>
      <c r="C161" s="1451">
        <f>+[4]BS17A!$D1482</f>
        <v>0</v>
      </c>
      <c r="D161" s="1311">
        <f>+[4]BS17A!$U1482</f>
        <v>25390</v>
      </c>
      <c r="E161" s="1382">
        <f>+[4]BS17A!$V1482</f>
        <v>0</v>
      </c>
      <c r="F161" s="1306"/>
    </row>
    <row r="162" spans="1:6" ht="15" customHeight="1" x14ac:dyDescent="0.2">
      <c r="A162" s="1468" t="s">
        <v>239</v>
      </c>
      <c r="B162" s="1463" t="s">
        <v>240</v>
      </c>
      <c r="C162" s="1451">
        <f>+[4]BS17A!$D1483</f>
        <v>0</v>
      </c>
      <c r="D162" s="1311">
        <f>+[4]BS17A!$U1483</f>
        <v>26150</v>
      </c>
      <c r="E162" s="1382">
        <f>+[4]BS17A!$V1483</f>
        <v>0</v>
      </c>
      <c r="F162" s="1306"/>
    </row>
    <row r="163" spans="1:6" ht="15" customHeight="1" x14ac:dyDescent="0.2">
      <c r="A163" s="1468" t="s">
        <v>241</v>
      </c>
      <c r="B163" s="1464" t="s">
        <v>242</v>
      </c>
      <c r="C163" s="1451">
        <f>+[4]BS17A!$D1484</f>
        <v>0</v>
      </c>
      <c r="D163" s="1311">
        <f>+[4]BS17A!$U1484</f>
        <v>784500</v>
      </c>
      <c r="E163" s="1382">
        <f>+[4]BS17A!$V1484</f>
        <v>0</v>
      </c>
      <c r="F163" s="1306"/>
    </row>
    <row r="164" spans="1:6" ht="15" customHeight="1" x14ac:dyDescent="0.2">
      <c r="A164" s="1468" t="s">
        <v>243</v>
      </c>
      <c r="B164" s="1464" t="s">
        <v>244</v>
      </c>
      <c r="C164" s="1451">
        <f>+[4]BS17A!$D1485</f>
        <v>0</v>
      </c>
      <c r="D164" s="1311">
        <f>+[4]BS17A!$U1485</f>
        <v>356330</v>
      </c>
      <c r="E164" s="1382">
        <f>+[4]BS17A!$V1485</f>
        <v>0</v>
      </c>
      <c r="F164" s="1306"/>
    </row>
    <row r="165" spans="1:6" ht="15" customHeight="1" x14ac:dyDescent="0.2">
      <c r="A165" s="1468" t="s">
        <v>245</v>
      </c>
      <c r="B165" s="1464" t="s">
        <v>246</v>
      </c>
      <c r="C165" s="1451">
        <f>+[4]BS17A!$D1486</f>
        <v>0</v>
      </c>
      <c r="D165" s="1311">
        <f>+[4]BS17A!$U1486</f>
        <v>544860</v>
      </c>
      <c r="E165" s="1382">
        <f>+[4]BS17A!$V1486</f>
        <v>0</v>
      </c>
      <c r="F165" s="1306"/>
    </row>
    <row r="166" spans="1:6" ht="15" customHeight="1" x14ac:dyDescent="0.2">
      <c r="A166" s="1495" t="s">
        <v>247</v>
      </c>
      <c r="B166" s="1493" t="s">
        <v>248</v>
      </c>
      <c r="C166" s="1451">
        <f>+[4]BS17A!$D1487</f>
        <v>0</v>
      </c>
      <c r="D166" s="1311">
        <f>+[4]BS17A!$U1487</f>
        <v>49130</v>
      </c>
      <c r="E166" s="1382">
        <f>+[4]BS17A!$V1487</f>
        <v>0</v>
      </c>
      <c r="F166" s="1306"/>
    </row>
    <row r="167" spans="1:6" ht="15" customHeight="1" x14ac:dyDescent="0.2">
      <c r="A167" s="1496">
        <v>1901029</v>
      </c>
      <c r="B167" s="1494" t="s">
        <v>249</v>
      </c>
      <c r="C167" s="1448">
        <f>+[4]BS17A!$D1488</f>
        <v>0</v>
      </c>
      <c r="D167" s="1318">
        <f>+[4]BS17A!$U1488</f>
        <v>638670</v>
      </c>
      <c r="E167" s="1387">
        <f>+[4]BS17A!$V1488</f>
        <v>0</v>
      </c>
      <c r="F167" s="1306"/>
    </row>
    <row r="168" spans="1:6" ht="15" customHeight="1" x14ac:dyDescent="0.2">
      <c r="A168" s="1371"/>
      <c r="B168" s="1388" t="s">
        <v>250</v>
      </c>
      <c r="C168" s="1389">
        <f>SUM(C160:C167)</f>
        <v>0</v>
      </c>
      <c r="D168" s="1390"/>
      <c r="E168" s="1391">
        <f>SUM(E160:E167)</f>
        <v>0</v>
      </c>
      <c r="F168" s="1306"/>
    </row>
    <row r="169" spans="1:6" ht="12.75" x14ac:dyDescent="0.2">
      <c r="A169" s="1306"/>
      <c r="B169" s="1306"/>
      <c r="C169" s="1306"/>
      <c r="D169" s="1306"/>
      <c r="E169" s="1306"/>
      <c r="F169" s="1306"/>
    </row>
    <row r="170" spans="1:6" ht="18" customHeight="1" x14ac:dyDescent="0.2">
      <c r="A170" s="1306"/>
      <c r="B170" s="1306"/>
      <c r="C170" s="1306"/>
      <c r="D170" s="1306"/>
      <c r="E170" s="1306"/>
      <c r="F170" s="1306"/>
    </row>
    <row r="171" spans="1:6" ht="18" customHeight="1" x14ac:dyDescent="0.2">
      <c r="A171" s="1589" t="s">
        <v>251</v>
      </c>
      <c r="B171" s="1590"/>
      <c r="C171" s="1590"/>
      <c r="D171" s="1590"/>
      <c r="E171" s="1591"/>
      <c r="F171" s="1303"/>
    </row>
    <row r="172" spans="1:6" ht="46.5" customHeight="1" x14ac:dyDescent="0.2">
      <c r="A172" s="1077" t="s">
        <v>14</v>
      </c>
      <c r="B172" s="1077" t="s">
        <v>15</v>
      </c>
      <c r="C172" s="1544" t="s">
        <v>16</v>
      </c>
      <c r="D172" s="1123" t="s">
        <v>17</v>
      </c>
      <c r="E172" s="1546" t="s">
        <v>18</v>
      </c>
      <c r="F172" s="1306"/>
    </row>
    <row r="173" spans="1:6" ht="12.75" customHeight="1" x14ac:dyDescent="0.2">
      <c r="A173" s="1491">
        <v>1101004</v>
      </c>
      <c r="B173" s="1271" t="s">
        <v>252</v>
      </c>
      <c r="C173" s="1420">
        <f>+[4]BS17A!$D805</f>
        <v>16</v>
      </c>
      <c r="D173" s="1316">
        <f>+[4]BS17A!$U805</f>
        <v>13840</v>
      </c>
      <c r="E173" s="1381">
        <f>+[4]BS17A!$V805</f>
        <v>221440</v>
      </c>
      <c r="F173" s="1306"/>
    </row>
    <row r="174" spans="1:6" ht="12.75" customHeight="1" x14ac:dyDescent="0.2">
      <c r="A174" s="1490">
        <v>1101006</v>
      </c>
      <c r="B174" s="1272" t="s">
        <v>253</v>
      </c>
      <c r="C174" s="1417">
        <f>+[4]BS17A!$D806</f>
        <v>0</v>
      </c>
      <c r="D174" s="1311">
        <f>+[4]BS17A!$U806</f>
        <v>11070</v>
      </c>
      <c r="E174" s="1382">
        <f>+[4]BS17A!$V806</f>
        <v>0</v>
      </c>
      <c r="F174" s="1306"/>
    </row>
    <row r="175" spans="1:6" ht="24.75" customHeight="1" x14ac:dyDescent="0.2">
      <c r="A175" s="1490" t="s">
        <v>254</v>
      </c>
      <c r="B175" s="1273" t="s">
        <v>255</v>
      </c>
      <c r="C175" s="1417">
        <f>+[4]BS17A!$D1197</f>
        <v>680</v>
      </c>
      <c r="D175" s="1311">
        <f>+[4]BS17A!$U1197</f>
        <v>4740</v>
      </c>
      <c r="E175" s="1382">
        <f>+[4]BS17A!$V1197</f>
        <v>3223200</v>
      </c>
      <c r="F175" s="1306"/>
    </row>
    <row r="176" spans="1:6" ht="24.75" customHeight="1" x14ac:dyDescent="0.2">
      <c r="A176" s="1490" t="s">
        <v>256</v>
      </c>
      <c r="B176" s="1273" t="s">
        <v>257</v>
      </c>
      <c r="C176" s="1417">
        <f>+[4]BS17A!$D1198</f>
        <v>13</v>
      </c>
      <c r="D176" s="1311">
        <f>+[4]BS17A!$U1198</f>
        <v>13370</v>
      </c>
      <c r="E176" s="1382">
        <f>+[4]BS17A!$V1198</f>
        <v>173810</v>
      </c>
      <c r="F176" s="1306"/>
    </row>
    <row r="177" spans="1:6" ht="24.75" customHeight="1" x14ac:dyDescent="0.2">
      <c r="A177" s="1490" t="s">
        <v>258</v>
      </c>
      <c r="B177" s="1273" t="s">
        <v>259</v>
      </c>
      <c r="C177" s="1417">
        <f>+[4]BS17A!$D1199</f>
        <v>38</v>
      </c>
      <c r="D177" s="1311">
        <f>+[4]BS17A!$U1199</f>
        <v>22670</v>
      </c>
      <c r="E177" s="1382">
        <f>+[4]BS17A!$V1199</f>
        <v>861460</v>
      </c>
      <c r="F177" s="1306"/>
    </row>
    <row r="178" spans="1:6" ht="12.75" customHeight="1" x14ac:dyDescent="0.2">
      <c r="A178" s="1490" t="s">
        <v>260</v>
      </c>
      <c r="B178" s="1273" t="s">
        <v>261</v>
      </c>
      <c r="C178" s="1417">
        <f>+[4]BS17A!$D1200</f>
        <v>0</v>
      </c>
      <c r="D178" s="1311">
        <f>+[4]BS17A!$U1200</f>
        <v>43280</v>
      </c>
      <c r="E178" s="1382">
        <f>+[4]BS17A!$V1200</f>
        <v>0</v>
      </c>
      <c r="F178" s="1306"/>
    </row>
    <row r="179" spans="1:6" ht="12.75" customHeight="1" x14ac:dyDescent="0.2">
      <c r="A179" s="1490" t="s">
        <v>262</v>
      </c>
      <c r="B179" s="1273" t="s">
        <v>263</v>
      </c>
      <c r="C179" s="1417">
        <f>+[4]BS17A!$D1201</f>
        <v>57</v>
      </c>
      <c r="D179" s="1311">
        <f>+[4]BS17A!$U1201</f>
        <v>48240</v>
      </c>
      <c r="E179" s="1382">
        <f>+[4]BS17A!$V1201</f>
        <v>2749680</v>
      </c>
      <c r="F179" s="1306"/>
    </row>
    <row r="180" spans="1:6" ht="24.75" customHeight="1" x14ac:dyDescent="0.2">
      <c r="A180" s="1490" t="s">
        <v>264</v>
      </c>
      <c r="B180" s="1273" t="s">
        <v>265</v>
      </c>
      <c r="C180" s="1417">
        <f>+[4]BS17A!$D1202</f>
        <v>0</v>
      </c>
      <c r="D180" s="1311">
        <f>+[4]BS17A!$U1202</f>
        <v>27060</v>
      </c>
      <c r="E180" s="1382">
        <f>+[4]BS17A!$V1202</f>
        <v>0</v>
      </c>
      <c r="F180" s="1306"/>
    </row>
    <row r="181" spans="1:6" ht="12.75" customHeight="1" x14ac:dyDescent="0.2">
      <c r="A181" s="1490" t="s">
        <v>266</v>
      </c>
      <c r="B181" s="1274" t="s">
        <v>267</v>
      </c>
      <c r="C181" s="1417">
        <f>+[4]BS17A!$D1203</f>
        <v>0</v>
      </c>
      <c r="D181" s="1311">
        <f>+[4]BS17A!$U1203</f>
        <v>209350</v>
      </c>
      <c r="E181" s="1382">
        <f>+[4]BS17A!$V1203</f>
        <v>0</v>
      </c>
      <c r="F181" s="1306"/>
    </row>
    <row r="182" spans="1:6" ht="12.75" customHeight="1" x14ac:dyDescent="0.2">
      <c r="A182" s="1490" t="s">
        <v>268</v>
      </c>
      <c r="B182" s="1273" t="s">
        <v>269</v>
      </c>
      <c r="C182" s="1417">
        <f>+[4]BS17A!$D1204</f>
        <v>0</v>
      </c>
      <c r="D182" s="1311">
        <f>+[4]BS17A!$U1204</f>
        <v>238000</v>
      </c>
      <c r="E182" s="1382">
        <f>+[4]BS17A!$V1204</f>
        <v>0</v>
      </c>
      <c r="F182" s="1306"/>
    </row>
    <row r="183" spans="1:6" ht="12.75" customHeight="1" x14ac:dyDescent="0.2">
      <c r="A183" s="1490" t="s">
        <v>270</v>
      </c>
      <c r="B183" s="1273" t="s">
        <v>271</v>
      </c>
      <c r="C183" s="1417">
        <f>+[4]BS17A!$D1205</f>
        <v>0</v>
      </c>
      <c r="D183" s="1311">
        <f>+[4]BS17A!$U1205</f>
        <v>194080</v>
      </c>
      <c r="E183" s="1382">
        <f>+[4]BS17A!$V1205</f>
        <v>0</v>
      </c>
      <c r="F183" s="1306"/>
    </row>
    <row r="184" spans="1:6" ht="24.75" customHeight="1" x14ac:dyDescent="0.2">
      <c r="A184" s="1490" t="s">
        <v>272</v>
      </c>
      <c r="B184" s="1274" t="s">
        <v>273</v>
      </c>
      <c r="C184" s="1417">
        <f>+[4]BS17A!$D1206</f>
        <v>0</v>
      </c>
      <c r="D184" s="1311">
        <f>+[4]BS17A!$U1206</f>
        <v>249290</v>
      </c>
      <c r="E184" s="1382">
        <f>+[4]BS17A!$V1206</f>
        <v>0</v>
      </c>
      <c r="F184" s="1306"/>
    </row>
    <row r="185" spans="1:6" ht="24.75" customHeight="1" x14ac:dyDescent="0.2">
      <c r="A185" s="1490" t="s">
        <v>274</v>
      </c>
      <c r="B185" s="1274" t="s">
        <v>275</v>
      </c>
      <c r="C185" s="1417">
        <f>+[4]BS17A!$D1207</f>
        <v>0</v>
      </c>
      <c r="D185" s="1311">
        <f>+[4]BS17A!$U1207</f>
        <v>255080</v>
      </c>
      <c r="E185" s="1382">
        <f>+[4]BS17A!$V1207</f>
        <v>0</v>
      </c>
      <c r="F185" s="1306"/>
    </row>
    <row r="186" spans="1:6" ht="24.75" customHeight="1" x14ac:dyDescent="0.2">
      <c r="A186" s="1490" t="s">
        <v>276</v>
      </c>
      <c r="B186" s="1274" t="s">
        <v>277</v>
      </c>
      <c r="C186" s="1417">
        <f>+[4]BS17A!$D1208</f>
        <v>0</v>
      </c>
      <c r="D186" s="1311">
        <f>+[4]BS17A!$U1208</f>
        <v>215710</v>
      </c>
      <c r="E186" s="1382">
        <f>+[4]BS17A!$V1208</f>
        <v>0</v>
      </c>
      <c r="F186" s="1306"/>
    </row>
    <row r="187" spans="1:6" ht="12.75" customHeight="1" x14ac:dyDescent="0.2">
      <c r="A187" s="1490" t="s">
        <v>278</v>
      </c>
      <c r="B187" s="1274" t="s">
        <v>279</v>
      </c>
      <c r="C187" s="1417">
        <f>+[4]BS17A!$D1209</f>
        <v>0</v>
      </c>
      <c r="D187" s="1311">
        <f>+[4]BS17A!$U1209</f>
        <v>230250</v>
      </c>
      <c r="E187" s="1382">
        <f>+[4]BS17A!$V1209</f>
        <v>0</v>
      </c>
      <c r="F187" s="1306"/>
    </row>
    <row r="188" spans="1:6" ht="12.75" customHeight="1" x14ac:dyDescent="0.2">
      <c r="A188" s="1490" t="s">
        <v>280</v>
      </c>
      <c r="B188" s="1274" t="s">
        <v>281</v>
      </c>
      <c r="C188" s="1417">
        <f>+[4]BS17A!$D1210</f>
        <v>0</v>
      </c>
      <c r="D188" s="1311">
        <f>+[4]BS17A!$U1210</f>
        <v>275320</v>
      </c>
      <c r="E188" s="1382">
        <f>+[4]BS17A!$V1210</f>
        <v>0</v>
      </c>
      <c r="F188" s="1306"/>
    </row>
    <row r="189" spans="1:6" ht="24.75" customHeight="1" x14ac:dyDescent="0.2">
      <c r="A189" s="1490" t="s">
        <v>282</v>
      </c>
      <c r="B189" s="1273" t="s">
        <v>283</v>
      </c>
      <c r="C189" s="1417">
        <f>+[4]BS17A!$D1211</f>
        <v>0</v>
      </c>
      <c r="D189" s="1311">
        <f>+[4]BS17A!$U1211</f>
        <v>244150</v>
      </c>
      <c r="E189" s="1382">
        <f>+[4]BS17A!$V1211</f>
        <v>0</v>
      </c>
      <c r="F189" s="1306"/>
    </row>
    <row r="190" spans="1:6" ht="24.75" customHeight="1" x14ac:dyDescent="0.2">
      <c r="A190" s="1490" t="s">
        <v>284</v>
      </c>
      <c r="B190" s="1274" t="s">
        <v>285</v>
      </c>
      <c r="C190" s="1417">
        <f>+[4]BS17A!$D1212</f>
        <v>0</v>
      </c>
      <c r="D190" s="1311">
        <f>+[4]BS17A!$U1212</f>
        <v>1786710</v>
      </c>
      <c r="E190" s="1382">
        <f>+[4]BS17A!$V1212</f>
        <v>0</v>
      </c>
      <c r="F190" s="1306"/>
    </row>
    <row r="191" spans="1:6" ht="12.75" customHeight="1" x14ac:dyDescent="0.2">
      <c r="A191" s="1490" t="s">
        <v>286</v>
      </c>
      <c r="B191" s="1274" t="s">
        <v>287</v>
      </c>
      <c r="C191" s="1417">
        <f>+[4]BS17A!$D1213</f>
        <v>0</v>
      </c>
      <c r="D191" s="1311">
        <f>+[4]BS17A!$U1213</f>
        <v>1115980</v>
      </c>
      <c r="E191" s="1382">
        <f>+[4]BS17A!$V1213</f>
        <v>0</v>
      </c>
      <c r="F191" s="1306"/>
    </row>
    <row r="192" spans="1:6" ht="12.75" customHeight="1" x14ac:dyDescent="0.2">
      <c r="A192" s="1468" t="s">
        <v>288</v>
      </c>
      <c r="B192" s="1274" t="s">
        <v>289</v>
      </c>
      <c r="C192" s="1417">
        <f>+[4]BS17A!$D1214</f>
        <v>0</v>
      </c>
      <c r="D192" s="1311">
        <f>+[4]BS17A!$U1214</f>
        <v>1080140</v>
      </c>
      <c r="E192" s="1382">
        <f>+[4]BS17A!$V1214</f>
        <v>0</v>
      </c>
      <c r="F192" s="1306"/>
    </row>
    <row r="193" spans="1:6" ht="24.75" customHeight="1" x14ac:dyDescent="0.2">
      <c r="A193" s="1490" t="s">
        <v>290</v>
      </c>
      <c r="B193" s="1274" t="s">
        <v>291</v>
      </c>
      <c r="C193" s="1417">
        <f>+[4]BS17A!$D1215</f>
        <v>0</v>
      </c>
      <c r="D193" s="1311">
        <f>+[4]BS17A!$U1215</f>
        <v>1131580</v>
      </c>
      <c r="E193" s="1382">
        <f>+[4]BS17A!$V1215</f>
        <v>0</v>
      </c>
      <c r="F193" s="1306"/>
    </row>
    <row r="194" spans="1:6" ht="12.75" customHeight="1" x14ac:dyDescent="0.2">
      <c r="A194" s="1468" t="s">
        <v>292</v>
      </c>
      <c r="B194" s="1274" t="s">
        <v>293</v>
      </c>
      <c r="C194" s="1417">
        <f>+[4]BS17A!$D1216</f>
        <v>0</v>
      </c>
      <c r="D194" s="1311">
        <f>+[4]BS17A!$U1216</f>
        <v>160130</v>
      </c>
      <c r="E194" s="1382">
        <f>+[4]BS17A!$V1216</f>
        <v>0</v>
      </c>
      <c r="F194" s="1306"/>
    </row>
    <row r="195" spans="1:6" ht="12.75" customHeight="1" x14ac:dyDescent="0.2">
      <c r="A195" s="1468" t="s">
        <v>294</v>
      </c>
      <c r="B195" s="1274" t="s">
        <v>295</v>
      </c>
      <c r="C195" s="1417">
        <f>+[4]BS17A!$D1217</f>
        <v>0</v>
      </c>
      <c r="D195" s="1311">
        <f>+[4]BS17A!$U1217</f>
        <v>365410</v>
      </c>
      <c r="E195" s="1382">
        <f>+[4]BS17A!$V1217</f>
        <v>0</v>
      </c>
      <c r="F195" s="1306"/>
    </row>
    <row r="196" spans="1:6" ht="12.75" customHeight="1" x14ac:dyDescent="0.2">
      <c r="A196" s="1490" t="s">
        <v>296</v>
      </c>
      <c r="B196" s="1274" t="s">
        <v>297</v>
      </c>
      <c r="C196" s="1417">
        <f>+[4]BS17A!$D1218</f>
        <v>0</v>
      </c>
      <c r="D196" s="1311">
        <f>+[4]BS17A!$U1218</f>
        <v>135470</v>
      </c>
      <c r="E196" s="1382">
        <f>+[4]BS17A!$V1218</f>
        <v>0</v>
      </c>
      <c r="F196" s="1306"/>
    </row>
    <row r="197" spans="1:6" ht="12.75" customHeight="1" x14ac:dyDescent="0.2">
      <c r="A197" s="1490" t="s">
        <v>298</v>
      </c>
      <c r="B197" s="1274" t="s">
        <v>299</v>
      </c>
      <c r="C197" s="1417">
        <f>+[4]BS17A!$D1219</f>
        <v>0</v>
      </c>
      <c r="D197" s="1311">
        <f>+[4]BS17A!$U1219</f>
        <v>1097590</v>
      </c>
      <c r="E197" s="1382">
        <f>+[4]BS17A!$V1219</f>
        <v>0</v>
      </c>
      <c r="F197" s="1306"/>
    </row>
    <row r="198" spans="1:6" ht="12.75" customHeight="1" x14ac:dyDescent="0.2">
      <c r="A198" s="1490" t="s">
        <v>300</v>
      </c>
      <c r="B198" s="1274" t="s">
        <v>301</v>
      </c>
      <c r="C198" s="1417">
        <f>+[4]BS17A!$D1220</f>
        <v>0</v>
      </c>
      <c r="D198" s="1311">
        <f>+[4]BS17A!$U1220</f>
        <v>1097590</v>
      </c>
      <c r="E198" s="1382">
        <f>+[4]BS17A!$V1220</f>
        <v>0</v>
      </c>
      <c r="F198" s="1306"/>
    </row>
    <row r="199" spans="1:6" ht="12.75" customHeight="1" x14ac:dyDescent="0.2">
      <c r="A199" s="1490">
        <v>1801001</v>
      </c>
      <c r="B199" s="1272" t="s">
        <v>302</v>
      </c>
      <c r="C199" s="1417">
        <f>+[4]BS17A!$D1354</f>
        <v>31</v>
      </c>
      <c r="D199" s="1311">
        <f>+[4]BS17A!$U1354</f>
        <v>32740</v>
      </c>
      <c r="E199" s="1382">
        <f>+[4]BS17A!$V1354</f>
        <v>1014940</v>
      </c>
      <c r="F199" s="1306"/>
    </row>
    <row r="200" spans="1:6" ht="12.75" customHeight="1" x14ac:dyDescent="0.2">
      <c r="A200" s="1490">
        <v>1801003</v>
      </c>
      <c r="B200" s="1274" t="s">
        <v>303</v>
      </c>
      <c r="C200" s="1417">
        <f>+[4]BS17A!$D1355</f>
        <v>0</v>
      </c>
      <c r="D200" s="1311">
        <f>+[4]BS17A!$U1355</f>
        <v>39490</v>
      </c>
      <c r="E200" s="1382">
        <f>+[4]BS17A!$V1355</f>
        <v>0</v>
      </c>
      <c r="F200" s="1306"/>
    </row>
    <row r="201" spans="1:6" ht="12.75" customHeight="1" x14ac:dyDescent="0.2">
      <c r="A201" s="1490">
        <v>1801006</v>
      </c>
      <c r="B201" s="1272" t="s">
        <v>304</v>
      </c>
      <c r="C201" s="1417">
        <f>+[4]BS17A!$D1356</f>
        <v>3</v>
      </c>
      <c r="D201" s="1311">
        <f>+[4]BS17A!$U1356</f>
        <v>42060</v>
      </c>
      <c r="E201" s="1382">
        <f>+[4]BS17A!$V1356</f>
        <v>126180</v>
      </c>
      <c r="F201" s="1306"/>
    </row>
    <row r="202" spans="1:6" ht="24.75" customHeight="1" x14ac:dyDescent="0.2">
      <c r="A202" s="1490" t="s">
        <v>305</v>
      </c>
      <c r="B202" s="1272" t="s">
        <v>306</v>
      </c>
      <c r="C202" s="1417">
        <f>[4]BS17A!D1036</f>
        <v>1</v>
      </c>
      <c r="D202" s="1311">
        <f>[4]BS17A!U1036</f>
        <v>8850</v>
      </c>
      <c r="E202" s="1382">
        <f>[4]BS17A!V1036</f>
        <v>8850</v>
      </c>
      <c r="F202" s="1306"/>
    </row>
    <row r="203" spans="1:6" ht="24.75" customHeight="1" x14ac:dyDescent="0.2">
      <c r="A203" s="1492" t="s">
        <v>307</v>
      </c>
      <c r="B203" s="1275" t="s">
        <v>308</v>
      </c>
      <c r="C203" s="1450">
        <f>[4]BS17A!D807</f>
        <v>0</v>
      </c>
      <c r="D203" s="1392">
        <f>[4]BS17A!U807</f>
        <v>375680</v>
      </c>
      <c r="E203" s="1393">
        <f>[4]BS17A!V807</f>
        <v>0</v>
      </c>
      <c r="F203" s="1306"/>
    </row>
    <row r="204" spans="1:6" ht="17.25" customHeight="1" x14ac:dyDescent="0.2">
      <c r="A204" s="1475"/>
      <c r="B204" s="1474" t="s">
        <v>309</v>
      </c>
      <c r="C204" s="1320">
        <f>SUM(C173:C203)</f>
        <v>839</v>
      </c>
      <c r="D204" s="1385"/>
      <c r="E204" s="1386">
        <f>SUM(E173:E203)</f>
        <v>8379560</v>
      </c>
      <c r="F204" s="1306"/>
    </row>
    <row r="205" spans="1:6" ht="21.75" customHeight="1" x14ac:dyDescent="0.2">
      <c r="A205" s="1306"/>
      <c r="B205" s="1306"/>
      <c r="C205" s="1306"/>
      <c r="D205" s="1306"/>
      <c r="E205" s="1306"/>
      <c r="F205" s="1306"/>
    </row>
    <row r="206" spans="1:6" ht="19.5" customHeight="1" x14ac:dyDescent="0.2">
      <c r="A206" s="1306"/>
      <c r="B206" s="1306"/>
      <c r="C206" s="1306"/>
      <c r="D206" s="1306"/>
      <c r="E206" s="1306"/>
      <c r="F206" s="1306"/>
    </row>
    <row r="207" spans="1:6" ht="18" customHeight="1" x14ac:dyDescent="0.2">
      <c r="A207" s="1589" t="s">
        <v>310</v>
      </c>
      <c r="B207" s="1590"/>
      <c r="C207" s="1590"/>
      <c r="D207" s="1590"/>
      <c r="E207" s="1591"/>
      <c r="F207" s="1303"/>
    </row>
    <row r="208" spans="1:6" ht="39.75" customHeight="1" x14ac:dyDescent="0.2">
      <c r="A208" s="1077" t="s">
        <v>14</v>
      </c>
      <c r="B208" s="1077" t="s">
        <v>15</v>
      </c>
      <c r="C208" s="1544" t="s">
        <v>16</v>
      </c>
      <c r="D208" s="1123" t="s">
        <v>17</v>
      </c>
      <c r="E208" s="1546" t="s">
        <v>18</v>
      </c>
      <c r="F208" s="1303"/>
    </row>
    <row r="209" spans="1:6" ht="12.75" customHeight="1" x14ac:dyDescent="0.2">
      <c r="A209" s="1467" t="s">
        <v>311</v>
      </c>
      <c r="B209" s="1484" t="s">
        <v>312</v>
      </c>
      <c r="C209" s="1420">
        <f>+[4]BS17A!$D18</f>
        <v>0</v>
      </c>
      <c r="D209" s="1316">
        <f>+[4]BS17A!$U18</f>
        <v>13700</v>
      </c>
      <c r="E209" s="1381">
        <f>+[4]BS17A!$V18</f>
        <v>0</v>
      </c>
      <c r="F209" s="1306"/>
    </row>
    <row r="210" spans="1:6" ht="12.75" customHeight="1" x14ac:dyDescent="0.2">
      <c r="A210" s="1468" t="s">
        <v>313</v>
      </c>
      <c r="B210" s="1464" t="s">
        <v>314</v>
      </c>
      <c r="C210" s="1417">
        <f>+[4]BS17A!$D19</f>
        <v>57</v>
      </c>
      <c r="D210" s="1311">
        <f>+[4]BS17A!$U19</f>
        <v>13700</v>
      </c>
      <c r="E210" s="1382">
        <f>+[4]BS17A!$V19</f>
        <v>780900</v>
      </c>
      <c r="F210" s="1306"/>
    </row>
    <row r="211" spans="1:6" ht="12.75" customHeight="1" x14ac:dyDescent="0.2">
      <c r="A211" s="1468" t="s">
        <v>315</v>
      </c>
      <c r="B211" s="1463" t="s">
        <v>316</v>
      </c>
      <c r="C211" s="1417">
        <f>+[4]BS17A!$D47</f>
        <v>0</v>
      </c>
      <c r="D211" s="1311">
        <f>+[4]BS17A!$U47</f>
        <v>1310</v>
      </c>
      <c r="E211" s="1382">
        <f>+[4]BS17A!$V47</f>
        <v>0</v>
      </c>
      <c r="F211" s="1306"/>
    </row>
    <row r="212" spans="1:6" ht="12.75" customHeight="1" x14ac:dyDescent="0.2">
      <c r="A212" s="1468" t="s">
        <v>317</v>
      </c>
      <c r="B212" s="1463" t="s">
        <v>318</v>
      </c>
      <c r="C212" s="1417">
        <f>+[4]BS17A!$D48</f>
        <v>517</v>
      </c>
      <c r="D212" s="1311">
        <f>+[4]BS17A!$U48</f>
        <v>640</v>
      </c>
      <c r="E212" s="1382">
        <f>+[4]BS17A!$V48</f>
        <v>330880</v>
      </c>
      <c r="F212" s="1306"/>
    </row>
    <row r="213" spans="1:6" ht="12.75" customHeight="1" x14ac:dyDescent="0.2">
      <c r="A213" s="1468" t="s">
        <v>319</v>
      </c>
      <c r="B213" s="1464" t="s">
        <v>320</v>
      </c>
      <c r="C213" s="1417">
        <f>+[4]BS17A!$D49</f>
        <v>377</v>
      </c>
      <c r="D213" s="1311">
        <f>+[4]BS17A!$U49</f>
        <v>1940</v>
      </c>
      <c r="E213" s="1382">
        <f>+[4]BS17A!$V49</f>
        <v>731380</v>
      </c>
      <c r="F213" s="1306"/>
    </row>
    <row r="214" spans="1:6" ht="12.75" customHeight="1" x14ac:dyDescent="0.2">
      <c r="A214" s="1468" t="s">
        <v>321</v>
      </c>
      <c r="B214" s="1464" t="s">
        <v>322</v>
      </c>
      <c r="C214" s="1417">
        <f>+[4]BS17A!$D50</f>
        <v>50</v>
      </c>
      <c r="D214" s="1311">
        <f>+[4]BS17A!$U50</f>
        <v>14590</v>
      </c>
      <c r="E214" s="1382">
        <f>+[4]BS17A!$V50</f>
        <v>729500</v>
      </c>
      <c r="F214" s="1306"/>
    </row>
    <row r="215" spans="1:6" ht="12.75" customHeight="1" x14ac:dyDescent="0.2">
      <c r="A215" s="1468" t="s">
        <v>323</v>
      </c>
      <c r="B215" s="1463" t="s">
        <v>324</v>
      </c>
      <c r="C215" s="1417">
        <f>+[4]BS17A!$D51</f>
        <v>91</v>
      </c>
      <c r="D215" s="1311">
        <f>+[4]BS17A!$U51</f>
        <v>33500</v>
      </c>
      <c r="E215" s="1382">
        <f>+[4]BS17A!$V51</f>
        <v>3048500</v>
      </c>
      <c r="F215" s="1306"/>
    </row>
    <row r="216" spans="1:6" ht="12.75" customHeight="1" x14ac:dyDescent="0.2">
      <c r="A216" s="1490" t="s">
        <v>325</v>
      </c>
      <c r="B216" s="1463" t="s">
        <v>326</v>
      </c>
      <c r="C216" s="1417">
        <f>+[4]BS17A!D52</f>
        <v>5</v>
      </c>
      <c r="D216" s="1394"/>
      <c r="E216" s="1382">
        <f>+[4]BS17A!V52</f>
        <v>41800</v>
      </c>
      <c r="F216" s="1306"/>
    </row>
    <row r="217" spans="1:6" ht="12.75" customHeight="1" x14ac:dyDescent="0.2">
      <c r="A217" s="1469" t="s">
        <v>327</v>
      </c>
      <c r="B217" s="1465" t="s">
        <v>328</v>
      </c>
      <c r="C217" s="1429">
        <f>+[4]BS17A!$D1861</f>
        <v>56</v>
      </c>
      <c r="D217" s="1318">
        <f>+[4]BS17A!$U1861</f>
        <v>27160</v>
      </c>
      <c r="E217" s="1387">
        <f>+[4]BS17A!$V1861</f>
        <v>1520960</v>
      </c>
      <c r="F217" s="1306"/>
    </row>
    <row r="218" spans="1:6" ht="12.75" x14ac:dyDescent="0.2">
      <c r="A218" s="1475"/>
      <c r="B218" s="1474" t="s">
        <v>329</v>
      </c>
      <c r="C218" s="1320">
        <f>SUM(C209:C217)</f>
        <v>1153</v>
      </c>
      <c r="D218" s="1385"/>
      <c r="E218" s="1393">
        <f>SUM(E209:E217)</f>
        <v>7183920</v>
      </c>
      <c r="F218" s="1306"/>
    </row>
    <row r="219" spans="1:6" ht="17.25" customHeight="1" x14ac:dyDescent="0.2">
      <c r="A219" s="1306"/>
      <c r="B219" s="1306"/>
      <c r="C219" s="1306"/>
      <c r="D219" s="1306"/>
      <c r="E219" s="1306"/>
      <c r="F219" s="1306"/>
    </row>
    <row r="220" spans="1:6" ht="18" customHeight="1" x14ac:dyDescent="0.2">
      <c r="A220" s="1306"/>
      <c r="B220" s="1306"/>
      <c r="C220" s="1306"/>
      <c r="D220" s="1306"/>
      <c r="E220" s="1306"/>
      <c r="F220" s="1306"/>
    </row>
    <row r="221" spans="1:6" ht="27.75" customHeight="1" x14ac:dyDescent="0.2">
      <c r="A221" s="1603" t="s">
        <v>330</v>
      </c>
      <c r="B221" s="1604"/>
      <c r="C221" s="1605"/>
      <c r="D221" s="1306"/>
      <c r="E221" s="1306"/>
      <c r="F221" s="1303"/>
    </row>
    <row r="222" spans="1:6" ht="42.75" customHeight="1" x14ac:dyDescent="0.2">
      <c r="A222" s="1077" t="s">
        <v>14</v>
      </c>
      <c r="B222" s="1077" t="s">
        <v>16</v>
      </c>
      <c r="C222" s="1077" t="s">
        <v>18</v>
      </c>
      <c r="D222" s="1303"/>
      <c r="E222" s="1306"/>
      <c r="F222" s="1306"/>
    </row>
    <row r="223" spans="1:6" ht="15" customHeight="1" x14ac:dyDescent="0.2">
      <c r="A223" s="1467" t="s">
        <v>331</v>
      </c>
      <c r="B223" s="1485" t="s">
        <v>332</v>
      </c>
      <c r="C223" s="1395"/>
      <c r="D223" s="1396"/>
      <c r="E223" s="1306"/>
      <c r="F223" s="1306"/>
    </row>
    <row r="224" spans="1:6" ht="15" customHeight="1" x14ac:dyDescent="0.2">
      <c r="A224" s="1488" t="s">
        <v>333</v>
      </c>
      <c r="B224" s="1486" t="s">
        <v>334</v>
      </c>
      <c r="C224" s="1397"/>
      <c r="D224" s="1396"/>
      <c r="E224" s="1306"/>
      <c r="F224" s="1306"/>
    </row>
    <row r="225" spans="1:7" ht="18" customHeight="1" x14ac:dyDescent="0.2">
      <c r="A225" s="1489"/>
      <c r="B225" s="1487" t="s">
        <v>335</v>
      </c>
      <c r="C225" s="1449">
        <f>SUM(C223:C224)</f>
        <v>0</v>
      </c>
      <c r="D225" s="1396"/>
      <c r="E225" s="1306"/>
      <c r="F225" s="1306"/>
    </row>
    <row r="226" spans="1:7" ht="18" customHeight="1" x14ac:dyDescent="0.2">
      <c r="A226" s="1306"/>
      <c r="B226" s="1306"/>
      <c r="C226" s="1306"/>
      <c r="D226" s="1396"/>
      <c r="E226" s="1396"/>
      <c r="F226" s="1396"/>
    </row>
    <row r="227" spans="1:7" ht="18" customHeight="1" x14ac:dyDescent="0.2">
      <c r="A227" s="1306"/>
      <c r="B227" s="1306"/>
      <c r="C227" s="1306"/>
      <c r="D227" s="1306"/>
      <c r="E227" s="1306"/>
      <c r="F227" s="1396"/>
      <c r="G227" s="1398"/>
    </row>
    <row r="228" spans="1:7" ht="18" customHeight="1" x14ac:dyDescent="0.2">
      <c r="A228" s="1589" t="s">
        <v>336</v>
      </c>
      <c r="B228" s="1590"/>
      <c r="C228" s="1590"/>
      <c r="D228" s="1590"/>
      <c r="E228" s="1591"/>
      <c r="F228" s="1396"/>
      <c r="G228" s="1398"/>
    </row>
    <row r="229" spans="1:7" ht="56.25" customHeight="1" x14ac:dyDescent="0.2">
      <c r="A229" s="1077" t="s">
        <v>14</v>
      </c>
      <c r="B229" s="1077" t="s">
        <v>15</v>
      </c>
      <c r="C229" s="1544" t="s">
        <v>16</v>
      </c>
      <c r="D229" s="1123" t="s">
        <v>17</v>
      </c>
      <c r="E229" s="1546" t="s">
        <v>18</v>
      </c>
      <c r="F229" s="1396"/>
      <c r="G229" s="1398"/>
    </row>
    <row r="230" spans="1:7" ht="15" customHeight="1" x14ac:dyDescent="0.2">
      <c r="A230" s="1467" t="s">
        <v>337</v>
      </c>
      <c r="B230" s="1484" t="s">
        <v>338</v>
      </c>
      <c r="C230" s="1447">
        <f>+[4]BS17A!$D1941</f>
        <v>334</v>
      </c>
      <c r="D230" s="1316">
        <f>+[4]BS17A!$U1941</f>
        <v>18750</v>
      </c>
      <c r="E230" s="1381">
        <f>+[4]BS17A!$V1941</f>
        <v>6262500</v>
      </c>
      <c r="F230" s="1306"/>
    </row>
    <row r="231" spans="1:7" ht="15" customHeight="1" x14ac:dyDescent="0.2">
      <c r="A231" s="1469" t="s">
        <v>339</v>
      </c>
      <c r="B231" s="1465" t="s">
        <v>340</v>
      </c>
      <c r="C231" s="1448">
        <f>+[4]BS17A!$D1942</f>
        <v>0</v>
      </c>
      <c r="D231" s="1318">
        <f>+[4]BS17A!$U1942</f>
        <v>235010</v>
      </c>
      <c r="E231" s="1387">
        <f>+[4]BS17A!$V1942</f>
        <v>0</v>
      </c>
      <c r="F231" s="1306"/>
    </row>
    <row r="232" spans="1:7" ht="18" customHeight="1" x14ac:dyDescent="0.2">
      <c r="A232" s="1475"/>
      <c r="B232" s="1474" t="s">
        <v>341</v>
      </c>
      <c r="C232" s="1320">
        <f>SUM(C230:C231)</f>
        <v>334</v>
      </c>
      <c r="D232" s="1385"/>
      <c r="E232" s="1386">
        <f>SUM(E230:E231)</f>
        <v>6262500</v>
      </c>
      <c r="F232" s="1306"/>
    </row>
    <row r="233" spans="1:7" ht="18" customHeight="1" x14ac:dyDescent="0.2">
      <c r="A233" s="1399"/>
      <c r="B233" s="1400"/>
      <c r="C233" s="1401"/>
      <c r="D233" s="1399"/>
      <c r="E233" s="1399"/>
      <c r="F233" s="1306"/>
    </row>
    <row r="234" spans="1:7" ht="18" customHeight="1" x14ac:dyDescent="0.2">
      <c r="A234" s="1399"/>
      <c r="B234" s="1400"/>
      <c r="C234" s="1401"/>
      <c r="D234" s="1399"/>
      <c r="E234" s="1399"/>
      <c r="F234" s="1306"/>
    </row>
    <row r="235" spans="1:7" ht="18" customHeight="1" x14ac:dyDescent="0.2">
      <c r="A235" s="1597" t="s">
        <v>342</v>
      </c>
      <c r="B235" s="1590"/>
      <c r="C235" s="1590"/>
      <c r="D235" s="1590"/>
      <c r="E235" s="1591"/>
      <c r="F235" s="1306"/>
    </row>
    <row r="236" spans="1:7" ht="41.25" customHeight="1" x14ac:dyDescent="0.2">
      <c r="A236" s="1077" t="s">
        <v>14</v>
      </c>
      <c r="B236" s="1077" t="s">
        <v>15</v>
      </c>
      <c r="C236" s="1544" t="s">
        <v>16</v>
      </c>
      <c r="D236" s="1123" t="s">
        <v>17</v>
      </c>
      <c r="E236" s="1546" t="s">
        <v>18</v>
      </c>
      <c r="F236" s="1306"/>
    </row>
    <row r="237" spans="1:7" ht="18" customHeight="1" x14ac:dyDescent="0.2">
      <c r="A237" s="1378" t="s">
        <v>343</v>
      </c>
      <c r="B237" s="1328" t="s">
        <v>344</v>
      </c>
      <c r="C237" s="1402">
        <f>[4]BS17A!D768</f>
        <v>544</v>
      </c>
      <c r="D237" s="1403"/>
      <c r="E237" s="1404">
        <f>[4]BS17A!V768</f>
        <v>3703590</v>
      </c>
      <c r="F237" s="1306"/>
    </row>
    <row r="238" spans="1:7" ht="18" customHeight="1" x14ac:dyDescent="0.2">
      <c r="A238" s="1399"/>
      <c r="B238" s="1400"/>
      <c r="C238" s="1401"/>
      <c r="D238" s="1399"/>
      <c r="E238" s="1399"/>
      <c r="F238" s="1306"/>
    </row>
    <row r="239" spans="1:7" ht="18" customHeight="1" x14ac:dyDescent="0.2">
      <c r="A239" s="1597" t="s">
        <v>345</v>
      </c>
      <c r="B239" s="1598"/>
      <c r="C239" s="1598"/>
      <c r="D239" s="1598"/>
      <c r="E239" s="1599"/>
      <c r="F239" s="1306"/>
    </row>
    <row r="240" spans="1:7" ht="43.5" customHeight="1" x14ac:dyDescent="0.2">
      <c r="A240" s="1077" t="s">
        <v>14</v>
      </c>
      <c r="B240" s="1544" t="s">
        <v>346</v>
      </c>
      <c r="C240" s="1122" t="s">
        <v>347</v>
      </c>
      <c r="D240" s="1123" t="s">
        <v>17</v>
      </c>
      <c r="E240" s="1546" t="s">
        <v>18</v>
      </c>
      <c r="F240" s="1306"/>
    </row>
    <row r="241" spans="1:6" ht="15" customHeight="1" x14ac:dyDescent="0.2">
      <c r="A241" s="1315" t="s">
        <v>348</v>
      </c>
      <c r="B241" s="1431" t="s">
        <v>349</v>
      </c>
      <c r="C241" s="1420">
        <f>+[4]BS17A!$D1944</f>
        <v>0</v>
      </c>
      <c r="D241" s="1316">
        <f>+[4]BS17A!$U1944</f>
        <v>240030</v>
      </c>
      <c r="E241" s="1381">
        <f>+[4]BS17A!$V1944</f>
        <v>0</v>
      </c>
      <c r="F241" s="1306"/>
    </row>
    <row r="242" spans="1:6" ht="15" customHeight="1" x14ac:dyDescent="0.2">
      <c r="A242" s="1310" t="s">
        <v>350</v>
      </c>
      <c r="B242" s="1432" t="s">
        <v>351</v>
      </c>
      <c r="C242" s="1417">
        <f>+[4]BS17A!$D1945</f>
        <v>0</v>
      </c>
      <c r="D242" s="1311">
        <f>+[4]BS17A!$U1945</f>
        <v>34110</v>
      </c>
      <c r="E242" s="1382">
        <f>+[4]BS17A!$V1945</f>
        <v>0</v>
      </c>
      <c r="F242" s="1306"/>
    </row>
    <row r="243" spans="1:6" ht="15" customHeight="1" x14ac:dyDescent="0.2">
      <c r="A243" s="1310" t="s">
        <v>352</v>
      </c>
      <c r="B243" s="1432" t="s">
        <v>353</v>
      </c>
      <c r="C243" s="1417">
        <f>+[4]BS17A!$D1946</f>
        <v>0</v>
      </c>
      <c r="D243" s="1311">
        <f>+[4]BS17A!$U1946</f>
        <v>128660</v>
      </c>
      <c r="E243" s="1382">
        <f>+[4]BS17A!$V1946</f>
        <v>0</v>
      </c>
      <c r="F243" s="1306"/>
    </row>
    <row r="244" spans="1:6" ht="15" customHeight="1" x14ac:dyDescent="0.2">
      <c r="A244" s="1310" t="s">
        <v>354</v>
      </c>
      <c r="B244" s="1432" t="s">
        <v>355</v>
      </c>
      <c r="C244" s="1417">
        <f>+[4]BS17A!$D1947</f>
        <v>0</v>
      </c>
      <c r="D244" s="1311">
        <f>+[4]BS17A!$U1947</f>
        <v>128660</v>
      </c>
      <c r="E244" s="1382">
        <f>+[4]BS17A!$V1947</f>
        <v>0</v>
      </c>
      <c r="F244" s="1306"/>
    </row>
    <row r="245" spans="1:6" ht="15" customHeight="1" x14ac:dyDescent="0.2">
      <c r="A245" s="1310" t="s">
        <v>356</v>
      </c>
      <c r="B245" s="1432" t="s">
        <v>357</v>
      </c>
      <c r="C245" s="1417">
        <f>+[4]BS17A!$D1948</f>
        <v>0</v>
      </c>
      <c r="D245" s="1311">
        <f>+[4]BS17A!$U1948</f>
        <v>234230</v>
      </c>
      <c r="E245" s="1382">
        <f>+[4]BS17A!$V1948</f>
        <v>0</v>
      </c>
      <c r="F245" s="1306"/>
    </row>
    <row r="246" spans="1:6" ht="15" customHeight="1" x14ac:dyDescent="0.2">
      <c r="A246" s="1310" t="s">
        <v>358</v>
      </c>
      <c r="B246" s="1432" t="s">
        <v>359</v>
      </c>
      <c r="C246" s="1417">
        <f>+[4]BS17A!$D1949</f>
        <v>0</v>
      </c>
      <c r="D246" s="1311">
        <f>+[4]BS17A!$U1949</f>
        <v>359460</v>
      </c>
      <c r="E246" s="1382">
        <f>+[4]BS17A!$V1949</f>
        <v>0</v>
      </c>
      <c r="F246" s="1306"/>
    </row>
    <row r="247" spans="1:6" ht="15" customHeight="1" x14ac:dyDescent="0.2">
      <c r="A247" s="1310" t="s">
        <v>360</v>
      </c>
      <c r="B247" s="1432" t="s">
        <v>361</v>
      </c>
      <c r="C247" s="1417">
        <f>+[4]BS17A!$D1950</f>
        <v>0</v>
      </c>
      <c r="D247" s="1311">
        <f>+[4]BS17A!$U1950</f>
        <v>613210</v>
      </c>
      <c r="E247" s="1382">
        <f>+[4]BS17A!$V1950</f>
        <v>0</v>
      </c>
      <c r="F247" s="1306"/>
    </row>
    <row r="248" spans="1:6" ht="15" customHeight="1" x14ac:dyDescent="0.2">
      <c r="A248" s="1333" t="s">
        <v>362</v>
      </c>
      <c r="B248" s="1432" t="s">
        <v>363</v>
      </c>
      <c r="C248" s="1417">
        <f>+[4]BS17A!$D1951</f>
        <v>0</v>
      </c>
      <c r="D248" s="1311">
        <f>+[4]BS17A!$U1951</f>
        <v>127720</v>
      </c>
      <c r="E248" s="1382">
        <f>+[4]BS17A!$V1951</f>
        <v>0</v>
      </c>
      <c r="F248" s="1306"/>
    </row>
    <row r="249" spans="1:6" ht="15" customHeight="1" x14ac:dyDescent="0.2">
      <c r="A249" s="1333" t="s">
        <v>364</v>
      </c>
      <c r="B249" s="1432" t="s">
        <v>365</v>
      </c>
      <c r="C249" s="1417">
        <f>+[4]BS17A!$D1952</f>
        <v>0</v>
      </c>
      <c r="D249" s="1311">
        <f>+[4]BS17A!$U1952</f>
        <v>344230</v>
      </c>
      <c r="E249" s="1382">
        <f>+[4]BS17A!$V1952</f>
        <v>0</v>
      </c>
      <c r="F249" s="1306"/>
    </row>
    <row r="250" spans="1:6" ht="15" customHeight="1" x14ac:dyDescent="0.2">
      <c r="A250" s="1333" t="s">
        <v>366</v>
      </c>
      <c r="B250" s="1432" t="s">
        <v>367</v>
      </c>
      <c r="C250" s="1443">
        <f>+[4]BS17A!$D1953</f>
        <v>0</v>
      </c>
      <c r="D250" s="1313">
        <f>+[4]BS17A!$U1953</f>
        <v>144940</v>
      </c>
      <c r="E250" s="1405">
        <f>+[4]BS17A!$V1953</f>
        <v>0</v>
      </c>
      <c r="F250" s="1306"/>
    </row>
    <row r="251" spans="1:6" ht="15" customHeight="1" x14ac:dyDescent="0.2">
      <c r="A251" s="1333" t="s">
        <v>368</v>
      </c>
      <c r="B251" s="1432" t="s">
        <v>369</v>
      </c>
      <c r="C251" s="1443">
        <f>+[4]BS17A!$D1954</f>
        <v>0</v>
      </c>
      <c r="D251" s="1313">
        <f>+[4]BS17A!$U1954</f>
        <v>125950</v>
      </c>
      <c r="E251" s="1405">
        <f>+[4]BS17A!$V1954</f>
        <v>0</v>
      </c>
      <c r="F251" s="1306"/>
    </row>
    <row r="252" spans="1:6" ht="15" customHeight="1" x14ac:dyDescent="0.2">
      <c r="A252" s="1333" t="s">
        <v>370</v>
      </c>
      <c r="B252" s="1432" t="s">
        <v>371</v>
      </c>
      <c r="C252" s="1443">
        <f>+[4]BS17A!$D1955</f>
        <v>0</v>
      </c>
      <c r="D252" s="1313">
        <f>+[4]BS17A!$U1955</f>
        <v>191490</v>
      </c>
      <c r="E252" s="1405">
        <f>+[4]BS17A!$V1955</f>
        <v>0</v>
      </c>
      <c r="F252" s="1306"/>
    </row>
    <row r="253" spans="1:6" ht="15" customHeight="1" x14ac:dyDescent="0.2">
      <c r="A253" s="1333" t="s">
        <v>372</v>
      </c>
      <c r="B253" s="1432" t="s">
        <v>373</v>
      </c>
      <c r="C253" s="1443">
        <f>+[4]BS17A!$D1956</f>
        <v>0</v>
      </c>
      <c r="D253" s="1313">
        <f>+[4]BS17A!$U1956</f>
        <v>50390</v>
      </c>
      <c r="E253" s="1405">
        <f>+[4]BS17A!$V1956</f>
        <v>0</v>
      </c>
      <c r="F253" s="1306"/>
    </row>
    <row r="254" spans="1:6" ht="15" customHeight="1" x14ac:dyDescent="0.2">
      <c r="A254" s="1364" t="s">
        <v>374</v>
      </c>
      <c r="B254" s="1442" t="s">
        <v>375</v>
      </c>
      <c r="C254" s="1429">
        <f>+[4]BS17A!$D1957</f>
        <v>0</v>
      </c>
      <c r="D254" s="1318">
        <f>+[4]BS17A!$U1957</f>
        <v>37660</v>
      </c>
      <c r="E254" s="1387">
        <f>+[4]BS17A!$V1957</f>
        <v>0</v>
      </c>
      <c r="F254" s="1306"/>
    </row>
    <row r="255" spans="1:6" ht="15" customHeight="1" x14ac:dyDescent="0.2">
      <c r="A255" s="1592" t="s">
        <v>376</v>
      </c>
      <c r="B255" s="1593"/>
      <c r="C255" s="1593"/>
      <c r="D255" s="1593"/>
      <c r="E255" s="1594"/>
      <c r="F255" s="1306"/>
    </row>
    <row r="256" spans="1:6" ht="15" customHeight="1" x14ac:dyDescent="0.2">
      <c r="A256" s="1467" t="s">
        <v>377</v>
      </c>
      <c r="B256" s="1481" t="s">
        <v>349</v>
      </c>
      <c r="C256" s="1420">
        <f>+[4]BS17A!$D1958</f>
        <v>0</v>
      </c>
      <c r="D256" s="1316">
        <f>+[4]BS17A!$U1958</f>
        <v>206500</v>
      </c>
      <c r="E256" s="1381">
        <f>+[4]BS17A!$V1958</f>
        <v>0</v>
      </c>
      <c r="F256" s="1306"/>
    </row>
    <row r="257" spans="1:6" ht="15" customHeight="1" x14ac:dyDescent="0.2">
      <c r="A257" s="1468" t="s">
        <v>378</v>
      </c>
      <c r="B257" s="1482" t="s">
        <v>379</v>
      </c>
      <c r="C257" s="1417">
        <f>+[4]BS17A!$D1959</f>
        <v>0</v>
      </c>
      <c r="D257" s="1311">
        <f>+[4]BS17A!$U1959</f>
        <v>1228440</v>
      </c>
      <c r="E257" s="1382">
        <f>+[4]BS17A!$V1959</f>
        <v>0</v>
      </c>
      <c r="F257" s="1306"/>
    </row>
    <row r="258" spans="1:6" ht="15" customHeight="1" x14ac:dyDescent="0.2">
      <c r="A258" s="1468" t="s">
        <v>380</v>
      </c>
      <c r="B258" s="1482" t="s">
        <v>381</v>
      </c>
      <c r="C258" s="1417">
        <f>+[4]BS17A!$D1960</f>
        <v>0</v>
      </c>
      <c r="D258" s="1311">
        <f>+[4]BS17A!$U1960</f>
        <v>185340</v>
      </c>
      <c r="E258" s="1382">
        <f>+[4]BS17A!$V1960</f>
        <v>0</v>
      </c>
      <c r="F258" s="1306"/>
    </row>
    <row r="259" spans="1:6" ht="15" customHeight="1" x14ac:dyDescent="0.2">
      <c r="A259" s="1468" t="s">
        <v>382</v>
      </c>
      <c r="B259" s="1482" t="s">
        <v>383</v>
      </c>
      <c r="C259" s="1417">
        <f>+[4]BS17A!$D1961</f>
        <v>0</v>
      </c>
      <c r="D259" s="1311">
        <f>+[4]BS17A!$U1961</f>
        <v>163900</v>
      </c>
      <c r="E259" s="1382">
        <f>+[4]BS17A!$V1961</f>
        <v>0</v>
      </c>
      <c r="F259" s="1306"/>
    </row>
    <row r="260" spans="1:6" ht="15" customHeight="1" x14ac:dyDescent="0.2">
      <c r="A260" s="1468" t="s">
        <v>384</v>
      </c>
      <c r="B260" s="1482" t="s">
        <v>385</v>
      </c>
      <c r="C260" s="1417">
        <f>+[4]BS17A!$D1962</f>
        <v>0</v>
      </c>
      <c r="D260" s="1311">
        <f>+[4]BS17A!$U1962</f>
        <v>332720</v>
      </c>
      <c r="E260" s="1382">
        <f>+[4]BS17A!$V1962</f>
        <v>0</v>
      </c>
      <c r="F260" s="1306"/>
    </row>
    <row r="261" spans="1:6" ht="15" customHeight="1" x14ac:dyDescent="0.2">
      <c r="A261" s="1468" t="s">
        <v>386</v>
      </c>
      <c r="B261" s="1482" t="s">
        <v>387</v>
      </c>
      <c r="C261" s="1417">
        <f>+[4]BS17A!$D1963</f>
        <v>0</v>
      </c>
      <c r="D261" s="1311">
        <f>+[4]BS17A!$U1963</f>
        <v>1106400</v>
      </c>
      <c r="E261" s="1382">
        <f>+[4]BS17A!$V1963</f>
        <v>0</v>
      </c>
      <c r="F261" s="1306"/>
    </row>
    <row r="262" spans="1:6" ht="15" customHeight="1" x14ac:dyDescent="0.2">
      <c r="A262" s="1468" t="s">
        <v>388</v>
      </c>
      <c r="B262" s="1482" t="s">
        <v>389</v>
      </c>
      <c r="C262" s="1417">
        <f>+[4]BS17A!$D1964</f>
        <v>0</v>
      </c>
      <c r="D262" s="1311">
        <f>+[4]BS17A!$U1964</f>
        <v>1137010</v>
      </c>
      <c r="E262" s="1382">
        <f>+[4]BS17A!$V1964</f>
        <v>0</v>
      </c>
      <c r="F262" s="1306"/>
    </row>
    <row r="263" spans="1:6" ht="15" customHeight="1" x14ac:dyDescent="0.2">
      <c r="A263" s="1468" t="s">
        <v>390</v>
      </c>
      <c r="B263" s="1482" t="s">
        <v>391</v>
      </c>
      <c r="C263" s="1417">
        <f>+[4]BS17A!$D1965</f>
        <v>0</v>
      </c>
      <c r="D263" s="1311">
        <f>+[4]BS17A!$U1965</f>
        <v>900260</v>
      </c>
      <c r="E263" s="1382">
        <f>+[4]BS17A!$V1965</f>
        <v>0</v>
      </c>
      <c r="F263" s="1306"/>
    </row>
    <row r="264" spans="1:6" ht="15" customHeight="1" x14ac:dyDescent="0.2">
      <c r="A264" s="1468" t="s">
        <v>392</v>
      </c>
      <c r="B264" s="1482" t="s">
        <v>393</v>
      </c>
      <c r="C264" s="1417">
        <f>+[4]BS17A!$D1966</f>
        <v>0</v>
      </c>
      <c r="D264" s="1311">
        <f>+[4]BS17A!$U1966</f>
        <v>948790</v>
      </c>
      <c r="E264" s="1382">
        <f>+[4]BS17A!$V1966</f>
        <v>0</v>
      </c>
      <c r="F264" s="1306"/>
    </row>
    <row r="265" spans="1:6" ht="15" customHeight="1" x14ac:dyDescent="0.2">
      <c r="A265" s="1468" t="s">
        <v>394</v>
      </c>
      <c r="B265" s="1482" t="s">
        <v>395</v>
      </c>
      <c r="C265" s="1417">
        <f>+[4]BS17A!$D1967</f>
        <v>0</v>
      </c>
      <c r="D265" s="1311">
        <f>+[4]BS17A!$U1967</f>
        <v>374290</v>
      </c>
      <c r="E265" s="1382">
        <f>+[4]BS17A!$V1967</f>
        <v>0</v>
      </c>
      <c r="F265" s="1306"/>
    </row>
    <row r="266" spans="1:6" ht="15" customHeight="1" x14ac:dyDescent="0.2">
      <c r="A266" s="1468" t="s">
        <v>396</v>
      </c>
      <c r="B266" s="1482" t="s">
        <v>397</v>
      </c>
      <c r="C266" s="1417">
        <f>+[4]BS17A!$D1968</f>
        <v>0</v>
      </c>
      <c r="D266" s="1311">
        <f>+[4]BS17A!$U1968</f>
        <v>89640</v>
      </c>
      <c r="E266" s="1382">
        <f>+[4]BS17A!$V1968</f>
        <v>0</v>
      </c>
      <c r="F266" s="1306"/>
    </row>
    <row r="267" spans="1:6" ht="15" customHeight="1" x14ac:dyDescent="0.2">
      <c r="A267" s="1468" t="s">
        <v>398</v>
      </c>
      <c r="B267" s="1482" t="s">
        <v>399</v>
      </c>
      <c r="C267" s="1417">
        <f>+[4]BS17A!$D1969</f>
        <v>0</v>
      </c>
      <c r="D267" s="1311">
        <f>+[4]BS17A!$U1969</f>
        <v>267430</v>
      </c>
      <c r="E267" s="1382">
        <f>+[4]BS17A!$V1969</f>
        <v>0</v>
      </c>
      <c r="F267" s="1306"/>
    </row>
    <row r="268" spans="1:6" ht="15" customHeight="1" x14ac:dyDescent="0.2">
      <c r="A268" s="1468" t="s">
        <v>400</v>
      </c>
      <c r="B268" s="1464" t="s">
        <v>401</v>
      </c>
      <c r="C268" s="1417">
        <f>+[4]BS17A!$D1970</f>
        <v>0</v>
      </c>
      <c r="D268" s="1311">
        <f>+[4]BS17A!$U1970</f>
        <v>75610</v>
      </c>
      <c r="E268" s="1382">
        <f>+[4]BS17A!$V1970</f>
        <v>0</v>
      </c>
      <c r="F268" s="1306"/>
    </row>
    <row r="269" spans="1:6" ht="15" customHeight="1" x14ac:dyDescent="0.2">
      <c r="A269" s="1468" t="s">
        <v>402</v>
      </c>
      <c r="B269" s="1464" t="s">
        <v>403</v>
      </c>
      <c r="C269" s="1417">
        <f>+[4]BS17A!$D1971</f>
        <v>0</v>
      </c>
      <c r="D269" s="1311">
        <f>+[4]BS17A!$U1971</f>
        <v>1299270</v>
      </c>
      <c r="E269" s="1382">
        <f>+[4]BS17A!$V1971</f>
        <v>0</v>
      </c>
      <c r="F269" s="1306"/>
    </row>
    <row r="270" spans="1:6" ht="15" customHeight="1" x14ac:dyDescent="0.2">
      <c r="A270" s="1468" t="s">
        <v>404</v>
      </c>
      <c r="B270" s="1464" t="s">
        <v>405</v>
      </c>
      <c r="C270" s="1417">
        <f>+[4]BS17A!$D1972</f>
        <v>0</v>
      </c>
      <c r="D270" s="1311">
        <f>+[4]BS17A!$U1972</f>
        <v>303800</v>
      </c>
      <c r="E270" s="1382">
        <f>+[4]BS17A!$V1972</f>
        <v>0</v>
      </c>
      <c r="F270" s="1306"/>
    </row>
    <row r="271" spans="1:6" ht="15" customHeight="1" x14ac:dyDescent="0.2">
      <c r="A271" s="1468" t="s">
        <v>406</v>
      </c>
      <c r="B271" s="1464" t="s">
        <v>407</v>
      </c>
      <c r="C271" s="1417">
        <f>+[4]BS17A!$D1973</f>
        <v>0</v>
      </c>
      <c r="D271" s="1311">
        <f>+[4]BS17A!$U1973</f>
        <v>1017740</v>
      </c>
      <c r="E271" s="1382">
        <f>+[4]BS17A!$V1973</f>
        <v>0</v>
      </c>
      <c r="F271" s="1306"/>
    </row>
    <row r="272" spans="1:6" ht="15" customHeight="1" x14ac:dyDescent="0.2">
      <c r="A272" s="1468" t="s">
        <v>408</v>
      </c>
      <c r="B272" s="1483" t="s">
        <v>409</v>
      </c>
      <c r="C272" s="1417">
        <f>+[4]BS17A!$D1974</f>
        <v>0</v>
      </c>
      <c r="D272" s="1311">
        <f>+[4]BS17A!$U1974</f>
        <v>623060</v>
      </c>
      <c r="E272" s="1382">
        <f>+[4]BS17A!$V1974</f>
        <v>0</v>
      </c>
      <c r="F272" s="1306"/>
    </row>
    <row r="273" spans="1:10" ht="15" customHeight="1" x14ac:dyDescent="0.2">
      <c r="A273" s="1469" t="s">
        <v>410</v>
      </c>
      <c r="B273" s="1483" t="s">
        <v>411</v>
      </c>
      <c r="C273" s="1429">
        <f>+[4]BS17A!$D1975</f>
        <v>0</v>
      </c>
      <c r="D273" s="1313">
        <f>+[4]BS17A!$U1975</f>
        <v>508460</v>
      </c>
      <c r="E273" s="1405">
        <f>+[4]BS17A!$V1975</f>
        <v>0</v>
      </c>
      <c r="F273" s="1306"/>
    </row>
    <row r="274" spans="1:10" ht="15" customHeight="1" x14ac:dyDescent="0.2">
      <c r="A274" s="1592" t="s">
        <v>412</v>
      </c>
      <c r="B274" s="1593"/>
      <c r="C274" s="1593"/>
      <c r="D274" s="1593"/>
      <c r="E274" s="1594"/>
      <c r="F274" s="1306"/>
    </row>
    <row r="275" spans="1:10" ht="15" customHeight="1" x14ac:dyDescent="0.2">
      <c r="A275" s="1467" t="s">
        <v>413</v>
      </c>
      <c r="B275" s="1476" t="s">
        <v>414</v>
      </c>
      <c r="C275" s="1445">
        <f>+[4]BS17A!$D1976</f>
        <v>0</v>
      </c>
      <c r="D275" s="1308">
        <f>[4]BS17A!U1976</f>
        <v>274090</v>
      </c>
      <c r="E275" s="1406">
        <f>+[4]BS17A!$V1976</f>
        <v>0</v>
      </c>
      <c r="F275" s="1306"/>
    </row>
    <row r="276" spans="1:10" ht="15" customHeight="1" x14ac:dyDescent="0.2">
      <c r="A276" s="1468" t="s">
        <v>415</v>
      </c>
      <c r="B276" s="1464" t="s">
        <v>416</v>
      </c>
      <c r="C276" s="1417">
        <f>+[4]BS17A!$D1977</f>
        <v>0</v>
      </c>
      <c r="D276" s="1311">
        <f>[4]BS17A!U1977</f>
        <v>159800</v>
      </c>
      <c r="E276" s="1382">
        <f>+[4]BS17A!$V1977</f>
        <v>0</v>
      </c>
      <c r="F276" s="1306"/>
    </row>
    <row r="277" spans="1:10" ht="15" customHeight="1" x14ac:dyDescent="0.2">
      <c r="A277" s="1468" t="s">
        <v>417</v>
      </c>
      <c r="B277" s="1464" t="s">
        <v>418</v>
      </c>
      <c r="C277" s="1417">
        <f>+[4]BS17A!$D1978</f>
        <v>0</v>
      </c>
      <c r="D277" s="1311">
        <f>[4]BS17A!U1978</f>
        <v>386120</v>
      </c>
      <c r="E277" s="1382">
        <f>+[4]BS17A!$V1978</f>
        <v>0</v>
      </c>
      <c r="F277" s="1306"/>
    </row>
    <row r="278" spans="1:10" ht="15" customHeight="1" x14ac:dyDescent="0.2">
      <c r="A278" s="1468" t="s">
        <v>419</v>
      </c>
      <c r="B278" s="1464" t="s">
        <v>420</v>
      </c>
      <c r="C278" s="1417">
        <f>+[4]BS17A!$D1979</f>
        <v>0</v>
      </c>
      <c r="D278" s="1311">
        <f>[4]BS17A!U1979</f>
        <v>400140</v>
      </c>
      <c r="E278" s="1382">
        <f>+[4]BS17A!$V1979</f>
        <v>0</v>
      </c>
      <c r="F278" s="1306"/>
    </row>
    <row r="279" spans="1:10" ht="15" customHeight="1" x14ac:dyDescent="0.2">
      <c r="A279" s="1469" t="s">
        <v>421</v>
      </c>
      <c r="B279" s="1477" t="s">
        <v>422</v>
      </c>
      <c r="C279" s="1429">
        <f>+[4]BS17A!$D1980</f>
        <v>0</v>
      </c>
      <c r="D279" s="1318">
        <f>[4]BS17A!U1980</f>
        <v>250030</v>
      </c>
      <c r="E279" s="1387">
        <f>+[4]BS17A!$V1980</f>
        <v>0</v>
      </c>
      <c r="F279" s="1407"/>
    </row>
    <row r="280" spans="1:10" ht="15" customHeight="1" x14ac:dyDescent="0.2">
      <c r="A280" s="1480" t="s">
        <v>423</v>
      </c>
      <c r="B280" s="1478" t="s">
        <v>424</v>
      </c>
      <c r="C280" s="1446">
        <f>+[4]BS17A!$D1981</f>
        <v>108</v>
      </c>
      <c r="D280" s="1408">
        <f>[4]BS17A!U1981</f>
        <v>34000</v>
      </c>
      <c r="E280" s="1404">
        <f>+[4]BS17A!$V1981</f>
        <v>3672000</v>
      </c>
      <c r="F280" s="1407"/>
    </row>
    <row r="281" spans="1:10" ht="15" customHeight="1" x14ac:dyDescent="0.2">
      <c r="A281" s="1475"/>
      <c r="B281" s="1479" t="s">
        <v>425</v>
      </c>
      <c r="C281" s="1320">
        <f>SUM(C241:C280)</f>
        <v>108</v>
      </c>
      <c r="D281" s="1385"/>
      <c r="E281" s="1386">
        <f>SUM(E241:E280)</f>
        <v>3672000</v>
      </c>
      <c r="F281" s="1407"/>
    </row>
    <row r="282" spans="1:10" ht="18" customHeight="1" x14ac:dyDescent="0.2">
      <c r="A282" s="1399"/>
      <c r="B282" s="1306"/>
      <c r="C282" s="1306"/>
      <c r="D282" s="1399"/>
      <c r="E282" s="1399"/>
      <c r="F282" s="1306"/>
    </row>
    <row r="283" spans="1:10" ht="18" customHeight="1" x14ac:dyDescent="0.2">
      <c r="A283" s="1399"/>
      <c r="B283" s="1401"/>
      <c r="C283" s="1401"/>
      <c r="D283" s="1399"/>
      <c r="E283" s="1399"/>
      <c r="F283" s="1409"/>
      <c r="G283" s="1410"/>
      <c r="J283" s="1411"/>
    </row>
    <row r="284" spans="1:10" ht="12.75" customHeight="1" x14ac:dyDescent="0.2">
      <c r="A284" s="1597" t="s">
        <v>426</v>
      </c>
      <c r="B284" s="1598"/>
      <c r="C284" s="1598"/>
      <c r="D284" s="1598"/>
      <c r="E284" s="1599"/>
      <c r="F284" s="1306"/>
    </row>
    <row r="285" spans="1:10" ht="44.25" customHeight="1" x14ac:dyDescent="0.2">
      <c r="A285" s="1077" t="s">
        <v>14</v>
      </c>
      <c r="B285" s="1077" t="s">
        <v>426</v>
      </c>
      <c r="C285" s="1544" t="s">
        <v>347</v>
      </c>
      <c r="D285" s="1123" t="s">
        <v>17</v>
      </c>
      <c r="E285" s="1546" t="s">
        <v>18</v>
      </c>
      <c r="F285" s="1407"/>
    </row>
    <row r="286" spans="1:10" ht="15" customHeight="1" x14ac:dyDescent="0.2">
      <c r="A286" s="1467" t="s">
        <v>427</v>
      </c>
      <c r="B286" s="1471" t="s">
        <v>428</v>
      </c>
      <c r="C286" s="1420">
        <f>+[4]BS17A!$D1983</f>
        <v>3</v>
      </c>
      <c r="D286" s="1316">
        <f>+[4]BS17A!$U1983</f>
        <v>6690</v>
      </c>
      <c r="E286" s="1381">
        <f>+[4]BS17A!$V1983</f>
        <v>20070</v>
      </c>
      <c r="F286" s="1306"/>
    </row>
    <row r="287" spans="1:10" ht="15" customHeight="1" x14ac:dyDescent="0.2">
      <c r="A287" s="1468" t="s">
        <v>429</v>
      </c>
      <c r="B287" s="1472" t="s">
        <v>430</v>
      </c>
      <c r="C287" s="1417">
        <f>+[4]BS17A!$D1984</f>
        <v>0</v>
      </c>
      <c r="D287" s="1311">
        <f>+[4]BS17A!$U1984</f>
        <v>3560</v>
      </c>
      <c r="E287" s="1382">
        <f>+[4]BS17A!$V1984</f>
        <v>0</v>
      </c>
      <c r="F287" s="1306"/>
    </row>
    <row r="288" spans="1:10" ht="15" customHeight="1" x14ac:dyDescent="0.2">
      <c r="A288" s="1468" t="s">
        <v>431</v>
      </c>
      <c r="B288" s="1472" t="s">
        <v>432</v>
      </c>
      <c r="C288" s="1417">
        <f>+[4]BS17A!$D1985</f>
        <v>1</v>
      </c>
      <c r="D288" s="1311">
        <f>+[4]BS17A!$U1985</f>
        <v>13430</v>
      </c>
      <c r="E288" s="1382">
        <f>+[4]BS17A!$V1985</f>
        <v>13430</v>
      </c>
      <c r="F288" s="1306"/>
    </row>
    <row r="289" spans="1:7" ht="15" customHeight="1" x14ac:dyDescent="0.2">
      <c r="A289" s="1468" t="s">
        <v>433</v>
      </c>
      <c r="B289" s="1472" t="s">
        <v>434</v>
      </c>
      <c r="C289" s="1417">
        <f>+[4]BS17A!$D1986</f>
        <v>0</v>
      </c>
      <c r="D289" s="1311">
        <f>+[4]BS17A!$U1986</f>
        <v>137660</v>
      </c>
      <c r="E289" s="1382">
        <f>+[4]BS17A!$V1986</f>
        <v>0</v>
      </c>
      <c r="F289" s="1306"/>
    </row>
    <row r="290" spans="1:7" ht="15" customHeight="1" x14ac:dyDescent="0.2">
      <c r="A290" s="1469" t="s">
        <v>435</v>
      </c>
      <c r="B290" s="1473" t="s">
        <v>436</v>
      </c>
      <c r="C290" s="1429">
        <f>+[4]BS17A!$D1987</f>
        <v>1</v>
      </c>
      <c r="D290" s="1318">
        <f>+[4]BS17A!$U1987</f>
        <v>756090</v>
      </c>
      <c r="E290" s="1387">
        <f>+[4]BS17A!$V1987</f>
        <v>756090</v>
      </c>
      <c r="F290" s="1306"/>
    </row>
    <row r="291" spans="1:7" ht="15" customHeight="1" x14ac:dyDescent="0.2">
      <c r="A291" s="1475"/>
      <c r="B291" s="1474" t="s">
        <v>437</v>
      </c>
      <c r="C291" s="1353">
        <f>SUM(C286:C290)</f>
        <v>5</v>
      </c>
      <c r="D291" s="1329"/>
      <c r="E291" s="1354">
        <f>SUM(E286:E290)</f>
        <v>789590</v>
      </c>
      <c r="F291" s="1306"/>
    </row>
    <row r="292" spans="1:7" ht="18" customHeight="1" x14ac:dyDescent="0.2">
      <c r="A292" s="1399"/>
      <c r="B292" s="1401"/>
      <c r="C292" s="1399"/>
      <c r="D292" s="1399"/>
      <c r="E292" s="1399"/>
      <c r="F292" s="1306"/>
    </row>
    <row r="293" spans="1:7" ht="18" customHeight="1" x14ac:dyDescent="0.2">
      <c r="A293" s="1399"/>
      <c r="B293" s="1401"/>
      <c r="C293" s="1399"/>
      <c r="D293" s="1399"/>
      <c r="E293" s="1399"/>
      <c r="F293" s="1412"/>
      <c r="G293" s="1307"/>
    </row>
    <row r="294" spans="1:7" ht="12.75" x14ac:dyDescent="0.2">
      <c r="A294" s="1592" t="s">
        <v>438</v>
      </c>
      <c r="B294" s="1593"/>
      <c r="C294" s="1593"/>
      <c r="D294" s="1593"/>
      <c r="E294" s="1594"/>
      <c r="F294" s="1413"/>
      <c r="G294" s="1307"/>
    </row>
    <row r="295" spans="1:7" ht="42.75" customHeight="1" x14ac:dyDescent="0.2">
      <c r="A295" s="1077" t="s">
        <v>14</v>
      </c>
      <c r="B295" s="1441" t="s">
        <v>438</v>
      </c>
      <c r="C295" s="1221" t="s">
        <v>439</v>
      </c>
      <c r="D295" s="1123" t="s">
        <v>17</v>
      </c>
      <c r="E295" s="1546" t="s">
        <v>18</v>
      </c>
      <c r="F295" s="1413"/>
      <c r="G295" s="1307"/>
    </row>
    <row r="296" spans="1:7" ht="15" customHeight="1" x14ac:dyDescent="0.2">
      <c r="A296" s="1467" t="s">
        <v>440</v>
      </c>
      <c r="B296" s="1462" t="s">
        <v>441</v>
      </c>
      <c r="C296" s="1420">
        <f>+[4]BS17A!$D1863</f>
        <v>200</v>
      </c>
      <c r="D296" s="1316">
        <f>+[4]BS17A!$U1863</f>
        <v>17890</v>
      </c>
      <c r="E296" s="1381">
        <f>+[4]BS17A!$V1863</f>
        <v>3578000</v>
      </c>
      <c r="F296" s="1306"/>
    </row>
    <row r="297" spans="1:7" ht="15" customHeight="1" x14ac:dyDescent="0.2">
      <c r="A297" s="1468" t="s">
        <v>442</v>
      </c>
      <c r="B297" s="1463" t="s">
        <v>443</v>
      </c>
      <c r="C297" s="1417">
        <f>+[4]BS17A!$D1864</f>
        <v>183</v>
      </c>
      <c r="D297" s="1311">
        <f>+[4]BS17A!$U1864</f>
        <v>56280</v>
      </c>
      <c r="E297" s="1382">
        <f>+[4]BS17A!$V1864</f>
        <v>10299240</v>
      </c>
      <c r="F297" s="1306"/>
    </row>
    <row r="298" spans="1:7" ht="15" customHeight="1" x14ac:dyDescent="0.2">
      <c r="A298" s="1468" t="s">
        <v>444</v>
      </c>
      <c r="B298" s="1463" t="s">
        <v>445</v>
      </c>
      <c r="C298" s="1417">
        <f>+[4]BS17A!$D1865</f>
        <v>0</v>
      </c>
      <c r="D298" s="1311">
        <f>+[4]BS17A!$U1865</f>
        <v>69770</v>
      </c>
      <c r="E298" s="1382">
        <f>+[4]BS17A!$V1865</f>
        <v>0</v>
      </c>
      <c r="F298" s="1306"/>
    </row>
    <row r="299" spans="1:7" ht="15" customHeight="1" x14ac:dyDescent="0.2">
      <c r="A299" s="1468" t="s">
        <v>446</v>
      </c>
      <c r="B299" s="1463" t="s">
        <v>447</v>
      </c>
      <c r="C299" s="1417">
        <f>+[4]BS17A!$D1866</f>
        <v>166</v>
      </c>
      <c r="D299" s="1311">
        <f>+[4]BS17A!$U1866</f>
        <v>2450</v>
      </c>
      <c r="E299" s="1382">
        <f>+[4]BS17A!$V1866</f>
        <v>406700</v>
      </c>
      <c r="F299" s="1306"/>
    </row>
    <row r="300" spans="1:7" ht="15" customHeight="1" x14ac:dyDescent="0.2">
      <c r="A300" s="1468" t="s">
        <v>448</v>
      </c>
      <c r="B300" s="1463" t="s">
        <v>449</v>
      </c>
      <c r="C300" s="1417">
        <f>+[4]BS17A!$D1867</f>
        <v>0</v>
      </c>
      <c r="D300" s="1311">
        <f>+[4]BS17A!$U1867</f>
        <v>70</v>
      </c>
      <c r="E300" s="1382">
        <f>+[4]BS17A!$V1867</f>
        <v>0</v>
      </c>
      <c r="F300" s="1306"/>
    </row>
    <row r="301" spans="1:7" ht="15" customHeight="1" x14ac:dyDescent="0.2">
      <c r="A301" s="1468" t="s">
        <v>450</v>
      </c>
      <c r="B301" s="1464" t="s">
        <v>451</v>
      </c>
      <c r="C301" s="1417">
        <f>+[4]BS17A!$D1868</f>
        <v>0</v>
      </c>
      <c r="D301" s="1311">
        <f>+[4]BS17A!$U1868</f>
        <v>148120</v>
      </c>
      <c r="E301" s="1382">
        <f>+[4]BS17A!$V1868</f>
        <v>0</v>
      </c>
      <c r="F301" s="1306"/>
    </row>
    <row r="302" spans="1:7" ht="15" customHeight="1" x14ac:dyDescent="0.2">
      <c r="A302" s="1469" t="s">
        <v>452</v>
      </c>
      <c r="B302" s="1465" t="s">
        <v>453</v>
      </c>
      <c r="C302" s="1429">
        <f>+[4]BS17A!$D1869</f>
        <v>0</v>
      </c>
      <c r="D302" s="1318">
        <f>+[4]BS17A!$U1869</f>
        <v>10070</v>
      </c>
      <c r="E302" s="1387">
        <f>+[4]BS17A!$V1869</f>
        <v>0</v>
      </c>
      <c r="F302" s="1306"/>
    </row>
    <row r="303" spans="1:7" ht="15" customHeight="1" x14ac:dyDescent="0.2">
      <c r="A303" s="1470"/>
      <c r="B303" s="1615" t="s">
        <v>454</v>
      </c>
      <c r="C303" s="1616"/>
      <c r="D303" s="1403"/>
      <c r="E303" s="1414">
        <f>SUM(E296:E302)</f>
        <v>14283940</v>
      </c>
      <c r="F303" s="1306"/>
    </row>
    <row r="304" spans="1:7" ht="12.75" x14ac:dyDescent="0.2">
      <c r="A304" s="1306"/>
      <c r="B304" s="1306"/>
      <c r="C304" s="1306"/>
      <c r="D304" s="1306"/>
      <c r="E304" s="1306"/>
      <c r="F304" s="1396"/>
      <c r="G304" s="1398"/>
    </row>
    <row r="305" spans="1:7" ht="12.75" x14ac:dyDescent="0.2">
      <c r="A305" s="1306"/>
      <c r="B305" s="1306"/>
      <c r="C305" s="1306"/>
      <c r="D305" s="1306"/>
      <c r="E305" s="1306"/>
      <c r="F305" s="1396"/>
      <c r="G305" s="1398"/>
    </row>
    <row r="306" spans="1:7" ht="12.75" x14ac:dyDescent="0.2">
      <c r="A306" s="1607" t="s">
        <v>455</v>
      </c>
      <c r="B306" s="1608"/>
      <c r="C306" s="1608"/>
      <c r="D306" s="1608"/>
      <c r="E306" s="1609"/>
      <c r="F306" s="1396"/>
      <c r="G306" s="1398"/>
    </row>
    <row r="307" spans="1:7" ht="12.75" x14ac:dyDescent="0.2">
      <c r="A307" s="1348"/>
      <c r="B307" s="1612" t="s">
        <v>456</v>
      </c>
      <c r="C307" s="1613"/>
      <c r="D307" s="1614"/>
      <c r="E307" s="1415">
        <f>+E232+E237+E281+E291+E303</f>
        <v>28711620</v>
      </c>
      <c r="F307" s="1306"/>
    </row>
    <row r="308" spans="1:7" ht="12.75" x14ac:dyDescent="0.2">
      <c r="A308" s="1306"/>
      <c r="B308" s="1306"/>
      <c r="C308" s="1306"/>
      <c r="D308" s="1306"/>
      <c r="E308" s="1306"/>
      <c r="F308" s="1396"/>
      <c r="G308" s="1398"/>
    </row>
    <row r="309" spans="1:7" ht="12.75" x14ac:dyDescent="0.2">
      <c r="A309" s="1306"/>
      <c r="B309" s="1306"/>
      <c r="C309" s="1306"/>
      <c r="D309" s="1306"/>
      <c r="E309" s="1306"/>
      <c r="F309" s="1396"/>
      <c r="G309" s="1398"/>
    </row>
    <row r="310" spans="1:7" ht="12.75" x14ac:dyDescent="0.2">
      <c r="A310" s="1607" t="s">
        <v>457</v>
      </c>
      <c r="B310" s="1608"/>
      <c r="C310" s="1608"/>
      <c r="D310" s="1608"/>
      <c r="E310" s="1609"/>
      <c r="F310" s="1396"/>
      <c r="G310" s="1398"/>
    </row>
    <row r="311" spans="1:7" ht="25.5" x14ac:dyDescent="0.2">
      <c r="A311" s="1592" t="s">
        <v>458</v>
      </c>
      <c r="B311" s="1593"/>
      <c r="C311" s="1593"/>
      <c r="D311" s="1594"/>
      <c r="E311" s="1077" t="s">
        <v>18</v>
      </c>
      <c r="F311" s="1396"/>
      <c r="G311" s="1398"/>
    </row>
    <row r="312" spans="1:7" ht="15" customHeight="1" x14ac:dyDescent="0.2">
      <c r="A312" s="1348"/>
      <c r="B312" s="1612" t="s">
        <v>459</v>
      </c>
      <c r="C312" s="1613"/>
      <c r="D312" s="1614"/>
      <c r="E312" s="1415">
        <f>+E50+E76+E84+F109+E116+C121+E148+E155+E168+E204+E218+C225+E307</f>
        <v>684005505</v>
      </c>
      <c r="F312" s="1396"/>
      <c r="G312" s="1398"/>
    </row>
    <row r="313" spans="1:7" ht="18" customHeight="1" x14ac:dyDescent="0.2">
      <c r="A313" s="1306"/>
      <c r="B313" s="1306"/>
      <c r="C313" s="1306"/>
      <c r="D313" s="1306"/>
      <c r="E313" s="1306"/>
      <c r="F313" s="1303"/>
    </row>
    <row r="314" spans="1:7" ht="18" customHeight="1" x14ac:dyDescent="0.2">
      <c r="A314" s="1306"/>
      <c r="B314" s="1306"/>
      <c r="C314" s="1306"/>
      <c r="D314" s="1306"/>
      <c r="E314" s="1306"/>
      <c r="F314" s="1303"/>
    </row>
    <row r="315" spans="1:7" ht="18" customHeight="1" x14ac:dyDescent="0.2">
      <c r="A315" s="1607" t="s">
        <v>460</v>
      </c>
      <c r="B315" s="1608"/>
      <c r="C315" s="1609"/>
      <c r="D315" s="1306"/>
      <c r="E315" s="1306"/>
      <c r="F315" s="1303"/>
    </row>
    <row r="316" spans="1:7" ht="18" customHeight="1" x14ac:dyDescent="0.2">
      <c r="A316" s="1592" t="s">
        <v>461</v>
      </c>
      <c r="B316" s="1593"/>
      <c r="C316" s="1594"/>
      <c r="D316" s="1306"/>
      <c r="E316" s="1306"/>
      <c r="F316" s="1303"/>
    </row>
    <row r="317" spans="1:7" ht="30.75" customHeight="1" x14ac:dyDescent="0.2">
      <c r="A317" s="1607" t="s">
        <v>462</v>
      </c>
      <c r="B317" s="1608"/>
      <c r="C317" s="1077" t="s">
        <v>463</v>
      </c>
      <c r="D317" s="1306"/>
      <c r="E317" s="1306"/>
      <c r="F317" s="1306"/>
    </row>
    <row r="318" spans="1:7" ht="15" customHeight="1" x14ac:dyDescent="0.2">
      <c r="A318" s="1416" t="s">
        <v>464</v>
      </c>
      <c r="B318" s="1431"/>
      <c r="C318" s="1437"/>
      <c r="D318" s="1306"/>
      <c r="E318" s="1306"/>
      <c r="F318" s="1306"/>
    </row>
    <row r="319" spans="1:7" ht="15" customHeight="1" x14ac:dyDescent="0.2">
      <c r="A319" s="1417" t="s">
        <v>465</v>
      </c>
      <c r="B319" s="1432"/>
      <c r="C319" s="1438"/>
      <c r="D319" s="1306"/>
      <c r="E319" s="1306"/>
      <c r="F319" s="1306"/>
    </row>
    <row r="320" spans="1:7" ht="15" customHeight="1" x14ac:dyDescent="0.2">
      <c r="A320" s="1417" t="s">
        <v>466</v>
      </c>
      <c r="B320" s="1432"/>
      <c r="C320" s="1438"/>
      <c r="D320" s="1306"/>
      <c r="E320" s="1306"/>
      <c r="F320" s="1306"/>
    </row>
    <row r="321" spans="1:6" ht="15" customHeight="1" x14ac:dyDescent="0.2">
      <c r="A321" s="1418" t="s">
        <v>467</v>
      </c>
      <c r="B321" s="1432"/>
      <c r="C321" s="1438"/>
      <c r="D321" s="1306"/>
      <c r="E321" s="1306"/>
      <c r="F321" s="1306"/>
    </row>
    <row r="322" spans="1:6" ht="15" customHeight="1" x14ac:dyDescent="0.2">
      <c r="A322" s="1419" t="s">
        <v>468</v>
      </c>
      <c r="B322" s="1433"/>
      <c r="C322" s="1439">
        <f>SUM(C318:C321)</f>
        <v>0</v>
      </c>
      <c r="D322" s="1306"/>
      <c r="E322" s="1306"/>
      <c r="F322" s="1306"/>
    </row>
    <row r="323" spans="1:6" ht="15" customHeight="1" x14ac:dyDescent="0.2">
      <c r="A323" s="1420" t="s">
        <v>469</v>
      </c>
      <c r="B323" s="1434"/>
      <c r="C323" s="1437">
        <v>5278494</v>
      </c>
      <c r="D323" s="1306"/>
      <c r="E323" s="1306"/>
      <c r="F323" s="1306"/>
    </row>
    <row r="324" spans="1:6" ht="15" customHeight="1" x14ac:dyDescent="0.2">
      <c r="A324" s="1421" t="s">
        <v>470</v>
      </c>
      <c r="B324" s="1435"/>
      <c r="C324" s="1438"/>
      <c r="D324" s="1306"/>
      <c r="E324" s="1306"/>
      <c r="F324" s="1306"/>
    </row>
    <row r="325" spans="1:6" ht="15" customHeight="1" x14ac:dyDescent="0.2">
      <c r="A325" s="1417" t="s">
        <v>471</v>
      </c>
      <c r="B325" s="1435"/>
      <c r="C325" s="1438"/>
      <c r="D325" s="1306"/>
      <c r="E325" s="1306"/>
      <c r="F325" s="1306"/>
    </row>
    <row r="326" spans="1:6" ht="15" customHeight="1" x14ac:dyDescent="0.2">
      <c r="A326" s="1417" t="s">
        <v>472</v>
      </c>
      <c r="B326" s="1435"/>
      <c r="C326" s="1438"/>
      <c r="D326" s="1306"/>
      <c r="E326" s="1306"/>
      <c r="F326" s="1306"/>
    </row>
    <row r="327" spans="1:6" ht="15" customHeight="1" x14ac:dyDescent="0.2">
      <c r="A327" s="1421" t="s">
        <v>473</v>
      </c>
      <c r="B327" s="1435"/>
      <c r="C327" s="1438"/>
      <c r="D327" s="1306"/>
      <c r="E327" s="1306"/>
      <c r="F327" s="1306"/>
    </row>
    <row r="328" spans="1:6" ht="15" customHeight="1" x14ac:dyDescent="0.2">
      <c r="A328" s="1421" t="s">
        <v>474</v>
      </c>
      <c r="B328" s="1435"/>
      <c r="C328" s="1438"/>
      <c r="D328" s="1306"/>
      <c r="E328" s="1306"/>
      <c r="F328" s="1306"/>
    </row>
    <row r="329" spans="1:6" ht="15" customHeight="1" x14ac:dyDescent="0.2">
      <c r="A329" s="1422" t="s">
        <v>475</v>
      </c>
      <c r="B329" s="1436"/>
      <c r="C329" s="1440">
        <v>104687289</v>
      </c>
      <c r="D329" s="1306"/>
      <c r="E329" s="1306"/>
      <c r="F329" s="1306"/>
    </row>
    <row r="330" spans="1:6" ht="15" customHeight="1" x14ac:dyDescent="0.2">
      <c r="A330" s="1320"/>
      <c r="B330" s="1430" t="s">
        <v>476</v>
      </c>
      <c r="C330" s="1391">
        <f>SUM(C322:C329)</f>
        <v>109965783</v>
      </c>
      <c r="D330" s="1306"/>
      <c r="E330" s="1306"/>
      <c r="F330" s="1306"/>
    </row>
    <row r="331" spans="1:6" ht="12.75" x14ac:dyDescent="0.2">
      <c r="A331" s="1306"/>
      <c r="B331" s="1306"/>
      <c r="C331" s="1306"/>
      <c r="D331" s="1306"/>
      <c r="E331" s="1306"/>
      <c r="F331" s="1303"/>
    </row>
    <row r="332" spans="1:6" ht="12.75" x14ac:dyDescent="0.2">
      <c r="A332" s="1306"/>
      <c r="B332" s="1306"/>
      <c r="C332" s="1306"/>
      <c r="D332" s="1306"/>
      <c r="E332" s="1306"/>
      <c r="F332" s="1303"/>
    </row>
    <row r="333" spans="1:6" ht="12.75" x14ac:dyDescent="0.2">
      <c r="A333" s="1306"/>
      <c r="B333" s="1306"/>
      <c r="C333" s="1306"/>
      <c r="D333" s="1306"/>
      <c r="E333" s="1306"/>
      <c r="F333" s="1303"/>
    </row>
    <row r="334" spans="1:6" ht="12.75" x14ac:dyDescent="0.2">
      <c r="A334" s="1399"/>
      <c r="B334" s="1399"/>
      <c r="C334" s="1399"/>
      <c r="D334" s="1399"/>
      <c r="E334" s="1399"/>
      <c r="F334" s="1412"/>
    </row>
    <row r="335" spans="1:6" ht="12.75" x14ac:dyDescent="0.2">
      <c r="A335" s="1399"/>
      <c r="B335" s="1399"/>
      <c r="C335" s="1399"/>
      <c r="D335" s="1399"/>
      <c r="E335" s="1654" t="str">
        <f>[4]NOMBRE!B12</f>
        <v xml:space="preserve">SRA.MARIA INES NUÑEZ GONZALEZ </v>
      </c>
      <c r="F335" s="1654"/>
    </row>
    <row r="336" spans="1:6" ht="12.75" x14ac:dyDescent="0.2">
      <c r="A336" s="1399"/>
      <c r="B336" s="1399"/>
      <c r="C336" s="1399"/>
      <c r="D336" s="1401"/>
      <c r="E336" s="1617" t="str">
        <f>[4]NOMBRE!A12</f>
        <v>Jefe de Estadisticas</v>
      </c>
      <c r="F336" s="1617"/>
    </row>
    <row r="337" spans="1:6" ht="12.75" x14ac:dyDescent="0.2">
      <c r="A337" s="1399"/>
      <c r="B337" s="1399"/>
      <c r="C337" s="1399"/>
      <c r="D337" s="1399"/>
      <c r="E337" s="1550"/>
      <c r="F337" s="1200"/>
    </row>
    <row r="338" spans="1:6" ht="12.75" x14ac:dyDescent="0.2">
      <c r="A338" s="1399"/>
      <c r="B338" s="1399"/>
      <c r="C338" s="1399"/>
      <c r="D338" s="1399"/>
      <c r="E338" s="1200"/>
      <c r="F338" s="1200"/>
    </row>
    <row r="339" spans="1:6" ht="12.75" x14ac:dyDescent="0.2">
      <c r="A339" s="1399"/>
      <c r="B339" s="1399"/>
      <c r="C339" s="1399"/>
      <c r="D339" s="1399"/>
      <c r="E339" s="1200"/>
      <c r="F339" s="1200"/>
    </row>
    <row r="340" spans="1:6" ht="12.75" x14ac:dyDescent="0.2">
      <c r="A340" s="1399"/>
      <c r="B340" s="1399"/>
      <c r="C340" s="1399"/>
      <c r="D340" s="1399"/>
      <c r="E340" s="1200"/>
      <c r="F340" s="1200"/>
    </row>
    <row r="341" spans="1:6" ht="12.75" x14ac:dyDescent="0.2">
      <c r="A341" s="1399"/>
      <c r="B341" s="1399"/>
      <c r="C341" s="1399"/>
      <c r="D341" s="1399"/>
      <c r="E341" s="1200"/>
      <c r="F341" s="1200"/>
    </row>
    <row r="342" spans="1:6" ht="12.75" x14ac:dyDescent="0.2">
      <c r="A342" s="1399"/>
      <c r="B342" s="1399"/>
      <c r="C342" s="1399"/>
      <c r="D342" s="1399"/>
      <c r="E342" s="1200"/>
      <c r="F342" s="1200"/>
    </row>
    <row r="343" spans="1:6" ht="12.75" x14ac:dyDescent="0.2">
      <c r="A343" s="1399"/>
      <c r="B343" s="1399"/>
      <c r="C343" s="1399"/>
      <c r="D343" s="1399"/>
      <c r="E343" s="1200"/>
      <c r="F343" s="1200"/>
    </row>
    <row r="344" spans="1:6" ht="12.75" x14ac:dyDescent="0.2">
      <c r="A344" s="1399"/>
      <c r="B344" s="1399"/>
      <c r="C344" s="1399"/>
      <c r="D344" s="1399"/>
      <c r="E344" s="1654" t="str">
        <f>[4]NOMBRE!B11</f>
        <v xml:space="preserve">DR. RUBEN BRAVO CASTILLO </v>
      </c>
      <c r="F344" s="1654"/>
    </row>
    <row r="345" spans="1:6" ht="22.5" customHeight="1" x14ac:dyDescent="0.2">
      <c r="A345" s="1399"/>
      <c r="B345" s="1399"/>
      <c r="C345" s="1399"/>
      <c r="D345" s="1412"/>
      <c r="E345" s="1617" t="str">
        <f>CONCATENATE("Director ",[4]NOMBRE!B1)</f>
        <v xml:space="preserve">Director </v>
      </c>
      <c r="F345" s="1617"/>
    </row>
    <row r="346" spans="1:6" ht="12.75" x14ac:dyDescent="0.2">
      <c r="A346" s="1399"/>
      <c r="B346" s="1399"/>
      <c r="C346" s="1399"/>
      <c r="D346" s="1423"/>
      <c r="E346" s="1399"/>
      <c r="F346" s="1412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P17" sqref="P17"/>
    </sheetView>
  </sheetViews>
  <sheetFormatPr baseColWidth="10" defaultRowHeight="10.5" x14ac:dyDescent="0.15"/>
  <cols>
    <col min="1" max="1" width="20.28515625" style="1542" customWidth="1"/>
    <col min="2" max="2" width="83.140625" style="1542" customWidth="1"/>
    <col min="3" max="5" width="21.42578125" style="1542" customWidth="1"/>
    <col min="6" max="6" width="19.5703125" style="1543" customWidth="1"/>
    <col min="7" max="7" width="2.42578125" style="1542" customWidth="1"/>
    <col min="8" max="9" width="5.140625" style="1542" customWidth="1"/>
    <col min="10" max="256" width="11.42578125" style="1542"/>
    <col min="257" max="257" width="20.28515625" style="1542" customWidth="1"/>
    <col min="258" max="258" width="83.140625" style="1542" customWidth="1"/>
    <col min="259" max="261" width="21.42578125" style="1542" customWidth="1"/>
    <col min="262" max="262" width="19.5703125" style="1542" customWidth="1"/>
    <col min="263" max="263" width="2.42578125" style="1542" customWidth="1"/>
    <col min="264" max="265" width="5.140625" style="1542" customWidth="1"/>
    <col min="266" max="512" width="11.42578125" style="1542"/>
    <col min="513" max="513" width="20.28515625" style="1542" customWidth="1"/>
    <col min="514" max="514" width="83.140625" style="1542" customWidth="1"/>
    <col min="515" max="517" width="21.42578125" style="1542" customWidth="1"/>
    <col min="518" max="518" width="19.5703125" style="1542" customWidth="1"/>
    <col min="519" max="519" width="2.42578125" style="1542" customWidth="1"/>
    <col min="520" max="521" width="5.140625" style="1542" customWidth="1"/>
    <col min="522" max="768" width="11.42578125" style="1542"/>
    <col min="769" max="769" width="20.28515625" style="1542" customWidth="1"/>
    <col min="770" max="770" width="83.140625" style="1542" customWidth="1"/>
    <col min="771" max="773" width="21.42578125" style="1542" customWidth="1"/>
    <col min="774" max="774" width="19.5703125" style="1542" customWidth="1"/>
    <col min="775" max="775" width="2.42578125" style="1542" customWidth="1"/>
    <col min="776" max="777" width="5.140625" style="1542" customWidth="1"/>
    <col min="778" max="1024" width="11.42578125" style="1542"/>
    <col min="1025" max="1025" width="20.28515625" style="1542" customWidth="1"/>
    <col min="1026" max="1026" width="83.140625" style="1542" customWidth="1"/>
    <col min="1027" max="1029" width="21.42578125" style="1542" customWidth="1"/>
    <col min="1030" max="1030" width="19.5703125" style="1542" customWidth="1"/>
    <col min="1031" max="1031" width="2.42578125" style="1542" customWidth="1"/>
    <col min="1032" max="1033" width="5.140625" style="1542" customWidth="1"/>
    <col min="1034" max="1280" width="11.42578125" style="1542"/>
    <col min="1281" max="1281" width="20.28515625" style="1542" customWidth="1"/>
    <col min="1282" max="1282" width="83.140625" style="1542" customWidth="1"/>
    <col min="1283" max="1285" width="21.42578125" style="1542" customWidth="1"/>
    <col min="1286" max="1286" width="19.5703125" style="1542" customWidth="1"/>
    <col min="1287" max="1287" width="2.42578125" style="1542" customWidth="1"/>
    <col min="1288" max="1289" width="5.140625" style="1542" customWidth="1"/>
    <col min="1290" max="1536" width="11.42578125" style="1542"/>
    <col min="1537" max="1537" width="20.28515625" style="1542" customWidth="1"/>
    <col min="1538" max="1538" width="83.140625" style="1542" customWidth="1"/>
    <col min="1539" max="1541" width="21.42578125" style="1542" customWidth="1"/>
    <col min="1542" max="1542" width="19.5703125" style="1542" customWidth="1"/>
    <col min="1543" max="1543" width="2.42578125" style="1542" customWidth="1"/>
    <col min="1544" max="1545" width="5.140625" style="1542" customWidth="1"/>
    <col min="1546" max="1792" width="11.42578125" style="1542"/>
    <col min="1793" max="1793" width="20.28515625" style="1542" customWidth="1"/>
    <col min="1794" max="1794" width="83.140625" style="1542" customWidth="1"/>
    <col min="1795" max="1797" width="21.42578125" style="1542" customWidth="1"/>
    <col min="1798" max="1798" width="19.5703125" style="1542" customWidth="1"/>
    <col min="1799" max="1799" width="2.42578125" style="1542" customWidth="1"/>
    <col min="1800" max="1801" width="5.140625" style="1542" customWidth="1"/>
    <col min="1802" max="2048" width="11.42578125" style="1542"/>
    <col min="2049" max="2049" width="20.28515625" style="1542" customWidth="1"/>
    <col min="2050" max="2050" width="83.140625" style="1542" customWidth="1"/>
    <col min="2051" max="2053" width="21.42578125" style="1542" customWidth="1"/>
    <col min="2054" max="2054" width="19.5703125" style="1542" customWidth="1"/>
    <col min="2055" max="2055" width="2.42578125" style="1542" customWidth="1"/>
    <col min="2056" max="2057" width="5.140625" style="1542" customWidth="1"/>
    <col min="2058" max="2304" width="11.42578125" style="1542"/>
    <col min="2305" max="2305" width="20.28515625" style="1542" customWidth="1"/>
    <col min="2306" max="2306" width="83.140625" style="1542" customWidth="1"/>
    <col min="2307" max="2309" width="21.42578125" style="1542" customWidth="1"/>
    <col min="2310" max="2310" width="19.5703125" style="1542" customWidth="1"/>
    <col min="2311" max="2311" width="2.42578125" style="1542" customWidth="1"/>
    <col min="2312" max="2313" width="5.140625" style="1542" customWidth="1"/>
    <col min="2314" max="2560" width="11.42578125" style="1542"/>
    <col min="2561" max="2561" width="20.28515625" style="1542" customWidth="1"/>
    <col min="2562" max="2562" width="83.140625" style="1542" customWidth="1"/>
    <col min="2563" max="2565" width="21.42578125" style="1542" customWidth="1"/>
    <col min="2566" max="2566" width="19.5703125" style="1542" customWidth="1"/>
    <col min="2567" max="2567" width="2.42578125" style="1542" customWidth="1"/>
    <col min="2568" max="2569" width="5.140625" style="1542" customWidth="1"/>
    <col min="2570" max="2816" width="11.42578125" style="1542"/>
    <col min="2817" max="2817" width="20.28515625" style="1542" customWidth="1"/>
    <col min="2818" max="2818" width="83.140625" style="1542" customWidth="1"/>
    <col min="2819" max="2821" width="21.42578125" style="1542" customWidth="1"/>
    <col min="2822" max="2822" width="19.5703125" style="1542" customWidth="1"/>
    <col min="2823" max="2823" width="2.42578125" style="1542" customWidth="1"/>
    <col min="2824" max="2825" width="5.140625" style="1542" customWidth="1"/>
    <col min="2826" max="3072" width="11.42578125" style="1542"/>
    <col min="3073" max="3073" width="20.28515625" style="1542" customWidth="1"/>
    <col min="3074" max="3074" width="83.140625" style="1542" customWidth="1"/>
    <col min="3075" max="3077" width="21.42578125" style="1542" customWidth="1"/>
    <col min="3078" max="3078" width="19.5703125" style="1542" customWidth="1"/>
    <col min="3079" max="3079" width="2.42578125" style="1542" customWidth="1"/>
    <col min="3080" max="3081" width="5.140625" style="1542" customWidth="1"/>
    <col min="3082" max="3328" width="11.42578125" style="1542"/>
    <col min="3329" max="3329" width="20.28515625" style="1542" customWidth="1"/>
    <col min="3330" max="3330" width="83.140625" style="1542" customWidth="1"/>
    <col min="3331" max="3333" width="21.42578125" style="1542" customWidth="1"/>
    <col min="3334" max="3334" width="19.5703125" style="1542" customWidth="1"/>
    <col min="3335" max="3335" width="2.42578125" style="1542" customWidth="1"/>
    <col min="3336" max="3337" width="5.140625" style="1542" customWidth="1"/>
    <col min="3338" max="3584" width="11.42578125" style="1542"/>
    <col min="3585" max="3585" width="20.28515625" style="1542" customWidth="1"/>
    <col min="3586" max="3586" width="83.140625" style="1542" customWidth="1"/>
    <col min="3587" max="3589" width="21.42578125" style="1542" customWidth="1"/>
    <col min="3590" max="3590" width="19.5703125" style="1542" customWidth="1"/>
    <col min="3591" max="3591" width="2.42578125" style="1542" customWidth="1"/>
    <col min="3592" max="3593" width="5.140625" style="1542" customWidth="1"/>
    <col min="3594" max="3840" width="11.42578125" style="1542"/>
    <col min="3841" max="3841" width="20.28515625" style="1542" customWidth="1"/>
    <col min="3842" max="3842" width="83.140625" style="1542" customWidth="1"/>
    <col min="3843" max="3845" width="21.42578125" style="1542" customWidth="1"/>
    <col min="3846" max="3846" width="19.5703125" style="1542" customWidth="1"/>
    <col min="3847" max="3847" width="2.42578125" style="1542" customWidth="1"/>
    <col min="3848" max="3849" width="5.140625" style="1542" customWidth="1"/>
    <col min="3850" max="4096" width="11.42578125" style="1542"/>
    <col min="4097" max="4097" width="20.28515625" style="1542" customWidth="1"/>
    <col min="4098" max="4098" width="83.140625" style="1542" customWidth="1"/>
    <col min="4099" max="4101" width="21.42578125" style="1542" customWidth="1"/>
    <col min="4102" max="4102" width="19.5703125" style="1542" customWidth="1"/>
    <col min="4103" max="4103" width="2.42578125" style="1542" customWidth="1"/>
    <col min="4104" max="4105" width="5.140625" style="1542" customWidth="1"/>
    <col min="4106" max="4352" width="11.42578125" style="1542"/>
    <col min="4353" max="4353" width="20.28515625" style="1542" customWidth="1"/>
    <col min="4354" max="4354" width="83.140625" style="1542" customWidth="1"/>
    <col min="4355" max="4357" width="21.42578125" style="1542" customWidth="1"/>
    <col min="4358" max="4358" width="19.5703125" style="1542" customWidth="1"/>
    <col min="4359" max="4359" width="2.42578125" style="1542" customWidth="1"/>
    <col min="4360" max="4361" width="5.140625" style="1542" customWidth="1"/>
    <col min="4362" max="4608" width="11.42578125" style="1542"/>
    <col min="4609" max="4609" width="20.28515625" style="1542" customWidth="1"/>
    <col min="4610" max="4610" width="83.140625" style="1542" customWidth="1"/>
    <col min="4611" max="4613" width="21.42578125" style="1542" customWidth="1"/>
    <col min="4614" max="4614" width="19.5703125" style="1542" customWidth="1"/>
    <col min="4615" max="4615" width="2.42578125" style="1542" customWidth="1"/>
    <col min="4616" max="4617" width="5.140625" style="1542" customWidth="1"/>
    <col min="4618" max="4864" width="11.42578125" style="1542"/>
    <col min="4865" max="4865" width="20.28515625" style="1542" customWidth="1"/>
    <col min="4866" max="4866" width="83.140625" style="1542" customWidth="1"/>
    <col min="4867" max="4869" width="21.42578125" style="1542" customWidth="1"/>
    <col min="4870" max="4870" width="19.5703125" style="1542" customWidth="1"/>
    <col min="4871" max="4871" width="2.42578125" style="1542" customWidth="1"/>
    <col min="4872" max="4873" width="5.140625" style="1542" customWidth="1"/>
    <col min="4874" max="5120" width="11.42578125" style="1542"/>
    <col min="5121" max="5121" width="20.28515625" style="1542" customWidth="1"/>
    <col min="5122" max="5122" width="83.140625" style="1542" customWidth="1"/>
    <col min="5123" max="5125" width="21.42578125" style="1542" customWidth="1"/>
    <col min="5126" max="5126" width="19.5703125" style="1542" customWidth="1"/>
    <col min="5127" max="5127" width="2.42578125" style="1542" customWidth="1"/>
    <col min="5128" max="5129" width="5.140625" style="1542" customWidth="1"/>
    <col min="5130" max="5376" width="11.42578125" style="1542"/>
    <col min="5377" max="5377" width="20.28515625" style="1542" customWidth="1"/>
    <col min="5378" max="5378" width="83.140625" style="1542" customWidth="1"/>
    <col min="5379" max="5381" width="21.42578125" style="1542" customWidth="1"/>
    <col min="5382" max="5382" width="19.5703125" style="1542" customWidth="1"/>
    <col min="5383" max="5383" width="2.42578125" style="1542" customWidth="1"/>
    <col min="5384" max="5385" width="5.140625" style="1542" customWidth="1"/>
    <col min="5386" max="5632" width="11.42578125" style="1542"/>
    <col min="5633" max="5633" width="20.28515625" style="1542" customWidth="1"/>
    <col min="5634" max="5634" width="83.140625" style="1542" customWidth="1"/>
    <col min="5635" max="5637" width="21.42578125" style="1542" customWidth="1"/>
    <col min="5638" max="5638" width="19.5703125" style="1542" customWidth="1"/>
    <col min="5639" max="5639" width="2.42578125" style="1542" customWidth="1"/>
    <col min="5640" max="5641" width="5.140625" style="1542" customWidth="1"/>
    <col min="5642" max="5888" width="11.42578125" style="1542"/>
    <col min="5889" max="5889" width="20.28515625" style="1542" customWidth="1"/>
    <col min="5890" max="5890" width="83.140625" style="1542" customWidth="1"/>
    <col min="5891" max="5893" width="21.42578125" style="1542" customWidth="1"/>
    <col min="5894" max="5894" width="19.5703125" style="1542" customWidth="1"/>
    <col min="5895" max="5895" width="2.42578125" style="1542" customWidth="1"/>
    <col min="5896" max="5897" width="5.140625" style="1542" customWidth="1"/>
    <col min="5898" max="6144" width="11.42578125" style="1542"/>
    <col min="6145" max="6145" width="20.28515625" style="1542" customWidth="1"/>
    <col min="6146" max="6146" width="83.140625" style="1542" customWidth="1"/>
    <col min="6147" max="6149" width="21.42578125" style="1542" customWidth="1"/>
    <col min="6150" max="6150" width="19.5703125" style="1542" customWidth="1"/>
    <col min="6151" max="6151" width="2.42578125" style="1542" customWidth="1"/>
    <col min="6152" max="6153" width="5.140625" style="1542" customWidth="1"/>
    <col min="6154" max="6400" width="11.42578125" style="1542"/>
    <col min="6401" max="6401" width="20.28515625" style="1542" customWidth="1"/>
    <col min="6402" max="6402" width="83.140625" style="1542" customWidth="1"/>
    <col min="6403" max="6405" width="21.42578125" style="1542" customWidth="1"/>
    <col min="6406" max="6406" width="19.5703125" style="1542" customWidth="1"/>
    <col min="6407" max="6407" width="2.42578125" style="1542" customWidth="1"/>
    <col min="6408" max="6409" width="5.140625" style="1542" customWidth="1"/>
    <col min="6410" max="6656" width="11.42578125" style="1542"/>
    <col min="6657" max="6657" width="20.28515625" style="1542" customWidth="1"/>
    <col min="6658" max="6658" width="83.140625" style="1542" customWidth="1"/>
    <col min="6659" max="6661" width="21.42578125" style="1542" customWidth="1"/>
    <col min="6662" max="6662" width="19.5703125" style="1542" customWidth="1"/>
    <col min="6663" max="6663" width="2.42578125" style="1542" customWidth="1"/>
    <col min="6664" max="6665" width="5.140625" style="1542" customWidth="1"/>
    <col min="6666" max="6912" width="11.42578125" style="1542"/>
    <col min="6913" max="6913" width="20.28515625" style="1542" customWidth="1"/>
    <col min="6914" max="6914" width="83.140625" style="1542" customWidth="1"/>
    <col min="6915" max="6917" width="21.42578125" style="1542" customWidth="1"/>
    <col min="6918" max="6918" width="19.5703125" style="1542" customWidth="1"/>
    <col min="6919" max="6919" width="2.42578125" style="1542" customWidth="1"/>
    <col min="6920" max="6921" width="5.140625" style="1542" customWidth="1"/>
    <col min="6922" max="7168" width="11.42578125" style="1542"/>
    <col min="7169" max="7169" width="20.28515625" style="1542" customWidth="1"/>
    <col min="7170" max="7170" width="83.140625" style="1542" customWidth="1"/>
    <col min="7171" max="7173" width="21.42578125" style="1542" customWidth="1"/>
    <col min="7174" max="7174" width="19.5703125" style="1542" customWidth="1"/>
    <col min="7175" max="7175" width="2.42578125" style="1542" customWidth="1"/>
    <col min="7176" max="7177" width="5.140625" style="1542" customWidth="1"/>
    <col min="7178" max="7424" width="11.42578125" style="1542"/>
    <col min="7425" max="7425" width="20.28515625" style="1542" customWidth="1"/>
    <col min="7426" max="7426" width="83.140625" style="1542" customWidth="1"/>
    <col min="7427" max="7429" width="21.42578125" style="1542" customWidth="1"/>
    <col min="7430" max="7430" width="19.5703125" style="1542" customWidth="1"/>
    <col min="7431" max="7431" width="2.42578125" style="1542" customWidth="1"/>
    <col min="7432" max="7433" width="5.140625" style="1542" customWidth="1"/>
    <col min="7434" max="7680" width="11.42578125" style="1542"/>
    <col min="7681" max="7681" width="20.28515625" style="1542" customWidth="1"/>
    <col min="7682" max="7682" width="83.140625" style="1542" customWidth="1"/>
    <col min="7683" max="7685" width="21.42578125" style="1542" customWidth="1"/>
    <col min="7686" max="7686" width="19.5703125" style="1542" customWidth="1"/>
    <col min="7687" max="7687" width="2.42578125" style="1542" customWidth="1"/>
    <col min="7688" max="7689" width="5.140625" style="1542" customWidth="1"/>
    <col min="7690" max="7936" width="11.42578125" style="1542"/>
    <col min="7937" max="7937" width="20.28515625" style="1542" customWidth="1"/>
    <col min="7938" max="7938" width="83.140625" style="1542" customWidth="1"/>
    <col min="7939" max="7941" width="21.42578125" style="1542" customWidth="1"/>
    <col min="7942" max="7942" width="19.5703125" style="1542" customWidth="1"/>
    <col min="7943" max="7943" width="2.42578125" style="1542" customWidth="1"/>
    <col min="7944" max="7945" width="5.140625" style="1542" customWidth="1"/>
    <col min="7946" max="8192" width="11.42578125" style="1542"/>
    <col min="8193" max="8193" width="20.28515625" style="1542" customWidth="1"/>
    <col min="8194" max="8194" width="83.140625" style="1542" customWidth="1"/>
    <col min="8195" max="8197" width="21.42578125" style="1542" customWidth="1"/>
    <col min="8198" max="8198" width="19.5703125" style="1542" customWidth="1"/>
    <col min="8199" max="8199" width="2.42578125" style="1542" customWidth="1"/>
    <col min="8200" max="8201" width="5.140625" style="1542" customWidth="1"/>
    <col min="8202" max="8448" width="11.42578125" style="1542"/>
    <col min="8449" max="8449" width="20.28515625" style="1542" customWidth="1"/>
    <col min="8450" max="8450" width="83.140625" style="1542" customWidth="1"/>
    <col min="8451" max="8453" width="21.42578125" style="1542" customWidth="1"/>
    <col min="8454" max="8454" width="19.5703125" style="1542" customWidth="1"/>
    <col min="8455" max="8455" width="2.42578125" style="1542" customWidth="1"/>
    <col min="8456" max="8457" width="5.140625" style="1542" customWidth="1"/>
    <col min="8458" max="8704" width="11.42578125" style="1542"/>
    <col min="8705" max="8705" width="20.28515625" style="1542" customWidth="1"/>
    <col min="8706" max="8706" width="83.140625" style="1542" customWidth="1"/>
    <col min="8707" max="8709" width="21.42578125" style="1542" customWidth="1"/>
    <col min="8710" max="8710" width="19.5703125" style="1542" customWidth="1"/>
    <col min="8711" max="8711" width="2.42578125" style="1542" customWidth="1"/>
    <col min="8712" max="8713" width="5.140625" style="1542" customWidth="1"/>
    <col min="8714" max="8960" width="11.42578125" style="1542"/>
    <col min="8961" max="8961" width="20.28515625" style="1542" customWidth="1"/>
    <col min="8962" max="8962" width="83.140625" style="1542" customWidth="1"/>
    <col min="8963" max="8965" width="21.42578125" style="1542" customWidth="1"/>
    <col min="8966" max="8966" width="19.5703125" style="1542" customWidth="1"/>
    <col min="8967" max="8967" width="2.42578125" style="1542" customWidth="1"/>
    <col min="8968" max="8969" width="5.140625" style="1542" customWidth="1"/>
    <col min="8970" max="9216" width="11.42578125" style="1542"/>
    <col min="9217" max="9217" width="20.28515625" style="1542" customWidth="1"/>
    <col min="9218" max="9218" width="83.140625" style="1542" customWidth="1"/>
    <col min="9219" max="9221" width="21.42578125" style="1542" customWidth="1"/>
    <col min="9222" max="9222" width="19.5703125" style="1542" customWidth="1"/>
    <col min="9223" max="9223" width="2.42578125" style="1542" customWidth="1"/>
    <col min="9224" max="9225" width="5.140625" style="1542" customWidth="1"/>
    <col min="9226" max="9472" width="11.42578125" style="1542"/>
    <col min="9473" max="9473" width="20.28515625" style="1542" customWidth="1"/>
    <col min="9474" max="9474" width="83.140625" style="1542" customWidth="1"/>
    <col min="9475" max="9477" width="21.42578125" style="1542" customWidth="1"/>
    <col min="9478" max="9478" width="19.5703125" style="1542" customWidth="1"/>
    <col min="9479" max="9479" width="2.42578125" style="1542" customWidth="1"/>
    <col min="9480" max="9481" width="5.140625" style="1542" customWidth="1"/>
    <col min="9482" max="9728" width="11.42578125" style="1542"/>
    <col min="9729" max="9729" width="20.28515625" style="1542" customWidth="1"/>
    <col min="9730" max="9730" width="83.140625" style="1542" customWidth="1"/>
    <col min="9731" max="9733" width="21.42578125" style="1542" customWidth="1"/>
    <col min="9734" max="9734" width="19.5703125" style="1542" customWidth="1"/>
    <col min="9735" max="9735" width="2.42578125" style="1542" customWidth="1"/>
    <col min="9736" max="9737" width="5.140625" style="1542" customWidth="1"/>
    <col min="9738" max="9984" width="11.42578125" style="1542"/>
    <col min="9985" max="9985" width="20.28515625" style="1542" customWidth="1"/>
    <col min="9986" max="9986" width="83.140625" style="1542" customWidth="1"/>
    <col min="9987" max="9989" width="21.42578125" style="1542" customWidth="1"/>
    <col min="9990" max="9990" width="19.5703125" style="1542" customWidth="1"/>
    <col min="9991" max="9991" width="2.42578125" style="1542" customWidth="1"/>
    <col min="9992" max="9993" width="5.140625" style="1542" customWidth="1"/>
    <col min="9994" max="10240" width="11.42578125" style="1542"/>
    <col min="10241" max="10241" width="20.28515625" style="1542" customWidth="1"/>
    <col min="10242" max="10242" width="83.140625" style="1542" customWidth="1"/>
    <col min="10243" max="10245" width="21.42578125" style="1542" customWidth="1"/>
    <col min="10246" max="10246" width="19.5703125" style="1542" customWidth="1"/>
    <col min="10247" max="10247" width="2.42578125" style="1542" customWidth="1"/>
    <col min="10248" max="10249" width="5.140625" style="1542" customWidth="1"/>
    <col min="10250" max="10496" width="11.42578125" style="1542"/>
    <col min="10497" max="10497" width="20.28515625" style="1542" customWidth="1"/>
    <col min="10498" max="10498" width="83.140625" style="1542" customWidth="1"/>
    <col min="10499" max="10501" width="21.42578125" style="1542" customWidth="1"/>
    <col min="10502" max="10502" width="19.5703125" style="1542" customWidth="1"/>
    <col min="10503" max="10503" width="2.42578125" style="1542" customWidth="1"/>
    <col min="10504" max="10505" width="5.140625" style="1542" customWidth="1"/>
    <col min="10506" max="10752" width="11.42578125" style="1542"/>
    <col min="10753" max="10753" width="20.28515625" style="1542" customWidth="1"/>
    <col min="10754" max="10754" width="83.140625" style="1542" customWidth="1"/>
    <col min="10755" max="10757" width="21.42578125" style="1542" customWidth="1"/>
    <col min="10758" max="10758" width="19.5703125" style="1542" customWidth="1"/>
    <col min="10759" max="10759" width="2.42578125" style="1542" customWidth="1"/>
    <col min="10760" max="10761" width="5.140625" style="1542" customWidth="1"/>
    <col min="10762" max="11008" width="11.42578125" style="1542"/>
    <col min="11009" max="11009" width="20.28515625" style="1542" customWidth="1"/>
    <col min="11010" max="11010" width="83.140625" style="1542" customWidth="1"/>
    <col min="11011" max="11013" width="21.42578125" style="1542" customWidth="1"/>
    <col min="11014" max="11014" width="19.5703125" style="1542" customWidth="1"/>
    <col min="11015" max="11015" width="2.42578125" style="1542" customWidth="1"/>
    <col min="11016" max="11017" width="5.140625" style="1542" customWidth="1"/>
    <col min="11018" max="11264" width="11.42578125" style="1542"/>
    <col min="11265" max="11265" width="20.28515625" style="1542" customWidth="1"/>
    <col min="11266" max="11266" width="83.140625" style="1542" customWidth="1"/>
    <col min="11267" max="11269" width="21.42578125" style="1542" customWidth="1"/>
    <col min="11270" max="11270" width="19.5703125" style="1542" customWidth="1"/>
    <col min="11271" max="11271" width="2.42578125" style="1542" customWidth="1"/>
    <col min="11272" max="11273" width="5.140625" style="1542" customWidth="1"/>
    <col min="11274" max="11520" width="11.42578125" style="1542"/>
    <col min="11521" max="11521" width="20.28515625" style="1542" customWidth="1"/>
    <col min="11522" max="11522" width="83.140625" style="1542" customWidth="1"/>
    <col min="11523" max="11525" width="21.42578125" style="1542" customWidth="1"/>
    <col min="11526" max="11526" width="19.5703125" style="1542" customWidth="1"/>
    <col min="11527" max="11527" width="2.42578125" style="1542" customWidth="1"/>
    <col min="11528" max="11529" width="5.140625" style="1542" customWidth="1"/>
    <col min="11530" max="11776" width="11.42578125" style="1542"/>
    <col min="11777" max="11777" width="20.28515625" style="1542" customWidth="1"/>
    <col min="11778" max="11778" width="83.140625" style="1542" customWidth="1"/>
    <col min="11779" max="11781" width="21.42578125" style="1542" customWidth="1"/>
    <col min="11782" max="11782" width="19.5703125" style="1542" customWidth="1"/>
    <col min="11783" max="11783" width="2.42578125" style="1542" customWidth="1"/>
    <col min="11784" max="11785" width="5.140625" style="1542" customWidth="1"/>
    <col min="11786" max="12032" width="11.42578125" style="1542"/>
    <col min="12033" max="12033" width="20.28515625" style="1542" customWidth="1"/>
    <col min="12034" max="12034" width="83.140625" style="1542" customWidth="1"/>
    <col min="12035" max="12037" width="21.42578125" style="1542" customWidth="1"/>
    <col min="12038" max="12038" width="19.5703125" style="1542" customWidth="1"/>
    <col min="12039" max="12039" width="2.42578125" style="1542" customWidth="1"/>
    <col min="12040" max="12041" width="5.140625" style="1542" customWidth="1"/>
    <col min="12042" max="12288" width="11.42578125" style="1542"/>
    <col min="12289" max="12289" width="20.28515625" style="1542" customWidth="1"/>
    <col min="12290" max="12290" width="83.140625" style="1542" customWidth="1"/>
    <col min="12291" max="12293" width="21.42578125" style="1542" customWidth="1"/>
    <col min="12294" max="12294" width="19.5703125" style="1542" customWidth="1"/>
    <col min="12295" max="12295" width="2.42578125" style="1542" customWidth="1"/>
    <col min="12296" max="12297" width="5.140625" style="1542" customWidth="1"/>
    <col min="12298" max="12544" width="11.42578125" style="1542"/>
    <col min="12545" max="12545" width="20.28515625" style="1542" customWidth="1"/>
    <col min="12546" max="12546" width="83.140625" style="1542" customWidth="1"/>
    <col min="12547" max="12549" width="21.42578125" style="1542" customWidth="1"/>
    <col min="12550" max="12550" width="19.5703125" style="1542" customWidth="1"/>
    <col min="12551" max="12551" width="2.42578125" style="1542" customWidth="1"/>
    <col min="12552" max="12553" width="5.140625" style="1542" customWidth="1"/>
    <col min="12554" max="12800" width="11.42578125" style="1542"/>
    <col min="12801" max="12801" width="20.28515625" style="1542" customWidth="1"/>
    <col min="12802" max="12802" width="83.140625" style="1542" customWidth="1"/>
    <col min="12803" max="12805" width="21.42578125" style="1542" customWidth="1"/>
    <col min="12806" max="12806" width="19.5703125" style="1542" customWidth="1"/>
    <col min="12807" max="12807" width="2.42578125" style="1542" customWidth="1"/>
    <col min="12808" max="12809" width="5.140625" style="1542" customWidth="1"/>
    <col min="12810" max="13056" width="11.42578125" style="1542"/>
    <col min="13057" max="13057" width="20.28515625" style="1542" customWidth="1"/>
    <col min="13058" max="13058" width="83.140625" style="1542" customWidth="1"/>
    <col min="13059" max="13061" width="21.42578125" style="1542" customWidth="1"/>
    <col min="13062" max="13062" width="19.5703125" style="1542" customWidth="1"/>
    <col min="13063" max="13063" width="2.42578125" style="1542" customWidth="1"/>
    <col min="13064" max="13065" width="5.140625" style="1542" customWidth="1"/>
    <col min="13066" max="13312" width="11.42578125" style="1542"/>
    <col min="13313" max="13313" width="20.28515625" style="1542" customWidth="1"/>
    <col min="13314" max="13314" width="83.140625" style="1542" customWidth="1"/>
    <col min="13315" max="13317" width="21.42578125" style="1542" customWidth="1"/>
    <col min="13318" max="13318" width="19.5703125" style="1542" customWidth="1"/>
    <col min="13319" max="13319" width="2.42578125" style="1542" customWidth="1"/>
    <col min="13320" max="13321" width="5.140625" style="1542" customWidth="1"/>
    <col min="13322" max="13568" width="11.42578125" style="1542"/>
    <col min="13569" max="13569" width="20.28515625" style="1542" customWidth="1"/>
    <col min="13570" max="13570" width="83.140625" style="1542" customWidth="1"/>
    <col min="13571" max="13573" width="21.42578125" style="1542" customWidth="1"/>
    <col min="13574" max="13574" width="19.5703125" style="1542" customWidth="1"/>
    <col min="13575" max="13575" width="2.42578125" style="1542" customWidth="1"/>
    <col min="13576" max="13577" width="5.140625" style="1542" customWidth="1"/>
    <col min="13578" max="13824" width="11.42578125" style="1542"/>
    <col min="13825" max="13825" width="20.28515625" style="1542" customWidth="1"/>
    <col min="13826" max="13826" width="83.140625" style="1542" customWidth="1"/>
    <col min="13827" max="13829" width="21.42578125" style="1542" customWidth="1"/>
    <col min="13830" max="13830" width="19.5703125" style="1542" customWidth="1"/>
    <col min="13831" max="13831" width="2.42578125" style="1542" customWidth="1"/>
    <col min="13832" max="13833" width="5.140625" style="1542" customWidth="1"/>
    <col min="13834" max="14080" width="11.42578125" style="1542"/>
    <col min="14081" max="14081" width="20.28515625" style="1542" customWidth="1"/>
    <col min="14082" max="14082" width="83.140625" style="1542" customWidth="1"/>
    <col min="14083" max="14085" width="21.42578125" style="1542" customWidth="1"/>
    <col min="14086" max="14086" width="19.5703125" style="1542" customWidth="1"/>
    <col min="14087" max="14087" width="2.42578125" style="1542" customWidth="1"/>
    <col min="14088" max="14089" width="5.140625" style="1542" customWidth="1"/>
    <col min="14090" max="14336" width="11.42578125" style="1542"/>
    <col min="14337" max="14337" width="20.28515625" style="1542" customWidth="1"/>
    <col min="14338" max="14338" width="83.140625" style="1542" customWidth="1"/>
    <col min="14339" max="14341" width="21.42578125" style="1542" customWidth="1"/>
    <col min="14342" max="14342" width="19.5703125" style="1542" customWidth="1"/>
    <col min="14343" max="14343" width="2.42578125" style="1542" customWidth="1"/>
    <col min="14344" max="14345" width="5.140625" style="1542" customWidth="1"/>
    <col min="14346" max="14592" width="11.42578125" style="1542"/>
    <col min="14593" max="14593" width="20.28515625" style="1542" customWidth="1"/>
    <col min="14594" max="14594" width="83.140625" style="1542" customWidth="1"/>
    <col min="14595" max="14597" width="21.42578125" style="1542" customWidth="1"/>
    <col min="14598" max="14598" width="19.5703125" style="1542" customWidth="1"/>
    <col min="14599" max="14599" width="2.42578125" style="1542" customWidth="1"/>
    <col min="14600" max="14601" width="5.140625" style="1542" customWidth="1"/>
    <col min="14602" max="14848" width="11.42578125" style="1542"/>
    <col min="14849" max="14849" width="20.28515625" style="1542" customWidth="1"/>
    <col min="14850" max="14850" width="83.140625" style="1542" customWidth="1"/>
    <col min="14851" max="14853" width="21.42578125" style="1542" customWidth="1"/>
    <col min="14854" max="14854" width="19.5703125" style="1542" customWidth="1"/>
    <col min="14855" max="14855" width="2.42578125" style="1542" customWidth="1"/>
    <col min="14856" max="14857" width="5.140625" style="1542" customWidth="1"/>
    <col min="14858" max="15104" width="11.42578125" style="1542"/>
    <col min="15105" max="15105" width="20.28515625" style="1542" customWidth="1"/>
    <col min="15106" max="15106" width="83.140625" style="1542" customWidth="1"/>
    <col min="15107" max="15109" width="21.42578125" style="1542" customWidth="1"/>
    <col min="15110" max="15110" width="19.5703125" style="1542" customWidth="1"/>
    <col min="15111" max="15111" width="2.42578125" style="1542" customWidth="1"/>
    <col min="15112" max="15113" width="5.140625" style="1542" customWidth="1"/>
    <col min="15114" max="15360" width="11.42578125" style="1542"/>
    <col min="15361" max="15361" width="20.28515625" style="1542" customWidth="1"/>
    <col min="15362" max="15362" width="83.140625" style="1542" customWidth="1"/>
    <col min="15363" max="15365" width="21.42578125" style="1542" customWidth="1"/>
    <col min="15366" max="15366" width="19.5703125" style="1542" customWidth="1"/>
    <col min="15367" max="15367" width="2.42578125" style="1542" customWidth="1"/>
    <col min="15368" max="15369" width="5.140625" style="1542" customWidth="1"/>
    <col min="15370" max="15616" width="11.42578125" style="1542"/>
    <col min="15617" max="15617" width="20.28515625" style="1542" customWidth="1"/>
    <col min="15618" max="15618" width="83.140625" style="1542" customWidth="1"/>
    <col min="15619" max="15621" width="21.42578125" style="1542" customWidth="1"/>
    <col min="15622" max="15622" width="19.5703125" style="1542" customWidth="1"/>
    <col min="15623" max="15623" width="2.42578125" style="1542" customWidth="1"/>
    <col min="15624" max="15625" width="5.140625" style="1542" customWidth="1"/>
    <col min="15626" max="15872" width="11.42578125" style="1542"/>
    <col min="15873" max="15873" width="20.28515625" style="1542" customWidth="1"/>
    <col min="15874" max="15874" width="83.140625" style="1542" customWidth="1"/>
    <col min="15875" max="15877" width="21.42578125" style="1542" customWidth="1"/>
    <col min="15878" max="15878" width="19.5703125" style="1542" customWidth="1"/>
    <col min="15879" max="15879" width="2.42578125" style="1542" customWidth="1"/>
    <col min="15880" max="15881" width="5.140625" style="1542" customWidth="1"/>
    <col min="15882" max="16128" width="11.42578125" style="1542"/>
    <col min="16129" max="16129" width="20.28515625" style="1542" customWidth="1"/>
    <col min="16130" max="16130" width="83.140625" style="1542" customWidth="1"/>
    <col min="16131" max="16133" width="21.42578125" style="1542" customWidth="1"/>
    <col min="16134" max="16134" width="19.5703125" style="1542" customWidth="1"/>
    <col min="16135" max="16135" width="2.42578125" style="1542" customWidth="1"/>
    <col min="16136" max="16137" width="5.140625" style="1542" customWidth="1"/>
    <col min="16138" max="16384" width="11.42578125" style="1542"/>
  </cols>
  <sheetData>
    <row r="1" spans="1:7" ht="12.75" x14ac:dyDescent="0.2">
      <c r="A1" s="1300" t="s">
        <v>0</v>
      </c>
      <c r="B1" s="1301"/>
      <c r="C1" s="1583" t="s">
        <v>1</v>
      </c>
      <c r="D1" s="1584"/>
      <c r="E1" s="1585"/>
      <c r="F1" s="1302"/>
    </row>
    <row r="2" spans="1:7" ht="12.75" x14ac:dyDescent="0.2">
      <c r="A2" s="1300" t="str">
        <f>CONCATENATE("COMUNA: ",[5]NOMBRE!B2," - ","( ",[5]NOMBRE!C2,[5]NOMBRE!D2,[5]NOMBRE!E2,[5]NOMBRE!F2,[5]NOMBRE!G2," )")</f>
        <v>COMUNA: LINARES - ( 07401 )</v>
      </c>
      <c r="B2" s="1301"/>
      <c r="C2" s="1586"/>
      <c r="D2" s="1587"/>
      <c r="E2" s="1588"/>
      <c r="F2" s="1303"/>
      <c r="G2" s="1304"/>
    </row>
    <row r="3" spans="1:7" ht="12.75" x14ac:dyDescent="0.2">
      <c r="A3" s="1300" t="str">
        <f>CONCATENATE("ESTABLECIMIENTO: ",[5]NOMBRE!B3," - ","( ",[5]NOMBRE!C3,[5]NOMBRE!D3,[5]NOMBRE!E3,[5]NOMBRE!F3,[5]NOMBRE!G3," )")</f>
        <v>ESTABLECIMIENTO: HOSPITAL DE LINARES  - ( 16108 )</v>
      </c>
      <c r="B3" s="1301"/>
      <c r="C3" s="1583" t="s">
        <v>4</v>
      </c>
      <c r="D3" s="1584"/>
      <c r="E3" s="1585"/>
      <c r="F3" s="1303"/>
      <c r="G3" s="1305"/>
    </row>
    <row r="4" spans="1:7" ht="12.75" x14ac:dyDescent="0.2">
      <c r="A4" s="1300" t="str">
        <f>CONCATENATE("MES: ",[5]NOMBRE!B6," - ","( ",[5]NOMBRE!C6,[5]NOMBRE!D6," )")</f>
        <v>MES: JULIO - ( 07 )</v>
      </c>
      <c r="B4" s="1301"/>
      <c r="C4" s="1586" t="str">
        <f>CONCATENATE([5]NOMBRE!B6," ","( ",[5]NOMBRE!C6,[5]NOMBRE!D6," )")</f>
        <v>JULIO ( 07 )</v>
      </c>
      <c r="D4" s="1587"/>
      <c r="E4" s="1588"/>
      <c r="F4" s="1303"/>
      <c r="G4" s="1305"/>
    </row>
    <row r="5" spans="1:7" ht="12.75" x14ac:dyDescent="0.2">
      <c r="A5" s="1300" t="str">
        <f>CONCATENATE("AÑO: ",[5]NOMBRE!B7)</f>
        <v>AÑO: 2013</v>
      </c>
      <c r="B5" s="1301"/>
      <c r="C5" s="1583" t="s">
        <v>8</v>
      </c>
      <c r="D5" s="1584"/>
      <c r="E5" s="1585"/>
      <c r="F5" s="1303"/>
      <c r="G5" s="1305"/>
    </row>
    <row r="6" spans="1:7" ht="12.75" x14ac:dyDescent="0.2">
      <c r="A6" s="1306"/>
      <c r="B6" s="1306"/>
      <c r="C6" s="1586">
        <f>[5]NOMBRE!B7</f>
        <v>2013</v>
      </c>
      <c r="D6" s="1587"/>
      <c r="E6" s="1588"/>
      <c r="F6" s="1303"/>
      <c r="G6" s="1305"/>
    </row>
    <row r="7" spans="1:7" ht="15" x14ac:dyDescent="0.2">
      <c r="A7" s="1595" t="s">
        <v>9</v>
      </c>
      <c r="B7" s="1596"/>
      <c r="C7" s="1600" t="s">
        <v>10</v>
      </c>
      <c r="D7" s="1601"/>
      <c r="E7" s="1602"/>
      <c r="F7" s="1303"/>
      <c r="G7" s="1305"/>
    </row>
    <row r="8" spans="1:7" ht="15" x14ac:dyDescent="0.2">
      <c r="A8" s="1306"/>
      <c r="B8" s="1561" t="s">
        <v>11</v>
      </c>
      <c r="C8" s="1586" t="str">
        <f>CONCATENATE([5]NOMBRE!B3," ","( ",[5]NOMBRE!C3,[5]NOMBRE!D3,[5]NOMBRE!E3,[5]NOMBRE!F3,[5]NOMBRE!G3," )")</f>
        <v>HOSPITAL DE LINARES  ( 16108 )</v>
      </c>
      <c r="D8" s="1587"/>
      <c r="E8" s="1588"/>
      <c r="F8" s="1303"/>
      <c r="G8" s="1305"/>
    </row>
    <row r="9" spans="1:7" ht="12.75" x14ac:dyDescent="0.2">
      <c r="A9" s="1306"/>
      <c r="B9" s="1306"/>
      <c r="C9" s="1306"/>
      <c r="D9" s="1306"/>
      <c r="E9" s="1306"/>
      <c r="F9" s="1303"/>
      <c r="G9" s="1305"/>
    </row>
    <row r="10" spans="1:7" ht="12.75" x14ac:dyDescent="0.2">
      <c r="A10" s="1306"/>
      <c r="B10" s="1306"/>
      <c r="C10" s="1306"/>
      <c r="D10" s="1306"/>
      <c r="E10" s="1306"/>
      <c r="F10" s="1303"/>
      <c r="G10" s="1307"/>
    </row>
    <row r="11" spans="1:7" ht="12.75" x14ac:dyDescent="0.2">
      <c r="A11" s="1589" t="s">
        <v>13</v>
      </c>
      <c r="B11" s="1590"/>
      <c r="C11" s="1590"/>
      <c r="D11" s="1590"/>
      <c r="E11" s="1591"/>
      <c r="F11" s="1303"/>
    </row>
    <row r="12" spans="1:7" ht="43.5" customHeight="1" x14ac:dyDescent="0.2">
      <c r="A12" s="1077" t="s">
        <v>14</v>
      </c>
      <c r="B12" s="1077" t="s">
        <v>15</v>
      </c>
      <c r="C12" s="1558" t="s">
        <v>16</v>
      </c>
      <c r="D12" s="1123" t="s">
        <v>17</v>
      </c>
      <c r="E12" s="1560" t="s">
        <v>18</v>
      </c>
      <c r="F12" s="1306"/>
    </row>
    <row r="13" spans="1:7" ht="12.75" customHeight="1" x14ac:dyDescent="0.2">
      <c r="A13" s="1592" t="s">
        <v>19</v>
      </c>
      <c r="B13" s="1593"/>
      <c r="C13" s="1593"/>
      <c r="D13" s="1593"/>
      <c r="E13" s="1594"/>
      <c r="F13" s="1306"/>
    </row>
    <row r="14" spans="1:7" ht="15" customHeight="1" x14ac:dyDescent="0.2">
      <c r="A14" s="1467" t="s">
        <v>20</v>
      </c>
      <c r="B14" s="1476" t="s">
        <v>21</v>
      </c>
      <c r="C14" s="1417">
        <f>[5]BS17A!$D13</f>
        <v>0</v>
      </c>
      <c r="D14" s="1308">
        <f>[5]BS17A!$U13</f>
        <v>4050</v>
      </c>
      <c r="E14" s="1309">
        <f>[5]BS17A!$V13</f>
        <v>0</v>
      </c>
      <c r="F14" s="1306"/>
    </row>
    <row r="15" spans="1:7" ht="15" customHeight="1" x14ac:dyDescent="0.2">
      <c r="A15" s="1468" t="s">
        <v>22</v>
      </c>
      <c r="B15" s="1464" t="s">
        <v>23</v>
      </c>
      <c r="C15" s="1417">
        <f>[5]BS17A!$D14</f>
        <v>0</v>
      </c>
      <c r="D15" s="1311">
        <f>[5]BS17A!$U14</f>
        <v>5090</v>
      </c>
      <c r="E15" s="1312">
        <f>[5]BS17A!$V14</f>
        <v>0</v>
      </c>
      <c r="F15" s="1306"/>
    </row>
    <row r="16" spans="1:7" ht="15" customHeight="1" x14ac:dyDescent="0.2">
      <c r="A16" s="1468" t="s">
        <v>24</v>
      </c>
      <c r="B16" s="1464" t="s">
        <v>25</v>
      </c>
      <c r="C16" s="1417">
        <f>[5]BS17A!$D15</f>
        <v>5840</v>
      </c>
      <c r="D16" s="1311">
        <f>[5]BS17A!$U15</f>
        <v>10920</v>
      </c>
      <c r="E16" s="1312">
        <f>[5]BS17A!$V15</f>
        <v>63772800</v>
      </c>
      <c r="F16" s="1306"/>
    </row>
    <row r="17" spans="1:6" ht="15" customHeight="1" x14ac:dyDescent="0.2">
      <c r="A17" s="1468" t="s">
        <v>26</v>
      </c>
      <c r="B17" s="1464" t="s">
        <v>27</v>
      </c>
      <c r="C17" s="1417">
        <f>[5]BS17A!$D16</f>
        <v>0</v>
      </c>
      <c r="D17" s="1311">
        <f>[5]BS17A!$U16</f>
        <v>6520</v>
      </c>
      <c r="E17" s="1312">
        <f>[5]BS17A!$V16</f>
        <v>0</v>
      </c>
      <c r="F17" s="1306"/>
    </row>
    <row r="18" spans="1:6" ht="15" customHeight="1" x14ac:dyDescent="0.2">
      <c r="A18" s="1468" t="s">
        <v>28</v>
      </c>
      <c r="B18" s="1464" t="s">
        <v>29</v>
      </c>
      <c r="C18" s="1417">
        <f>[5]BS17A!$D17</f>
        <v>0</v>
      </c>
      <c r="D18" s="1311">
        <f>[5]BS17A!$U17</f>
        <v>7160</v>
      </c>
      <c r="E18" s="1312">
        <f>[5]BS17A!$V17</f>
        <v>0</v>
      </c>
      <c r="F18" s="1306"/>
    </row>
    <row r="19" spans="1:6" ht="33" customHeight="1" x14ac:dyDescent="0.2">
      <c r="A19" s="1468" t="s">
        <v>30</v>
      </c>
      <c r="B19" s="1298" t="s">
        <v>31</v>
      </c>
      <c r="C19" s="1417">
        <f>[5]BS17A!$D20</f>
        <v>0</v>
      </c>
      <c r="D19" s="1311">
        <f>[5]BS17A!$U20</f>
        <v>5520</v>
      </c>
      <c r="E19" s="1312">
        <f>[5]BS17A!$V20</f>
        <v>0</v>
      </c>
      <c r="F19" s="1306"/>
    </row>
    <row r="20" spans="1:6" ht="42.75" customHeight="1" x14ac:dyDescent="0.2">
      <c r="A20" s="1468" t="s">
        <v>32</v>
      </c>
      <c r="B20" s="1298" t="s">
        <v>33</v>
      </c>
      <c r="C20" s="1417">
        <f>[5]BS17A!$D21</f>
        <v>0</v>
      </c>
      <c r="D20" s="1311">
        <f>[5]BS17A!$U21</f>
        <v>6620</v>
      </c>
      <c r="E20" s="1312">
        <f>[5]BS17A!$V21</f>
        <v>0</v>
      </c>
      <c r="F20" s="1306"/>
    </row>
    <row r="21" spans="1:6" ht="42.75" customHeight="1" x14ac:dyDescent="0.2">
      <c r="A21" s="1468" t="s">
        <v>34</v>
      </c>
      <c r="B21" s="1298" t="s">
        <v>35</v>
      </c>
      <c r="C21" s="1417">
        <f>[5]BS17A!$D22</f>
        <v>0</v>
      </c>
      <c r="D21" s="1311">
        <f>[5]BS17A!$U22</f>
        <v>8210</v>
      </c>
      <c r="E21" s="1312">
        <f>[5]BS17A!$V22</f>
        <v>0</v>
      </c>
      <c r="F21" s="1306"/>
    </row>
    <row r="22" spans="1:6" ht="32.25" customHeight="1" x14ac:dyDescent="0.2">
      <c r="A22" s="1468" t="s">
        <v>36</v>
      </c>
      <c r="B22" s="1298" t="s">
        <v>37</v>
      </c>
      <c r="C22" s="1417">
        <f>[5]BS17A!$D23</f>
        <v>1792</v>
      </c>
      <c r="D22" s="1311">
        <f>[5]BS17A!$U23</f>
        <v>5520</v>
      </c>
      <c r="E22" s="1312">
        <f>[5]BS17A!$V23</f>
        <v>9891840</v>
      </c>
      <c r="F22" s="1306"/>
    </row>
    <row r="23" spans="1:6" ht="40.5" customHeight="1" x14ac:dyDescent="0.2">
      <c r="A23" s="1468" t="s">
        <v>38</v>
      </c>
      <c r="B23" s="1298" t="s">
        <v>39</v>
      </c>
      <c r="C23" s="1417">
        <f>[5]BS17A!$D24</f>
        <v>668</v>
      </c>
      <c r="D23" s="1311">
        <f>[5]BS17A!$U24</f>
        <v>6620</v>
      </c>
      <c r="E23" s="1312">
        <f>[5]BS17A!$V24</f>
        <v>4422160</v>
      </c>
      <c r="F23" s="1306"/>
    </row>
    <row r="24" spans="1:6" ht="27" customHeight="1" x14ac:dyDescent="0.2">
      <c r="A24" s="1468" t="s">
        <v>40</v>
      </c>
      <c r="B24" s="1298" t="s">
        <v>41</v>
      </c>
      <c r="C24" s="1417">
        <f>[5]BS17A!$D25</f>
        <v>1691</v>
      </c>
      <c r="D24" s="1311">
        <f>[5]BS17A!$U25</f>
        <v>8210</v>
      </c>
      <c r="E24" s="1312">
        <f>[5]BS17A!$V25</f>
        <v>13883110</v>
      </c>
      <c r="F24" s="1306"/>
    </row>
    <row r="25" spans="1:6" ht="15" customHeight="1" x14ac:dyDescent="0.2">
      <c r="A25" s="1468" t="s">
        <v>42</v>
      </c>
      <c r="B25" s="1463" t="s">
        <v>43</v>
      </c>
      <c r="C25" s="1417">
        <f>+[5]BS17A!$D795</f>
        <v>154</v>
      </c>
      <c r="D25" s="1311">
        <f>+[5]BS17A!$U795</f>
        <v>6700</v>
      </c>
      <c r="E25" s="1312">
        <f>+[5]BS17A!$V795</f>
        <v>1031800</v>
      </c>
      <c r="F25" s="1306"/>
    </row>
    <row r="26" spans="1:6" ht="15" customHeight="1" x14ac:dyDescent="0.2">
      <c r="A26" s="1469" t="s">
        <v>44</v>
      </c>
      <c r="B26" s="1483" t="s">
        <v>45</v>
      </c>
      <c r="C26" s="1429">
        <f>+[5]BS17A!$D800</f>
        <v>0</v>
      </c>
      <c r="D26" s="1313">
        <f>+[5]BS17A!$U800</f>
        <v>27750</v>
      </c>
      <c r="E26" s="1314">
        <f>+[5]BS17A!$V800</f>
        <v>0</v>
      </c>
      <c r="F26" s="1306"/>
    </row>
    <row r="27" spans="1:6" ht="18" customHeight="1" x14ac:dyDescent="0.2">
      <c r="A27" s="1592" t="s">
        <v>46</v>
      </c>
      <c r="B27" s="1593"/>
      <c r="C27" s="1593"/>
      <c r="D27" s="1593"/>
      <c r="E27" s="1594"/>
      <c r="F27" s="1306"/>
    </row>
    <row r="28" spans="1:6" ht="15" customHeight="1" x14ac:dyDescent="0.2">
      <c r="A28" s="1467" t="s">
        <v>47</v>
      </c>
      <c r="B28" s="1476" t="s">
        <v>48</v>
      </c>
      <c r="C28" s="1420">
        <f>[5]BS17A!$D27</f>
        <v>1679</v>
      </c>
      <c r="D28" s="1308">
        <f>[5]BS17A!$U27</f>
        <v>1080</v>
      </c>
      <c r="E28" s="1309">
        <f>[5]BS17A!$V27</f>
        <v>1813320</v>
      </c>
      <c r="F28" s="1306"/>
    </row>
    <row r="29" spans="1:6" ht="15" customHeight="1" x14ac:dyDescent="0.2">
      <c r="A29" s="1468" t="s">
        <v>49</v>
      </c>
      <c r="B29" s="1482" t="s">
        <v>50</v>
      </c>
      <c r="C29" s="1417">
        <f>[5]BS17A!$D28</f>
        <v>0</v>
      </c>
      <c r="D29" s="1311">
        <f>[5]BS17A!$U28</f>
        <v>1840</v>
      </c>
      <c r="E29" s="1312">
        <f>[5]BS17A!$V28</f>
        <v>0</v>
      </c>
      <c r="F29" s="1306"/>
    </row>
    <row r="30" spans="1:6" ht="15" customHeight="1" x14ac:dyDescent="0.2">
      <c r="A30" s="1468" t="s">
        <v>51</v>
      </c>
      <c r="B30" s="1464" t="s">
        <v>52</v>
      </c>
      <c r="C30" s="1417">
        <f>[5]BS17A!$D29</f>
        <v>0</v>
      </c>
      <c r="D30" s="1311">
        <f>[5]BS17A!$U29</f>
        <v>590</v>
      </c>
      <c r="E30" s="1312">
        <f>[5]BS17A!$V29</f>
        <v>0</v>
      </c>
      <c r="F30" s="1306"/>
    </row>
    <row r="31" spans="1:6" ht="15" customHeight="1" x14ac:dyDescent="0.2">
      <c r="A31" s="1468" t="s">
        <v>53</v>
      </c>
      <c r="B31" s="1464" t="s">
        <v>54</v>
      </c>
      <c r="C31" s="1417">
        <f>[5]BS17A!$D30</f>
        <v>16</v>
      </c>
      <c r="D31" s="1311">
        <f>[5]BS17A!$U30</f>
        <v>1460</v>
      </c>
      <c r="E31" s="1312">
        <f>[5]BS17A!$V30</f>
        <v>23360</v>
      </c>
      <c r="F31" s="1306"/>
    </row>
    <row r="32" spans="1:6" ht="15" customHeight="1" x14ac:dyDescent="0.2">
      <c r="A32" s="1468" t="s">
        <v>55</v>
      </c>
      <c r="B32" s="1464" t="s">
        <v>56</v>
      </c>
      <c r="C32" s="1417">
        <f>[5]BS17A!$D31</f>
        <v>878</v>
      </c>
      <c r="D32" s="1311">
        <f>[5]BS17A!$U31</f>
        <v>1170</v>
      </c>
      <c r="E32" s="1312">
        <f>[5]BS17A!$V31</f>
        <v>1027260</v>
      </c>
      <c r="F32" s="1306"/>
    </row>
    <row r="33" spans="1:6" ht="15" customHeight="1" x14ac:dyDescent="0.2">
      <c r="A33" s="1468" t="s">
        <v>57</v>
      </c>
      <c r="B33" s="1482" t="s">
        <v>58</v>
      </c>
      <c r="C33" s="1417">
        <f>[5]BS17A!$D32</f>
        <v>0</v>
      </c>
      <c r="D33" s="1311">
        <f>[5]BS17A!$U32</f>
        <v>1080</v>
      </c>
      <c r="E33" s="1312">
        <f>[5]BS17A!$V32</f>
        <v>0</v>
      </c>
      <c r="F33" s="1306"/>
    </row>
    <row r="34" spans="1:6" ht="15" customHeight="1" x14ac:dyDescent="0.2">
      <c r="A34" s="1468" t="s">
        <v>59</v>
      </c>
      <c r="B34" s="1464" t="s">
        <v>60</v>
      </c>
      <c r="C34" s="1417">
        <f>+[5]BS17A!$D796</f>
        <v>329</v>
      </c>
      <c r="D34" s="1311">
        <f>+[5]BS17A!$U796</f>
        <v>2620</v>
      </c>
      <c r="E34" s="1312">
        <f>+[5]BS17A!$V796</f>
        <v>861980</v>
      </c>
      <c r="F34" s="1306"/>
    </row>
    <row r="35" spans="1:6" ht="15" customHeight="1" x14ac:dyDescent="0.2">
      <c r="A35" s="1468" t="s">
        <v>61</v>
      </c>
      <c r="B35" s="1482" t="s">
        <v>62</v>
      </c>
      <c r="C35" s="1417">
        <f>+[5]BS17A!$D797</f>
        <v>215</v>
      </c>
      <c r="D35" s="1311">
        <f>+[5]BS17A!$U797</f>
        <v>2620</v>
      </c>
      <c r="E35" s="1312">
        <f>+[5]BS17A!$V797</f>
        <v>563300</v>
      </c>
      <c r="F35" s="1306"/>
    </row>
    <row r="36" spans="1:6" ht="15" customHeight="1" x14ac:dyDescent="0.2">
      <c r="A36" s="1468" t="s">
        <v>63</v>
      </c>
      <c r="B36" s="1482" t="s">
        <v>64</v>
      </c>
      <c r="C36" s="1417">
        <f>+[5]BS17A!$D798</f>
        <v>1</v>
      </c>
      <c r="D36" s="1311">
        <f>+[5]BS17A!$U798</f>
        <v>10450</v>
      </c>
      <c r="E36" s="1312">
        <f>+[5]BS17A!$V798</f>
        <v>10450</v>
      </c>
      <c r="F36" s="1306"/>
    </row>
    <row r="37" spans="1:6" ht="15" customHeight="1" x14ac:dyDescent="0.2">
      <c r="A37" s="1469" t="s">
        <v>65</v>
      </c>
      <c r="B37" s="1512" t="s">
        <v>66</v>
      </c>
      <c r="C37" s="1429">
        <f>+[5]BS17A!$D799</f>
        <v>88</v>
      </c>
      <c r="D37" s="1313">
        <f>+[5]BS17A!$U799</f>
        <v>12230</v>
      </c>
      <c r="E37" s="1314">
        <f>+[5]BS17A!$V799</f>
        <v>1076240</v>
      </c>
      <c r="F37" s="1306"/>
    </row>
    <row r="38" spans="1:6" ht="18" customHeight="1" x14ac:dyDescent="0.2">
      <c r="A38" s="1597" t="s">
        <v>67</v>
      </c>
      <c r="B38" s="1598"/>
      <c r="C38" s="1598"/>
      <c r="D38" s="1598"/>
      <c r="E38" s="1599"/>
      <c r="F38" s="1306"/>
    </row>
    <row r="39" spans="1:6" ht="15" customHeight="1" x14ac:dyDescent="0.2">
      <c r="A39" s="1467" t="s">
        <v>68</v>
      </c>
      <c r="B39" s="1462" t="s">
        <v>69</v>
      </c>
      <c r="C39" s="1420">
        <f>+[5]BS17A!$D801</f>
        <v>0</v>
      </c>
      <c r="D39" s="1316">
        <f>+[5]BS17A!$U801</f>
        <v>3450</v>
      </c>
      <c r="E39" s="1317">
        <f>+[5]BS17A!$V801</f>
        <v>0</v>
      </c>
      <c r="F39" s="1306"/>
    </row>
    <row r="40" spans="1:6" ht="15" customHeight="1" x14ac:dyDescent="0.2">
      <c r="A40" s="1469" t="s">
        <v>70</v>
      </c>
      <c r="B40" s="1477" t="s">
        <v>71</v>
      </c>
      <c r="C40" s="1429">
        <f>+[5]BS17A!$D802</f>
        <v>0</v>
      </c>
      <c r="D40" s="1318">
        <f>+[5]BS17A!$U802</f>
        <v>8909</v>
      </c>
      <c r="E40" s="1319">
        <f>+[5]BS17A!$V802</f>
        <v>0</v>
      </c>
      <c r="F40" s="1306"/>
    </row>
    <row r="41" spans="1:6" ht="18" customHeight="1" x14ac:dyDescent="0.2">
      <c r="A41" s="1597" t="s">
        <v>72</v>
      </c>
      <c r="B41" s="1598"/>
      <c r="C41" s="1598"/>
      <c r="D41" s="1598"/>
      <c r="E41" s="1599"/>
      <c r="F41" s="1306"/>
    </row>
    <row r="42" spans="1:6" ht="15" customHeight="1" x14ac:dyDescent="0.2">
      <c r="A42" s="1467" t="s">
        <v>73</v>
      </c>
      <c r="B42" s="1484" t="s">
        <v>74</v>
      </c>
      <c r="C42" s="1420">
        <f>+[5]BS17A!$D34</f>
        <v>0</v>
      </c>
      <c r="D42" s="1316">
        <f>+[5]BS17A!$U34</f>
        <v>3530</v>
      </c>
      <c r="E42" s="1317">
        <f>+[5]BS17A!$V34</f>
        <v>0</v>
      </c>
      <c r="F42" s="1306"/>
    </row>
    <row r="43" spans="1:6" ht="15" customHeight="1" x14ac:dyDescent="0.2">
      <c r="A43" s="1468" t="s">
        <v>75</v>
      </c>
      <c r="B43" s="1464" t="s">
        <v>76</v>
      </c>
      <c r="C43" s="1417">
        <f>+[5]BS17A!$D35</f>
        <v>756</v>
      </c>
      <c r="D43" s="1311">
        <f>+[5]BS17A!$U35</f>
        <v>1940</v>
      </c>
      <c r="E43" s="1312">
        <f>+[5]BS17A!$V35</f>
        <v>1466640</v>
      </c>
      <c r="F43" s="1306"/>
    </row>
    <row r="44" spans="1:6" ht="15" customHeight="1" x14ac:dyDescent="0.2">
      <c r="A44" s="1468" t="s">
        <v>77</v>
      </c>
      <c r="B44" s="1464" t="s">
        <v>78</v>
      </c>
      <c r="C44" s="1417">
        <f>+[5]BS17A!$D36</f>
        <v>1</v>
      </c>
      <c r="D44" s="1311">
        <f>+[5]BS17A!$U36</f>
        <v>1940</v>
      </c>
      <c r="E44" s="1312">
        <f>+[5]BS17A!$V36</f>
        <v>1940</v>
      </c>
      <c r="F44" s="1306"/>
    </row>
    <row r="45" spans="1:6" ht="15" customHeight="1" x14ac:dyDescent="0.2">
      <c r="A45" s="1469" t="s">
        <v>79</v>
      </c>
      <c r="B45" s="1465" t="s">
        <v>80</v>
      </c>
      <c r="C45" s="1429">
        <f>+[5]BS17A!$D37</f>
        <v>543</v>
      </c>
      <c r="D45" s="1318">
        <f>+[5]BS17A!$U37</f>
        <v>590</v>
      </c>
      <c r="E45" s="1319">
        <f>+[5]BS17A!$V37</f>
        <v>320370</v>
      </c>
      <c r="F45" s="1306"/>
    </row>
    <row r="46" spans="1:6" ht="18" customHeight="1" x14ac:dyDescent="0.2">
      <c r="A46" s="1597" t="s">
        <v>81</v>
      </c>
      <c r="B46" s="1598"/>
      <c r="C46" s="1598"/>
      <c r="D46" s="1598"/>
      <c r="E46" s="1599"/>
      <c r="F46" s="1306"/>
    </row>
    <row r="47" spans="1:6" ht="15" customHeight="1" x14ac:dyDescent="0.2">
      <c r="A47" s="1467" t="s">
        <v>82</v>
      </c>
      <c r="B47" s="1484" t="s">
        <v>83</v>
      </c>
      <c r="C47" s="1420">
        <f>+[5]BS17A!$D39</f>
        <v>17</v>
      </c>
      <c r="D47" s="1316">
        <f>+[5]BS17A!$U39</f>
        <v>1680</v>
      </c>
      <c r="E47" s="1317">
        <f>+[5]BS17A!$V39</f>
        <v>28560</v>
      </c>
      <c r="F47" s="1306"/>
    </row>
    <row r="48" spans="1:6" ht="15" customHeight="1" x14ac:dyDescent="0.2">
      <c r="A48" s="1468" t="s">
        <v>84</v>
      </c>
      <c r="B48" s="1464" t="s">
        <v>85</v>
      </c>
      <c r="C48" s="1417">
        <f>+[5]BS17A!$D40</f>
        <v>28</v>
      </c>
      <c r="D48" s="1311">
        <f>+[5]BS17A!$U40</f>
        <v>1680</v>
      </c>
      <c r="E48" s="1312">
        <f>+[5]BS17A!$V40</f>
        <v>47040</v>
      </c>
      <c r="F48" s="1306"/>
    </row>
    <row r="49" spans="1:7" ht="15" customHeight="1" x14ac:dyDescent="0.2">
      <c r="A49" s="1469" t="s">
        <v>86</v>
      </c>
      <c r="B49" s="1465" t="s">
        <v>87</v>
      </c>
      <c r="C49" s="1429">
        <f>+[5]BS17A!$D41</f>
        <v>0</v>
      </c>
      <c r="D49" s="1318">
        <f>+[5]BS17A!$U41</f>
        <v>970</v>
      </c>
      <c r="E49" s="1319">
        <f>+[5]BS17A!$V41</f>
        <v>0</v>
      </c>
      <c r="F49" s="1306"/>
    </row>
    <row r="50" spans="1:7" ht="18" customHeight="1" x14ac:dyDescent="0.2">
      <c r="A50" s="1320"/>
      <c r="B50" s="1444" t="s">
        <v>88</v>
      </c>
      <c r="C50" s="1320">
        <f>SUM(C14:C49)</f>
        <v>14696</v>
      </c>
      <c r="D50" s="1321"/>
      <c r="E50" s="1322">
        <f>SUM(E14:E49)</f>
        <v>100242170</v>
      </c>
      <c r="F50" s="1306"/>
    </row>
    <row r="51" spans="1:7" ht="18" customHeight="1" x14ac:dyDescent="0.2">
      <c r="A51" s="1323"/>
      <c r="B51" s="1323"/>
      <c r="C51" s="1323"/>
      <c r="D51" s="1324"/>
      <c r="E51" s="1325"/>
      <c r="F51" s="1306"/>
    </row>
    <row r="52" spans="1:7" ht="12.75" x14ac:dyDescent="0.2">
      <c r="A52" s="1306"/>
      <c r="B52" s="1306"/>
      <c r="C52" s="1306"/>
      <c r="D52" s="1306"/>
      <c r="E52" s="1306"/>
      <c r="F52" s="1326"/>
      <c r="G52" s="1327"/>
    </row>
    <row r="53" spans="1:7" ht="12.75" x14ac:dyDescent="0.2">
      <c r="A53" s="1597" t="s">
        <v>89</v>
      </c>
      <c r="B53" s="1598"/>
      <c r="C53" s="1598"/>
      <c r="D53" s="1598"/>
      <c r="E53" s="1599"/>
      <c r="F53" s="1326"/>
      <c r="G53" s="1327"/>
    </row>
    <row r="54" spans="1:7" ht="42.75" customHeight="1" x14ac:dyDescent="0.2">
      <c r="A54" s="1077" t="s">
        <v>14</v>
      </c>
      <c r="B54" s="1077" t="s">
        <v>90</v>
      </c>
      <c r="C54" s="1558" t="s">
        <v>16</v>
      </c>
      <c r="D54" s="1124"/>
      <c r="E54" s="1560" t="s">
        <v>18</v>
      </c>
      <c r="F54" s="1306"/>
    </row>
    <row r="55" spans="1:7" ht="18" customHeight="1" x14ac:dyDescent="0.2">
      <c r="A55" s="1562" t="s">
        <v>91</v>
      </c>
      <c r="B55" s="1502" t="s">
        <v>92</v>
      </c>
      <c r="C55" s="1353">
        <f>+[5]BS17!$D12</f>
        <v>63847</v>
      </c>
      <c r="D55" s="1329"/>
      <c r="E55" s="1330">
        <f>+E56+E57+E58+E59+E60+E61+E65+E66+E67</f>
        <v>88901510</v>
      </c>
      <c r="F55" s="1306"/>
    </row>
    <row r="56" spans="1:7" ht="15" customHeight="1" x14ac:dyDescent="0.2">
      <c r="A56" s="1500" t="s">
        <v>93</v>
      </c>
      <c r="B56" s="1476" t="s">
        <v>94</v>
      </c>
      <c r="C56" s="1459">
        <f>+[5]BS17!$D13</f>
        <v>23293</v>
      </c>
      <c r="D56" s="1331"/>
      <c r="E56" s="1332">
        <f>+[5]BS17A!V83</f>
        <v>23260280</v>
      </c>
      <c r="F56" s="1306"/>
    </row>
    <row r="57" spans="1:7" ht="15" customHeight="1" x14ac:dyDescent="0.2">
      <c r="A57" s="1468" t="s">
        <v>95</v>
      </c>
      <c r="B57" s="1463" t="s">
        <v>96</v>
      </c>
      <c r="C57" s="1417">
        <f>+[5]BS17!$D14</f>
        <v>28040</v>
      </c>
      <c r="D57" s="1334"/>
      <c r="E57" s="1335">
        <f>+[5]BS17A!V174</f>
        <v>32173400</v>
      </c>
      <c r="F57" s="1306"/>
    </row>
    <row r="58" spans="1:7" ht="15" customHeight="1" x14ac:dyDescent="0.2">
      <c r="A58" s="1468" t="s">
        <v>97</v>
      </c>
      <c r="B58" s="1463" t="s">
        <v>98</v>
      </c>
      <c r="C58" s="1417">
        <f>+[5]BS17!$D15</f>
        <v>949</v>
      </c>
      <c r="D58" s="1334"/>
      <c r="E58" s="1335">
        <f>+[5]BS17A!V243</f>
        <v>3203050</v>
      </c>
      <c r="F58" s="1306"/>
    </row>
    <row r="59" spans="1:7" ht="15" customHeight="1" x14ac:dyDescent="0.2">
      <c r="A59" s="1468" t="s">
        <v>99</v>
      </c>
      <c r="B59" s="1463" t="s">
        <v>100</v>
      </c>
      <c r="C59" s="1417">
        <f>+[5]BS17!$D16</f>
        <v>0</v>
      </c>
      <c r="D59" s="1334"/>
      <c r="E59" s="1335">
        <f>+[5]BS17A!V289</f>
        <v>0</v>
      </c>
      <c r="F59" s="1306"/>
    </row>
    <row r="60" spans="1:7" ht="15" customHeight="1" x14ac:dyDescent="0.2">
      <c r="A60" s="1495" t="s">
        <v>101</v>
      </c>
      <c r="B60" s="1483" t="s">
        <v>102</v>
      </c>
      <c r="C60" s="1443">
        <f>+[5]BS17!$D17</f>
        <v>1621</v>
      </c>
      <c r="D60" s="1336"/>
      <c r="E60" s="1337">
        <f>+[5]BS17A!V295</f>
        <v>7248110</v>
      </c>
      <c r="F60" s="1306"/>
    </row>
    <row r="61" spans="1:7" ht="15" customHeight="1" x14ac:dyDescent="0.2">
      <c r="A61" s="1467" t="s">
        <v>103</v>
      </c>
      <c r="B61" s="1503" t="s">
        <v>104</v>
      </c>
      <c r="C61" s="1445">
        <f>+[5]BS17!$D18</f>
        <v>7156</v>
      </c>
      <c r="D61" s="1338"/>
      <c r="E61" s="1339">
        <f>SUM(E62:E64)</f>
        <v>19610280</v>
      </c>
      <c r="F61" s="1306"/>
    </row>
    <row r="62" spans="1:7" ht="15" customHeight="1" x14ac:dyDescent="0.2">
      <c r="A62" s="1506"/>
      <c r="B62" s="1484" t="s">
        <v>105</v>
      </c>
      <c r="C62" s="1420">
        <f>+[5]BS17!$D19</f>
        <v>4593</v>
      </c>
      <c r="D62" s="1340"/>
      <c r="E62" s="1341">
        <f>+[5]BS17A!V362</f>
        <v>9892970</v>
      </c>
      <c r="F62" s="1306"/>
    </row>
    <row r="63" spans="1:7" ht="15" customHeight="1" x14ac:dyDescent="0.2">
      <c r="A63" s="1506"/>
      <c r="B63" s="1463" t="s">
        <v>106</v>
      </c>
      <c r="C63" s="1417">
        <f>+[5]BS17!$D20</f>
        <v>72</v>
      </c>
      <c r="D63" s="1334"/>
      <c r="E63" s="1335">
        <f>+[5]BS17A!V405</f>
        <v>179960</v>
      </c>
      <c r="F63" s="1306"/>
    </row>
    <row r="64" spans="1:7" ht="15" customHeight="1" x14ac:dyDescent="0.2">
      <c r="A64" s="1507"/>
      <c r="B64" s="1465" t="s">
        <v>107</v>
      </c>
      <c r="C64" s="1429">
        <f>+[5]BS17!$D21</f>
        <v>2491</v>
      </c>
      <c r="D64" s="1342"/>
      <c r="E64" s="1343">
        <f>+[5]BS17A!V428</f>
        <v>9537350</v>
      </c>
      <c r="F64" s="1306"/>
    </row>
    <row r="65" spans="1:7" ht="15" customHeight="1" x14ac:dyDescent="0.2">
      <c r="A65" s="1500" t="s">
        <v>108</v>
      </c>
      <c r="B65" s="1499" t="s">
        <v>109</v>
      </c>
      <c r="C65" s="1459">
        <f>+[5]BS17!$D22</f>
        <v>0</v>
      </c>
      <c r="D65" s="1331"/>
      <c r="E65" s="1332">
        <f>+[5]BS17A!V446</f>
        <v>0</v>
      </c>
      <c r="F65" s="1306"/>
    </row>
    <row r="66" spans="1:7" ht="15" customHeight="1" x14ac:dyDescent="0.2">
      <c r="A66" s="1468" t="s">
        <v>110</v>
      </c>
      <c r="B66" s="1463" t="s">
        <v>111</v>
      </c>
      <c r="C66" s="1417">
        <f>+[5]BS17!$D23</f>
        <v>54</v>
      </c>
      <c r="D66" s="1334"/>
      <c r="E66" s="1335">
        <f>+[5]BS17A!V456</f>
        <v>72510</v>
      </c>
      <c r="F66" s="1306"/>
    </row>
    <row r="67" spans="1:7" ht="15" customHeight="1" x14ac:dyDescent="0.2">
      <c r="A67" s="1495" t="s">
        <v>112</v>
      </c>
      <c r="B67" s="1483" t="s">
        <v>113</v>
      </c>
      <c r="C67" s="1443">
        <f>+[5]BS17!$D24</f>
        <v>2734</v>
      </c>
      <c r="D67" s="1336"/>
      <c r="E67" s="1337">
        <f>+[5]BS17A!V500</f>
        <v>3333880</v>
      </c>
      <c r="F67" s="1306"/>
    </row>
    <row r="68" spans="1:7" ht="15" customHeight="1" x14ac:dyDescent="0.2">
      <c r="A68" s="1508" t="s">
        <v>114</v>
      </c>
      <c r="B68" s="1498" t="s">
        <v>115</v>
      </c>
      <c r="C68" s="1460">
        <f>+[5]BS17!$D25</f>
        <v>3973</v>
      </c>
      <c r="D68" s="1344"/>
      <c r="E68" s="1345">
        <f>SUM(E69:E74)</f>
        <v>58348420</v>
      </c>
      <c r="F68" s="1306"/>
    </row>
    <row r="69" spans="1:7" ht="15" customHeight="1" x14ac:dyDescent="0.2">
      <c r="A69" s="1468" t="s">
        <v>116</v>
      </c>
      <c r="B69" s="1463" t="s">
        <v>117</v>
      </c>
      <c r="C69" s="1417">
        <f>+[5]BS17!$D26</f>
        <v>2531</v>
      </c>
      <c r="D69" s="1334"/>
      <c r="E69" s="1335">
        <f>+[5]BS17A!V535</f>
        <v>20299840</v>
      </c>
      <c r="F69" s="1306"/>
    </row>
    <row r="70" spans="1:7" ht="15" customHeight="1" x14ac:dyDescent="0.2">
      <c r="A70" s="1468" t="s">
        <v>118</v>
      </c>
      <c r="B70" s="1463" t="s">
        <v>119</v>
      </c>
      <c r="C70" s="1417">
        <f>+[5]BS17!$D27</f>
        <v>6</v>
      </c>
      <c r="D70" s="1334"/>
      <c r="E70" s="1335">
        <f>+[5]BS17A!V590</f>
        <v>108220</v>
      </c>
      <c r="F70" s="1306"/>
    </row>
    <row r="71" spans="1:7" ht="15" customHeight="1" x14ac:dyDescent="0.2">
      <c r="A71" s="1468" t="s">
        <v>120</v>
      </c>
      <c r="B71" s="1463" t="s">
        <v>121</v>
      </c>
      <c r="C71" s="1417">
        <f>+[5]BS17!$D28</f>
        <v>559</v>
      </c>
      <c r="D71" s="1334"/>
      <c r="E71" s="1335">
        <f>+[5]BS17A!V615</f>
        <v>27873070</v>
      </c>
      <c r="F71" s="1306"/>
    </row>
    <row r="72" spans="1:7" ht="15" customHeight="1" x14ac:dyDescent="0.2">
      <c r="A72" s="1468" t="s">
        <v>122</v>
      </c>
      <c r="B72" s="1463" t="s">
        <v>123</v>
      </c>
      <c r="C72" s="1417">
        <f>+[5]BS17!$D30+[5]BS17!$D32</f>
        <v>698</v>
      </c>
      <c r="D72" s="1334"/>
      <c r="E72" s="1335">
        <f>+[5]BS17A!V633-[5]BS17A!V634</f>
        <v>9183030</v>
      </c>
      <c r="F72" s="1306"/>
    </row>
    <row r="73" spans="1:7" ht="15" customHeight="1" x14ac:dyDescent="0.2">
      <c r="A73" s="1509"/>
      <c r="B73" s="1463" t="s">
        <v>124</v>
      </c>
      <c r="C73" s="1417">
        <f>+[5]BS17!$D31</f>
        <v>179</v>
      </c>
      <c r="D73" s="1334"/>
      <c r="E73" s="1335">
        <f>+[5]BS17A!V634</f>
        <v>884260</v>
      </c>
      <c r="F73" s="1306"/>
    </row>
    <row r="74" spans="1:7" ht="15" customHeight="1" x14ac:dyDescent="0.2">
      <c r="A74" s="1510" t="s">
        <v>125</v>
      </c>
      <c r="B74" s="1504" t="s">
        <v>126</v>
      </c>
      <c r="C74" s="1450">
        <f>+[5]BS17!$D33</f>
        <v>0</v>
      </c>
      <c r="D74" s="1425"/>
      <c r="E74" s="1426">
        <f>+[5]BS17A!V654</f>
        <v>0</v>
      </c>
      <c r="F74" s="1306"/>
    </row>
    <row r="75" spans="1:7" ht="15" customHeight="1" x14ac:dyDescent="0.2">
      <c r="A75" s="1511" t="s">
        <v>127</v>
      </c>
      <c r="B75" s="1505" t="s">
        <v>128</v>
      </c>
      <c r="C75" s="1461">
        <f>+[5]BS17!$D34</f>
        <v>0</v>
      </c>
      <c r="D75" s="1346"/>
      <c r="E75" s="1347">
        <f>+[5]BS17A!V783</f>
        <v>0</v>
      </c>
      <c r="F75" s="1306"/>
    </row>
    <row r="76" spans="1:7" ht="15" customHeight="1" x14ac:dyDescent="0.2">
      <c r="A76" s="1470"/>
      <c r="B76" s="1563" t="s">
        <v>129</v>
      </c>
      <c r="C76" s="1353">
        <f>+C55+C68+C75</f>
        <v>67820</v>
      </c>
      <c r="D76" s="1329"/>
      <c r="E76" s="1349">
        <f>+E55+E68+E75</f>
        <v>147249930</v>
      </c>
      <c r="F76" s="1306"/>
    </row>
    <row r="77" spans="1:7" ht="12.75" x14ac:dyDescent="0.2">
      <c r="A77" s="1306"/>
      <c r="B77" s="1306"/>
      <c r="C77" s="1306"/>
      <c r="D77" s="1306"/>
      <c r="E77" s="1306"/>
      <c r="F77" s="1326"/>
      <c r="G77" s="1327"/>
    </row>
    <row r="78" spans="1:7" ht="12.75" x14ac:dyDescent="0.2">
      <c r="A78" s="1306"/>
      <c r="B78" s="1306"/>
      <c r="C78" s="1306"/>
      <c r="D78" s="1306"/>
      <c r="E78" s="1306"/>
      <c r="F78" s="1326"/>
      <c r="G78" s="1327"/>
    </row>
    <row r="79" spans="1:7" ht="12.75" x14ac:dyDescent="0.2">
      <c r="A79" s="1589" t="s">
        <v>130</v>
      </c>
      <c r="B79" s="1590"/>
      <c r="C79" s="1590"/>
      <c r="D79" s="1590"/>
      <c r="E79" s="1591"/>
      <c r="F79" s="1326"/>
      <c r="G79" s="1327"/>
    </row>
    <row r="80" spans="1:7" ht="45" customHeight="1" x14ac:dyDescent="0.2">
      <c r="A80" s="1077" t="s">
        <v>14</v>
      </c>
      <c r="B80" s="1559" t="s">
        <v>15</v>
      </c>
      <c r="C80" s="1122" t="s">
        <v>16</v>
      </c>
      <c r="D80" s="1124"/>
      <c r="E80" s="1125" t="s">
        <v>18</v>
      </c>
      <c r="F80" s="1326"/>
      <c r="G80" s="1327"/>
    </row>
    <row r="81" spans="1:6" ht="15" customHeight="1" x14ac:dyDescent="0.2">
      <c r="A81" s="1501" t="s">
        <v>131</v>
      </c>
      <c r="B81" s="1476" t="s">
        <v>132</v>
      </c>
      <c r="C81" s="1420">
        <f>+[5]BS17!D49</f>
        <v>0</v>
      </c>
      <c r="D81" s="1331"/>
      <c r="E81" s="1350">
        <f>+SUM([5]BS17A!V673+[5]BS17A!V719)</f>
        <v>0</v>
      </c>
      <c r="F81" s="1306"/>
    </row>
    <row r="82" spans="1:6" ht="15" customHeight="1" x14ac:dyDescent="0.2">
      <c r="A82" s="1490">
        <v>2001</v>
      </c>
      <c r="B82" s="1463" t="s">
        <v>133</v>
      </c>
      <c r="C82" s="1417">
        <f>+[5]BS17!E130</f>
        <v>1249</v>
      </c>
      <c r="D82" s="1334"/>
      <c r="E82" s="1351">
        <f>+[5]BS17A!V1574</f>
        <v>10174140</v>
      </c>
      <c r="F82" s="1306"/>
    </row>
    <row r="83" spans="1:6" ht="15" customHeight="1" x14ac:dyDescent="0.2">
      <c r="A83" s="1495" t="s">
        <v>134</v>
      </c>
      <c r="B83" s="1483" t="s">
        <v>135</v>
      </c>
      <c r="C83" s="1443">
        <f>+[5]BS17A!D1849</f>
        <v>27</v>
      </c>
      <c r="D83" s="1336"/>
      <c r="E83" s="1352">
        <f>+[5]BS17A!V1849</f>
        <v>1625190</v>
      </c>
      <c r="F83" s="1306"/>
    </row>
    <row r="84" spans="1:6" ht="17.25" customHeight="1" x14ac:dyDescent="0.2">
      <c r="A84" s="1470"/>
      <c r="B84" s="1563" t="s">
        <v>136</v>
      </c>
      <c r="C84" s="1353">
        <f>+SUM(C81:C83)</f>
        <v>1276</v>
      </c>
      <c r="D84" s="1329"/>
      <c r="E84" s="1354">
        <f>SUM(E81:E83)</f>
        <v>11799330</v>
      </c>
      <c r="F84" s="1306"/>
    </row>
    <row r="85" spans="1:6" ht="12.75" x14ac:dyDescent="0.2">
      <c r="A85" s="1306"/>
      <c r="B85" s="1306"/>
      <c r="C85" s="1306"/>
      <c r="D85" s="1306"/>
      <c r="E85" s="1306"/>
      <c r="F85" s="1306"/>
    </row>
    <row r="86" spans="1:6" ht="12.75" x14ac:dyDescent="0.2">
      <c r="A86" s="1306"/>
      <c r="B86" s="1306"/>
      <c r="C86" s="1306"/>
      <c r="D86" s="1306"/>
      <c r="E86" s="1306"/>
      <c r="F86" s="1303"/>
    </row>
    <row r="87" spans="1:6" ht="12.75" x14ac:dyDescent="0.15">
      <c r="A87" s="1607" t="s">
        <v>137</v>
      </c>
      <c r="B87" s="1608"/>
      <c r="C87" s="1608"/>
      <c r="D87" s="1608"/>
      <c r="E87" s="1608"/>
      <c r="F87" s="1609"/>
    </row>
    <row r="88" spans="1:6" ht="33.75" customHeight="1" x14ac:dyDescent="0.1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45" customHeight="1" x14ac:dyDescent="0.15">
      <c r="A89" s="1611"/>
      <c r="B89" s="1611"/>
      <c r="C89" s="1559" t="s">
        <v>138</v>
      </c>
      <c r="D89" s="1207" t="s">
        <v>139</v>
      </c>
      <c r="E89" s="1123" t="s">
        <v>140</v>
      </c>
      <c r="F89" s="1560" t="s">
        <v>18</v>
      </c>
    </row>
    <row r="90" spans="1:6" ht="15" customHeight="1" x14ac:dyDescent="0.2">
      <c r="A90" s="1467" t="s">
        <v>141</v>
      </c>
      <c r="B90" s="1462" t="s">
        <v>142</v>
      </c>
      <c r="C90" s="1453">
        <f>+[5]BS17!F68</f>
        <v>0</v>
      </c>
      <c r="D90" s="1355">
        <f>+[5]BS17!G68</f>
        <v>0</v>
      </c>
      <c r="E90" s="1356">
        <f>+[5]BS17!H68</f>
        <v>0</v>
      </c>
      <c r="F90" s="1357">
        <f>[5]BS17A!V811</f>
        <v>0</v>
      </c>
    </row>
    <row r="91" spans="1:6" ht="15" customHeight="1" x14ac:dyDescent="0.2">
      <c r="A91" s="1468" t="s">
        <v>143</v>
      </c>
      <c r="B91" s="1463" t="s">
        <v>144</v>
      </c>
      <c r="C91" s="1454">
        <f>+[5]BS17!F69</f>
        <v>188</v>
      </c>
      <c r="D91" s="1358">
        <f>+[5]BS17!G69</f>
        <v>0</v>
      </c>
      <c r="E91" s="1359">
        <f>+[5]BS17!H69</f>
        <v>0</v>
      </c>
      <c r="F91" s="1360">
        <f>[5]BS17A!V882</f>
        <v>62965180</v>
      </c>
    </row>
    <row r="92" spans="1:6" ht="15" customHeight="1" x14ac:dyDescent="0.2">
      <c r="A92" s="1468" t="s">
        <v>145</v>
      </c>
      <c r="B92" s="1463" t="s">
        <v>146</v>
      </c>
      <c r="C92" s="1454">
        <f>+[5]BS17!F70</f>
        <v>8</v>
      </c>
      <c r="D92" s="1358">
        <f>+[5]BS17!G70</f>
        <v>2</v>
      </c>
      <c r="E92" s="1359">
        <f>+[5]BS17!H70</f>
        <v>0</v>
      </c>
      <c r="F92" s="1360">
        <f>[5]BS17A!V961</f>
        <v>722160</v>
      </c>
    </row>
    <row r="93" spans="1:6" ht="15" customHeight="1" x14ac:dyDescent="0.2">
      <c r="A93" s="1468" t="s">
        <v>147</v>
      </c>
      <c r="B93" s="1463" t="s">
        <v>148</v>
      </c>
      <c r="C93" s="1454">
        <f>+[5]BS17!F71</f>
        <v>5</v>
      </c>
      <c r="D93" s="1358">
        <f>+[5]BS17!G71</f>
        <v>0</v>
      </c>
      <c r="E93" s="1359">
        <f>+[5]BS17!H71</f>
        <v>0</v>
      </c>
      <c r="F93" s="1360">
        <f>[5]BS17A!V1037</f>
        <v>513490</v>
      </c>
    </row>
    <row r="94" spans="1:6" ht="15" customHeight="1" x14ac:dyDescent="0.2">
      <c r="A94" s="1468" t="s">
        <v>149</v>
      </c>
      <c r="B94" s="1463" t="s">
        <v>150</v>
      </c>
      <c r="C94" s="1454">
        <f>+[5]BS17!F72</f>
        <v>72</v>
      </c>
      <c r="D94" s="1358">
        <f>+[5]BS17!G72</f>
        <v>0</v>
      </c>
      <c r="E94" s="1359">
        <f>+[5]BS17!H72</f>
        <v>0</v>
      </c>
      <c r="F94" s="1360">
        <f>[5]BS17A!V1098</f>
        <v>4284020</v>
      </c>
    </row>
    <row r="95" spans="1:6" ht="15" customHeight="1" x14ac:dyDescent="0.2">
      <c r="A95" s="1468" t="s">
        <v>151</v>
      </c>
      <c r="B95" s="1463" t="s">
        <v>152</v>
      </c>
      <c r="C95" s="1454">
        <f>+[5]BS17!F73</f>
        <v>91</v>
      </c>
      <c r="D95" s="1358">
        <f>+[5]BS17!G73</f>
        <v>4</v>
      </c>
      <c r="E95" s="1359">
        <f>+[5]BS17!H73</f>
        <v>0</v>
      </c>
      <c r="F95" s="1360">
        <f>[5]BS17A!V1166</f>
        <v>1944775</v>
      </c>
    </row>
    <row r="96" spans="1:6" ht="15" customHeight="1" x14ac:dyDescent="0.2">
      <c r="A96" s="1468" t="s">
        <v>153</v>
      </c>
      <c r="B96" s="1463" t="s">
        <v>154</v>
      </c>
      <c r="C96" s="1454">
        <f>+[5]BS17!F74</f>
        <v>1</v>
      </c>
      <c r="D96" s="1358">
        <f>+[5]BS17!G74</f>
        <v>0</v>
      </c>
      <c r="E96" s="1359">
        <f>+[5]BS17!H74</f>
        <v>0</v>
      </c>
      <c r="F96" s="1360">
        <f>[5]BS17A!V1221</f>
        <v>121290</v>
      </c>
    </row>
    <row r="97" spans="1:6" ht="15" customHeight="1" x14ac:dyDescent="0.2">
      <c r="A97" s="1468" t="s">
        <v>155</v>
      </c>
      <c r="B97" s="1463" t="s">
        <v>156</v>
      </c>
      <c r="C97" s="1454">
        <f>+[5]BS17!F75</f>
        <v>6</v>
      </c>
      <c r="D97" s="1358">
        <f>+[5]BS17!G75</f>
        <v>1</v>
      </c>
      <c r="E97" s="1359">
        <f>+[5]BS17!H75</f>
        <v>0</v>
      </c>
      <c r="F97" s="1360">
        <f>[5]BS17A!V1287</f>
        <v>584560</v>
      </c>
    </row>
    <row r="98" spans="1:6" ht="15" customHeight="1" x14ac:dyDescent="0.2">
      <c r="A98" s="1468" t="s">
        <v>157</v>
      </c>
      <c r="B98" s="1463" t="s">
        <v>158</v>
      </c>
      <c r="C98" s="1454">
        <f>+[5]BS17!F76</f>
        <v>142</v>
      </c>
      <c r="D98" s="1358">
        <f>+[5]BS17!G76</f>
        <v>15</v>
      </c>
      <c r="E98" s="1359">
        <f>+[5]BS17!H76</f>
        <v>0</v>
      </c>
      <c r="F98" s="1360">
        <f>[5]BS17A!V1357</f>
        <v>34022545</v>
      </c>
    </row>
    <row r="99" spans="1:6" ht="15" customHeight="1" x14ac:dyDescent="0.2">
      <c r="A99" s="1468" t="s">
        <v>159</v>
      </c>
      <c r="B99" s="1463" t="s">
        <v>160</v>
      </c>
      <c r="C99" s="1454">
        <f>+[5]BS17!F77</f>
        <v>13</v>
      </c>
      <c r="D99" s="1358">
        <f>+[5]BS17!G77</f>
        <v>0</v>
      </c>
      <c r="E99" s="1359">
        <f>+[5]BS17!H77</f>
        <v>0</v>
      </c>
      <c r="F99" s="1360">
        <f>[5]BS17A!V1441</f>
        <v>1151450</v>
      </c>
    </row>
    <row r="100" spans="1:6" ht="15" customHeight="1" x14ac:dyDescent="0.2">
      <c r="A100" s="1468" t="s">
        <v>161</v>
      </c>
      <c r="B100" s="1463" t="s">
        <v>162</v>
      </c>
      <c r="C100" s="1454">
        <f>+[5]BS17!F78</f>
        <v>22</v>
      </c>
      <c r="D100" s="1358">
        <f>+[5]BS17!G78</f>
        <v>2</v>
      </c>
      <c r="E100" s="1359">
        <f>+[5]BS17!H78</f>
        <v>0</v>
      </c>
      <c r="F100" s="1360">
        <f>[5]BS17A!V1489</f>
        <v>4696885</v>
      </c>
    </row>
    <row r="101" spans="1:6" ht="15" customHeight="1" x14ac:dyDescent="0.2">
      <c r="A101" s="1468" t="s">
        <v>163</v>
      </c>
      <c r="B101" s="1463" t="s">
        <v>164</v>
      </c>
      <c r="C101" s="1454">
        <f>+[5]BS17!F79</f>
        <v>7</v>
      </c>
      <c r="D101" s="1358">
        <f>+[5]BS17!G79</f>
        <v>0</v>
      </c>
      <c r="E101" s="1359">
        <f>+[5]BS17!H79</f>
        <v>0</v>
      </c>
      <c r="F101" s="1360">
        <f>[5]BS17A!V1592</f>
        <v>1766490</v>
      </c>
    </row>
    <row r="102" spans="1:6" ht="15" customHeight="1" x14ac:dyDescent="0.2">
      <c r="A102" s="1495" t="s">
        <v>165</v>
      </c>
      <c r="B102" s="1483" t="s">
        <v>166</v>
      </c>
      <c r="C102" s="1455">
        <f>+[5]BS17!F80</f>
        <v>58</v>
      </c>
      <c r="D102" s="1361">
        <f>+[5]BS17!G80</f>
        <v>5</v>
      </c>
      <c r="E102" s="1362">
        <f>+[5]BS17!H80</f>
        <v>0</v>
      </c>
      <c r="F102" s="1363">
        <f>[5]BS17A!V1597</f>
        <v>10238280</v>
      </c>
    </row>
    <row r="103" spans="1:6" ht="15" customHeight="1" x14ac:dyDescent="0.2">
      <c r="A103" s="1467" t="s">
        <v>167</v>
      </c>
      <c r="B103" s="1462" t="s">
        <v>168</v>
      </c>
      <c r="C103" s="1453">
        <f>+[5]BS17!F81</f>
        <v>65</v>
      </c>
      <c r="D103" s="1355">
        <f>+[5]BS17!G81</f>
        <v>1</v>
      </c>
      <c r="E103" s="1356">
        <f>+[5]BS17!H81</f>
        <v>0</v>
      </c>
      <c r="F103" s="1357">
        <f>+[5]BS17A!V1631</f>
        <v>7363455</v>
      </c>
    </row>
    <row r="104" spans="1:6" ht="15" customHeight="1" x14ac:dyDescent="0.2">
      <c r="A104" s="1468"/>
      <c r="B104" s="1463" t="s">
        <v>169</v>
      </c>
      <c r="C104" s="1454">
        <f>+[5]BS17A!D1635</f>
        <v>0</v>
      </c>
      <c r="D104" s="1358">
        <f>+[5]BS17A!F1635</f>
        <v>0</v>
      </c>
      <c r="E104" s="1359">
        <f>+[5]BS17A!G1635</f>
        <v>0</v>
      </c>
      <c r="F104" s="1360">
        <f>+[5]BS17A!V1635</f>
        <v>0</v>
      </c>
    </row>
    <row r="105" spans="1:6" ht="15" customHeight="1" x14ac:dyDescent="0.2">
      <c r="A105" s="1468"/>
      <c r="B105" s="1463" t="s">
        <v>170</v>
      </c>
      <c r="C105" s="1454">
        <f>+[5]BS17A!D1634</f>
        <v>38</v>
      </c>
      <c r="D105" s="1358">
        <f>+[5]BS17A!F1634</f>
        <v>0</v>
      </c>
      <c r="E105" s="1359">
        <f>+[5]BS17A!G1634</f>
        <v>0</v>
      </c>
      <c r="F105" s="1360">
        <f>+[5]BS17A!V1634</f>
        <v>4757220</v>
      </c>
    </row>
    <row r="106" spans="1:6" ht="15" customHeight="1" x14ac:dyDescent="0.2">
      <c r="A106" s="1469"/>
      <c r="B106" s="1477" t="s">
        <v>171</v>
      </c>
      <c r="C106" s="1456">
        <f>+[5]BS17A!D1632+[5]BS17A!D1633</f>
        <v>27</v>
      </c>
      <c r="D106" s="1365">
        <f>+[5]BS17A!F1632+[5]BS17A!F1633</f>
        <v>1</v>
      </c>
      <c r="E106" s="1366">
        <f>+[5]BS17A!G1632+[5]BS17A!G1633</f>
        <v>0</v>
      </c>
      <c r="F106" s="1367">
        <f>+[5]BS17A!V1632+[5]BS17A!V1633</f>
        <v>2606235</v>
      </c>
    </row>
    <row r="107" spans="1:6" ht="15" customHeight="1" x14ac:dyDescent="0.2">
      <c r="A107" s="1500" t="s">
        <v>172</v>
      </c>
      <c r="B107" s="1499" t="s">
        <v>173</v>
      </c>
      <c r="C107" s="1457">
        <f>+[5]BS17!F82</f>
        <v>50</v>
      </c>
      <c r="D107" s="1368">
        <f>+[5]BS17!G82</f>
        <v>2</v>
      </c>
      <c r="E107" s="1369">
        <f>+[5]BS17!H82</f>
        <v>0</v>
      </c>
      <c r="F107" s="1370">
        <f>+[5]BS17A!V1639</f>
        <v>9164335</v>
      </c>
    </row>
    <row r="108" spans="1:6" ht="15" customHeight="1" x14ac:dyDescent="0.2">
      <c r="A108" s="1496">
        <v>2106</v>
      </c>
      <c r="B108" s="1477" t="s">
        <v>174</v>
      </c>
      <c r="C108" s="1456">
        <f>[5]BS17A!D1845</f>
        <v>5</v>
      </c>
      <c r="D108" s="1365">
        <f>[5]BS17A!F1845</f>
        <v>0</v>
      </c>
      <c r="E108" s="1366">
        <f>[5]BS17A!G1845</f>
        <v>0</v>
      </c>
      <c r="F108" s="1367">
        <f>+[5]BS17A!V1845</f>
        <v>261800</v>
      </c>
    </row>
    <row r="109" spans="1:6" ht="15" customHeight="1" x14ac:dyDescent="0.2">
      <c r="A109" s="1475"/>
      <c r="B109" s="1474" t="s">
        <v>175</v>
      </c>
      <c r="C109" s="1458">
        <f>SUM(C90:C108)-C103</f>
        <v>733</v>
      </c>
      <c r="D109" s="1372">
        <f>SUM(D90:D108)-D103</f>
        <v>32</v>
      </c>
      <c r="E109" s="1373">
        <f>+SUM(E90:E103)+E107+E108</f>
        <v>0</v>
      </c>
      <c r="F109" s="1374">
        <f>+SUM(F90:F103)+F107+F108</f>
        <v>139800715</v>
      </c>
    </row>
    <row r="110" spans="1:6" ht="12.75" x14ac:dyDescent="0.2">
      <c r="A110" s="1306"/>
      <c r="B110" s="1306"/>
      <c r="C110" s="1306"/>
      <c r="D110" s="1306"/>
      <c r="E110" s="1306"/>
      <c r="F110" s="1303"/>
    </row>
    <row r="111" spans="1:6" ht="12.75" x14ac:dyDescent="0.2">
      <c r="A111" s="1306"/>
      <c r="B111" s="1306"/>
      <c r="C111" s="1306"/>
      <c r="D111" s="1306"/>
      <c r="E111" s="1306"/>
      <c r="F111" s="1303"/>
    </row>
    <row r="112" spans="1:6" ht="12.75" x14ac:dyDescent="0.2">
      <c r="A112" s="1589" t="s">
        <v>176</v>
      </c>
      <c r="B112" s="1590"/>
      <c r="C112" s="1590"/>
      <c r="D112" s="1590"/>
      <c r="E112" s="1591"/>
      <c r="F112" s="1303"/>
    </row>
    <row r="113" spans="1:6" ht="49.5" customHeight="1" x14ac:dyDescent="0.2">
      <c r="A113" s="1077" t="s">
        <v>14</v>
      </c>
      <c r="B113" s="1077" t="s">
        <v>15</v>
      </c>
      <c r="C113" s="1558" t="s">
        <v>16</v>
      </c>
      <c r="D113" s="1123" t="s">
        <v>17</v>
      </c>
      <c r="E113" s="1560" t="s">
        <v>18</v>
      </c>
      <c r="F113" s="1303"/>
    </row>
    <row r="114" spans="1:6" ht="15" customHeight="1" x14ac:dyDescent="0.2">
      <c r="A114" s="1467" t="s">
        <v>177</v>
      </c>
      <c r="B114" s="1462" t="s">
        <v>178</v>
      </c>
      <c r="C114" s="1420">
        <f>+[5]BS17A!D1636</f>
        <v>104</v>
      </c>
      <c r="D114" s="1375">
        <f>+[5]BS17A!U1636</f>
        <v>125180</v>
      </c>
      <c r="E114" s="1376">
        <f>+[5]BS17A!V1636</f>
        <v>13018720</v>
      </c>
      <c r="F114" s="1306"/>
    </row>
    <row r="115" spans="1:6" ht="15" customHeight="1" x14ac:dyDescent="0.2">
      <c r="A115" s="1469" t="s">
        <v>179</v>
      </c>
      <c r="B115" s="1493" t="s">
        <v>180</v>
      </c>
      <c r="C115" s="1443">
        <f>+[5]BS17A!D1637</f>
        <v>8</v>
      </c>
      <c r="D115" s="1377">
        <f>+[5]BS17A!U1637</f>
        <v>131720</v>
      </c>
      <c r="E115" s="1352">
        <f>+[5]BS17A!V1637</f>
        <v>1053760</v>
      </c>
      <c r="F115" s="1306"/>
    </row>
    <row r="116" spans="1:6" ht="15" customHeight="1" x14ac:dyDescent="0.2">
      <c r="A116" s="1353"/>
      <c r="B116" s="1428" t="s">
        <v>181</v>
      </c>
      <c r="C116" s="1353">
        <f>SUM(C114:C115)</f>
        <v>112</v>
      </c>
      <c r="D116" s="1329"/>
      <c r="E116" s="1354">
        <f>SUM(E114:E115)</f>
        <v>14072480</v>
      </c>
      <c r="F116" s="1306"/>
    </row>
    <row r="117" spans="1:6" ht="12.75" x14ac:dyDescent="0.2">
      <c r="A117" s="1306"/>
      <c r="B117" s="1306"/>
      <c r="C117" s="1306"/>
      <c r="D117" s="1306"/>
      <c r="E117" s="1306"/>
      <c r="F117" s="1306"/>
    </row>
    <row r="118" spans="1:6" ht="12.75" x14ac:dyDescent="0.2">
      <c r="A118" s="1306"/>
      <c r="B118" s="1306"/>
      <c r="C118" s="1306"/>
      <c r="D118" s="1306"/>
      <c r="E118" s="1306"/>
      <c r="F118" s="1303"/>
    </row>
    <row r="119" spans="1:6" ht="12.75" x14ac:dyDescent="0.2">
      <c r="A119" s="1606" t="s">
        <v>182</v>
      </c>
      <c r="B119" s="1606"/>
      <c r="C119" s="1606"/>
      <c r="D119" s="1306"/>
      <c r="E119" s="1306"/>
      <c r="F119" s="1303"/>
    </row>
    <row r="120" spans="1:6" ht="38.25" customHeight="1" x14ac:dyDescent="0.2">
      <c r="A120" s="1077" t="s">
        <v>14</v>
      </c>
      <c r="B120" s="1077" t="s">
        <v>16</v>
      </c>
      <c r="C120" s="1077" t="s">
        <v>18</v>
      </c>
      <c r="D120" s="1306"/>
      <c r="E120" s="1306"/>
      <c r="F120" s="1306"/>
    </row>
    <row r="121" spans="1:6" ht="15" customHeight="1" x14ac:dyDescent="0.2">
      <c r="A121" s="1378" t="s">
        <v>183</v>
      </c>
      <c r="B121" s="1379" t="s">
        <v>184</v>
      </c>
      <c r="C121" s="1380">
        <f>+[5]BS17A!V1871+[5]BS17A!V1889+[5]BS17A!V1914</f>
        <v>10594490</v>
      </c>
      <c r="D121" s="1306"/>
      <c r="E121" s="1306"/>
      <c r="F121" s="1306"/>
    </row>
    <row r="122" spans="1:6" ht="12.75" x14ac:dyDescent="0.2">
      <c r="A122" s="1306"/>
      <c r="B122" s="1306"/>
      <c r="C122" s="1306"/>
      <c r="D122" s="1306"/>
      <c r="E122" s="1303"/>
      <c r="F122" s="1306"/>
    </row>
    <row r="123" spans="1:6" ht="12.75" x14ac:dyDescent="0.2">
      <c r="A123" s="1306"/>
      <c r="B123" s="1306"/>
      <c r="C123" s="1306"/>
      <c r="D123" s="1306"/>
      <c r="E123" s="1303"/>
      <c r="F123" s="1306"/>
    </row>
    <row r="124" spans="1:6" ht="12.75" x14ac:dyDescent="0.2">
      <c r="A124" s="1589" t="s">
        <v>185</v>
      </c>
      <c r="B124" s="1590"/>
      <c r="C124" s="1590"/>
      <c r="D124" s="1590"/>
      <c r="E124" s="1591"/>
      <c r="F124" s="1303"/>
    </row>
    <row r="125" spans="1:6" ht="45.75" customHeight="1" x14ac:dyDescent="0.2">
      <c r="A125" s="1077" t="s">
        <v>14</v>
      </c>
      <c r="B125" s="1077" t="s">
        <v>15</v>
      </c>
      <c r="C125" s="1558" t="s">
        <v>16</v>
      </c>
      <c r="D125" s="1123" t="s">
        <v>17</v>
      </c>
      <c r="E125" s="1560" t="s">
        <v>18</v>
      </c>
      <c r="F125" s="1303"/>
    </row>
    <row r="126" spans="1:6" ht="15" customHeight="1" x14ac:dyDescent="0.2">
      <c r="A126" s="1467" t="s">
        <v>186</v>
      </c>
      <c r="B126" s="1484" t="s">
        <v>187</v>
      </c>
      <c r="C126" s="1420">
        <f>+[5]BS17A!$D59</f>
        <v>5580</v>
      </c>
      <c r="D126" s="1316">
        <f>+[5]BS17A!$U59</f>
        <v>32060</v>
      </c>
      <c r="E126" s="1381">
        <f>+[5]BS17A!$V59</f>
        <v>178894800</v>
      </c>
      <c r="F126" s="1306"/>
    </row>
    <row r="127" spans="1:6" ht="15" customHeight="1" x14ac:dyDescent="0.2">
      <c r="A127" s="1468" t="s">
        <v>188</v>
      </c>
      <c r="B127" s="1464" t="s">
        <v>189</v>
      </c>
      <c r="C127" s="1417">
        <f>+[5]BS17A!$D60</f>
        <v>0</v>
      </c>
      <c r="D127" s="1311">
        <f>+[5]BS17A!$U60</f>
        <v>29510</v>
      </c>
      <c r="E127" s="1382">
        <f>+[5]BS17A!$V60</f>
        <v>0</v>
      </c>
      <c r="F127" s="1306"/>
    </row>
    <row r="128" spans="1:6" ht="15" customHeight="1" x14ac:dyDescent="0.2">
      <c r="A128" s="1468" t="s">
        <v>190</v>
      </c>
      <c r="B128" s="1464" t="s">
        <v>191</v>
      </c>
      <c r="C128" s="1417">
        <f>+[5]BS17A!$D61</f>
        <v>0</v>
      </c>
      <c r="D128" s="1311">
        <f>+[5]BS17A!$U61</f>
        <v>24600</v>
      </c>
      <c r="E128" s="1382">
        <f>+[5]BS17A!$V61</f>
        <v>0</v>
      </c>
      <c r="F128" s="1306"/>
    </row>
    <row r="129" spans="1:6" ht="15" customHeight="1" x14ac:dyDescent="0.2">
      <c r="A129" s="1468" t="s">
        <v>192</v>
      </c>
      <c r="B129" s="1464" t="s">
        <v>193</v>
      </c>
      <c r="C129" s="1417">
        <f>SUM([5]BS17A!D62:D64)</f>
        <v>184</v>
      </c>
      <c r="D129" s="1311">
        <f>+[5]BS17A!$U62</f>
        <v>133290</v>
      </c>
      <c r="E129" s="1382">
        <f>SUM([5]BS17A!V62:V64)</f>
        <v>24525360</v>
      </c>
      <c r="F129" s="1306"/>
    </row>
    <row r="130" spans="1:6" ht="15" customHeight="1" x14ac:dyDescent="0.2">
      <c r="A130" s="1468" t="s">
        <v>194</v>
      </c>
      <c r="B130" s="1464" t="s">
        <v>195</v>
      </c>
      <c r="C130" s="1417">
        <f>SUM([5]BS17A!D65:D67)</f>
        <v>328</v>
      </c>
      <c r="D130" s="1311">
        <f>+[5]BS17A!$U65</f>
        <v>64370</v>
      </c>
      <c r="E130" s="1382">
        <f>SUM([5]BS17A!V65:V67)</f>
        <v>21113360</v>
      </c>
      <c r="F130" s="1306"/>
    </row>
    <row r="131" spans="1:6" ht="15" customHeight="1" x14ac:dyDescent="0.2">
      <c r="A131" s="1468" t="s">
        <v>196</v>
      </c>
      <c r="B131" s="1464" t="s">
        <v>197</v>
      </c>
      <c r="C131" s="1417">
        <f>+[5]BS17A!D68</f>
        <v>202</v>
      </c>
      <c r="D131" s="1311">
        <f>+[5]BS17A!$U68</f>
        <v>57760</v>
      </c>
      <c r="E131" s="1382">
        <f>+[5]BS17A!$V68</f>
        <v>11667520</v>
      </c>
      <c r="F131" s="1306"/>
    </row>
    <row r="132" spans="1:6" ht="15" customHeight="1" x14ac:dyDescent="0.2">
      <c r="A132" s="1468" t="s">
        <v>198</v>
      </c>
      <c r="B132" s="1464" t="s">
        <v>199</v>
      </c>
      <c r="C132" s="1417">
        <f>+[5]BS17A!$D69</f>
        <v>0</v>
      </c>
      <c r="D132" s="1311">
        <f>+[5]BS17A!$U69</f>
        <v>16390</v>
      </c>
      <c r="E132" s="1382">
        <f>+[5]BS17A!$V69</f>
        <v>0</v>
      </c>
      <c r="F132" s="1306"/>
    </row>
    <row r="133" spans="1:6" ht="15" customHeight="1" x14ac:dyDescent="0.2">
      <c r="A133" s="1468" t="s">
        <v>200</v>
      </c>
      <c r="B133" s="1464" t="s">
        <v>201</v>
      </c>
      <c r="C133" s="1417">
        <f>+[5]BS17A!$D70</f>
        <v>0</v>
      </c>
      <c r="D133" s="1311">
        <f>+[5]BS17A!$U70</f>
        <v>25680</v>
      </c>
      <c r="E133" s="1382">
        <f>+[5]BS17A!$V70</f>
        <v>0</v>
      </c>
      <c r="F133" s="1306"/>
    </row>
    <row r="134" spans="1:6" ht="15" customHeight="1" x14ac:dyDescent="0.2">
      <c r="A134" s="1468" t="s">
        <v>202</v>
      </c>
      <c r="B134" s="1464" t="s">
        <v>203</v>
      </c>
      <c r="C134" s="1417">
        <f>+[5]BS17A!$D73</f>
        <v>0</v>
      </c>
      <c r="D134" s="1311">
        <f>+[5]BS17A!$U73</f>
        <v>25890</v>
      </c>
      <c r="E134" s="1382">
        <f>+[5]BS17A!$V73</f>
        <v>0</v>
      </c>
      <c r="F134" s="1306"/>
    </row>
    <row r="135" spans="1:6" ht="15" customHeight="1" x14ac:dyDescent="0.2">
      <c r="A135" s="1468" t="s">
        <v>204</v>
      </c>
      <c r="B135" s="1464" t="s">
        <v>205</v>
      </c>
      <c r="C135" s="1417">
        <f>+[5]BS17A!$D71</f>
        <v>0</v>
      </c>
      <c r="D135" s="1311">
        <f>+[5]BS17A!$U71</f>
        <v>26730</v>
      </c>
      <c r="E135" s="1382">
        <f>+[5]BS17A!$V71</f>
        <v>0</v>
      </c>
      <c r="F135" s="1306"/>
    </row>
    <row r="136" spans="1:6" ht="15" customHeight="1" x14ac:dyDescent="0.2">
      <c r="A136" s="1468" t="s">
        <v>206</v>
      </c>
      <c r="B136" s="1464" t="s">
        <v>207</v>
      </c>
      <c r="C136" s="1417">
        <f>+[5]BS17A!$D76</f>
        <v>0</v>
      </c>
      <c r="D136" s="1311">
        <f>+[5]BS17A!$U76</f>
        <v>32060</v>
      </c>
      <c r="E136" s="1382">
        <f>+[5]BS17A!$V76</f>
        <v>0</v>
      </c>
      <c r="F136" s="1306"/>
    </row>
    <row r="137" spans="1:6" ht="15" customHeight="1" x14ac:dyDescent="0.2">
      <c r="A137" s="1468" t="s">
        <v>208</v>
      </c>
      <c r="B137" s="1463" t="s">
        <v>209</v>
      </c>
      <c r="C137" s="1417">
        <f>+[5]BS17A!$D79</f>
        <v>33</v>
      </c>
      <c r="D137" s="1311">
        <f>+[5]BS17A!$U79</f>
        <v>6220</v>
      </c>
      <c r="E137" s="1382">
        <f>+[5]BS17A!$V79</f>
        <v>205260</v>
      </c>
      <c r="F137" s="1306"/>
    </row>
    <row r="138" spans="1:6" ht="15" customHeight="1" x14ac:dyDescent="0.2">
      <c r="A138" s="1468" t="s">
        <v>210</v>
      </c>
      <c r="B138" s="1463" t="s">
        <v>211</v>
      </c>
      <c r="C138" s="1417">
        <f>+[5]BS17A!$D80</f>
        <v>0</v>
      </c>
      <c r="D138" s="1311">
        <f>+[5]BS17A!$U80</f>
        <v>44930</v>
      </c>
      <c r="E138" s="1382">
        <f>+[5]BS17A!$V80</f>
        <v>0</v>
      </c>
      <c r="F138" s="1306"/>
    </row>
    <row r="139" spans="1:6" ht="15" customHeight="1" x14ac:dyDescent="0.2">
      <c r="A139" s="1469"/>
      <c r="B139" s="1497" t="s">
        <v>212</v>
      </c>
      <c r="C139" s="1452">
        <f>SUM(C126:C138)</f>
        <v>6327</v>
      </c>
      <c r="D139" s="1383"/>
      <c r="E139" s="1384">
        <f>SUM(E126:E138)</f>
        <v>236406300</v>
      </c>
      <c r="F139" s="1306"/>
    </row>
    <row r="140" spans="1:6" ht="15" customHeight="1" x14ac:dyDescent="0.2">
      <c r="A140" s="1467"/>
      <c r="B140" s="1498" t="s">
        <v>213</v>
      </c>
      <c r="C140" s="1420"/>
      <c r="D140" s="1316"/>
      <c r="E140" s="1381"/>
      <c r="F140" s="1306"/>
    </row>
    <row r="141" spans="1:6" ht="15" customHeight="1" x14ac:dyDescent="0.2">
      <c r="A141" s="1468" t="s">
        <v>214</v>
      </c>
      <c r="B141" s="1464" t="s">
        <v>215</v>
      </c>
      <c r="C141" s="1417">
        <f>+[5]BS17A!$D72</f>
        <v>0</v>
      </c>
      <c r="D141" s="1311">
        <f>+[5]BS17A!$U72</f>
        <v>10780</v>
      </c>
      <c r="E141" s="1382">
        <f>+[5]BS17A!$V72</f>
        <v>0</v>
      </c>
      <c r="F141" s="1306"/>
    </row>
    <row r="142" spans="1:6" ht="15" customHeight="1" x14ac:dyDescent="0.2">
      <c r="A142" s="1468" t="s">
        <v>216</v>
      </c>
      <c r="B142" s="1464" t="s">
        <v>217</v>
      </c>
      <c r="C142" s="1417">
        <f>+[5]BS17A!$D74</f>
        <v>0</v>
      </c>
      <c r="D142" s="1311">
        <f>+[5]BS17A!$U74</f>
        <v>10780</v>
      </c>
      <c r="E142" s="1382">
        <f>+[5]BS17A!$V74</f>
        <v>0</v>
      </c>
      <c r="F142" s="1306"/>
    </row>
    <row r="143" spans="1:6" ht="15" customHeight="1" x14ac:dyDescent="0.2">
      <c r="A143" s="1468" t="s">
        <v>218</v>
      </c>
      <c r="B143" s="1464" t="s">
        <v>219</v>
      </c>
      <c r="C143" s="1417">
        <f>+[5]BS17A!$D75</f>
        <v>6</v>
      </c>
      <c r="D143" s="1311">
        <f>+[5]BS17A!$U75</f>
        <v>4750</v>
      </c>
      <c r="E143" s="1382">
        <f>+[5]BS17A!$V75</f>
        <v>28500</v>
      </c>
      <c r="F143" s="1306"/>
    </row>
    <row r="144" spans="1:6" ht="15" customHeight="1" x14ac:dyDescent="0.2">
      <c r="A144" s="1468" t="s">
        <v>220</v>
      </c>
      <c r="B144" s="1464" t="s">
        <v>221</v>
      </c>
      <c r="C144" s="1417">
        <f>+[5]BS17A!$D77</f>
        <v>0</v>
      </c>
      <c r="D144" s="1311">
        <f>+[5]BS17A!$U77</f>
        <v>86670</v>
      </c>
      <c r="E144" s="1382">
        <f>+[5]BS17A!$V77</f>
        <v>0</v>
      </c>
      <c r="F144" s="1306"/>
    </row>
    <row r="145" spans="1:6" ht="15" customHeight="1" x14ac:dyDescent="0.2">
      <c r="A145" s="1468" t="s">
        <v>222</v>
      </c>
      <c r="B145" s="1464" t="s">
        <v>223</v>
      </c>
      <c r="C145" s="1417">
        <f>+[5]BS17A!$D78</f>
        <v>0</v>
      </c>
      <c r="D145" s="1311">
        <f>+[5]BS17A!$U78</f>
        <v>10230</v>
      </c>
      <c r="E145" s="1382">
        <f>+[5]BS17A!$V78</f>
        <v>0</v>
      </c>
      <c r="F145" s="1306"/>
    </row>
    <row r="146" spans="1:6" ht="15" customHeight="1" x14ac:dyDescent="0.2">
      <c r="A146" s="1468" t="s">
        <v>224</v>
      </c>
      <c r="B146" s="1464" t="s">
        <v>225</v>
      </c>
      <c r="C146" s="1417">
        <f>+[5]BS17A!$D81</f>
        <v>0</v>
      </c>
      <c r="D146" s="1311">
        <f>+[5]BS17A!$U81</f>
        <v>7880</v>
      </c>
      <c r="E146" s="1382">
        <f>+[5]BS17A!$V81</f>
        <v>0</v>
      </c>
      <c r="F146" s="1306"/>
    </row>
    <row r="147" spans="1:6" ht="15" customHeight="1" x14ac:dyDescent="0.2">
      <c r="A147" s="1469"/>
      <c r="B147" s="1497" t="s">
        <v>226</v>
      </c>
      <c r="C147" s="1452">
        <f>SUM(C141:C146)</f>
        <v>6</v>
      </c>
      <c r="D147" s="1383"/>
      <c r="E147" s="1384">
        <f>SUM(E141:E146)</f>
        <v>28500</v>
      </c>
      <c r="F147" s="1306"/>
    </row>
    <row r="148" spans="1:6" ht="15" customHeight="1" x14ac:dyDescent="0.2">
      <c r="A148" s="1475"/>
      <c r="B148" s="1474" t="s">
        <v>227</v>
      </c>
      <c r="C148" s="1320">
        <f>+C139+C147</f>
        <v>6333</v>
      </c>
      <c r="D148" s="1385"/>
      <c r="E148" s="1386">
        <f>+E139+E147</f>
        <v>236434800</v>
      </c>
      <c r="F148" s="1306"/>
    </row>
    <row r="149" spans="1:6" ht="12.75" x14ac:dyDescent="0.2">
      <c r="A149" s="1306"/>
      <c r="B149" s="1306"/>
      <c r="C149" s="1306"/>
      <c r="D149" s="1306"/>
      <c r="E149" s="1306"/>
      <c r="F149" s="1306"/>
    </row>
    <row r="150" spans="1:6" ht="12.75" x14ac:dyDescent="0.2">
      <c r="A150" s="1306"/>
      <c r="B150" s="1306"/>
      <c r="C150" s="1306"/>
      <c r="D150" s="1306"/>
      <c r="E150" s="1306"/>
      <c r="F150" s="1303"/>
    </row>
    <row r="151" spans="1:6" ht="12.75" x14ac:dyDescent="0.2">
      <c r="A151" s="1607" t="s">
        <v>228</v>
      </c>
      <c r="B151" s="1608"/>
      <c r="C151" s="1608"/>
      <c r="D151" s="1608"/>
      <c r="E151" s="1609"/>
      <c r="F151" s="1303"/>
    </row>
    <row r="152" spans="1:6" ht="47.25" customHeight="1" x14ac:dyDescent="0.2">
      <c r="A152" s="1077" t="s">
        <v>14</v>
      </c>
      <c r="B152" s="1077" t="s">
        <v>15</v>
      </c>
      <c r="C152" s="1558" t="s">
        <v>16</v>
      </c>
      <c r="D152" s="1123" t="s">
        <v>17</v>
      </c>
      <c r="E152" s="1560" t="s">
        <v>18</v>
      </c>
      <c r="F152" s="1306"/>
    </row>
    <row r="153" spans="1:6" ht="15" customHeight="1" x14ac:dyDescent="0.2">
      <c r="A153" s="1467" t="s">
        <v>229</v>
      </c>
      <c r="B153" s="1484" t="s">
        <v>230</v>
      </c>
      <c r="C153" s="1420">
        <f>+[5]BS17A!D43</f>
        <v>265</v>
      </c>
      <c r="D153" s="1316">
        <f>[5]BS17A!U43</f>
        <v>740</v>
      </c>
      <c r="E153" s="1381">
        <f>+[5]BS17A!V43</f>
        <v>196100</v>
      </c>
      <c r="F153" s="1306"/>
    </row>
    <row r="154" spans="1:6" ht="15" customHeight="1" x14ac:dyDescent="0.2">
      <c r="A154" s="1469" t="s">
        <v>231</v>
      </c>
      <c r="B154" s="1465" t="s">
        <v>232</v>
      </c>
      <c r="C154" s="1429">
        <f>+[5]BS17A!D44+[5]BS17A!D45</f>
        <v>0</v>
      </c>
      <c r="D154" s="1318">
        <f>[5]BS17A!U44</f>
        <v>100</v>
      </c>
      <c r="E154" s="1387">
        <f>+[5]BS17A!V44+[5]BS17A!V45</f>
        <v>0</v>
      </c>
      <c r="F154" s="1306"/>
    </row>
    <row r="155" spans="1:6" ht="15" customHeight="1" x14ac:dyDescent="0.2">
      <c r="A155" s="1475"/>
      <c r="B155" s="1474" t="s">
        <v>233</v>
      </c>
      <c r="C155" s="1320">
        <f>SUM(C153:C154)</f>
        <v>265</v>
      </c>
      <c r="D155" s="1385"/>
      <c r="E155" s="1386">
        <f>SUM(E153:E154)</f>
        <v>196100</v>
      </c>
      <c r="F155" s="1306"/>
    </row>
    <row r="156" spans="1:6" ht="12.75" x14ac:dyDescent="0.2">
      <c r="A156" s="1306"/>
      <c r="B156" s="1306"/>
      <c r="C156" s="1306"/>
      <c r="D156" s="1306"/>
      <c r="E156" s="1306"/>
      <c r="F156" s="1306"/>
    </row>
    <row r="157" spans="1:6" ht="12.75" x14ac:dyDescent="0.2">
      <c r="A157" s="1306"/>
      <c r="B157" s="1306"/>
      <c r="C157" s="1306"/>
      <c r="D157" s="1306"/>
      <c r="E157" s="1306"/>
      <c r="F157" s="1306"/>
    </row>
    <row r="158" spans="1:6" ht="18" customHeight="1" x14ac:dyDescent="0.2">
      <c r="A158" s="1607" t="s">
        <v>234</v>
      </c>
      <c r="B158" s="1608"/>
      <c r="C158" s="1608"/>
      <c r="D158" s="1608"/>
      <c r="E158" s="1609"/>
      <c r="F158" s="1303"/>
    </row>
    <row r="159" spans="1:6" ht="47.25" customHeight="1" x14ac:dyDescent="0.2">
      <c r="A159" s="1077" t="s">
        <v>14</v>
      </c>
      <c r="B159" s="1077" t="s">
        <v>15</v>
      </c>
      <c r="C159" s="1558" t="s">
        <v>16</v>
      </c>
      <c r="D159" s="1123" t="s">
        <v>17</v>
      </c>
      <c r="E159" s="1560" t="s">
        <v>18</v>
      </c>
      <c r="F159" s="1306"/>
    </row>
    <row r="160" spans="1:6" ht="15" customHeight="1" x14ac:dyDescent="0.2">
      <c r="A160" s="1467" t="s">
        <v>235</v>
      </c>
      <c r="B160" s="1462" t="s">
        <v>236</v>
      </c>
      <c r="C160" s="1447">
        <f>+[5]BS17A!$D1481</f>
        <v>0</v>
      </c>
      <c r="D160" s="1316">
        <f>+[5]BS17A!$U1481</f>
        <v>40370</v>
      </c>
      <c r="E160" s="1381">
        <f>+[5]BS17A!$V1481</f>
        <v>0</v>
      </c>
      <c r="F160" s="1306"/>
    </row>
    <row r="161" spans="1:6" ht="15" customHeight="1" x14ac:dyDescent="0.2">
      <c r="A161" s="1468" t="s">
        <v>237</v>
      </c>
      <c r="B161" s="1464" t="s">
        <v>238</v>
      </c>
      <c r="C161" s="1451">
        <f>+[5]BS17A!$D1482</f>
        <v>0</v>
      </c>
      <c r="D161" s="1311">
        <f>+[5]BS17A!$U1482</f>
        <v>25390</v>
      </c>
      <c r="E161" s="1382">
        <f>+[5]BS17A!$V1482</f>
        <v>0</v>
      </c>
      <c r="F161" s="1306"/>
    </row>
    <row r="162" spans="1:6" ht="15" customHeight="1" x14ac:dyDescent="0.2">
      <c r="A162" s="1468" t="s">
        <v>239</v>
      </c>
      <c r="B162" s="1463" t="s">
        <v>240</v>
      </c>
      <c r="C162" s="1451">
        <f>+[5]BS17A!$D1483</f>
        <v>0</v>
      </c>
      <c r="D162" s="1311">
        <f>+[5]BS17A!$U1483</f>
        <v>26150</v>
      </c>
      <c r="E162" s="1382">
        <f>+[5]BS17A!$V1483</f>
        <v>0</v>
      </c>
      <c r="F162" s="1306"/>
    </row>
    <row r="163" spans="1:6" ht="15" customHeight="1" x14ac:dyDescent="0.2">
      <c r="A163" s="1468" t="s">
        <v>241</v>
      </c>
      <c r="B163" s="1464" t="s">
        <v>242</v>
      </c>
      <c r="C163" s="1451">
        <f>+[5]BS17A!$D1484</f>
        <v>0</v>
      </c>
      <c r="D163" s="1311">
        <f>+[5]BS17A!$U1484</f>
        <v>784500</v>
      </c>
      <c r="E163" s="1382">
        <f>+[5]BS17A!$V1484</f>
        <v>0</v>
      </c>
      <c r="F163" s="1306"/>
    </row>
    <row r="164" spans="1:6" ht="15" customHeight="1" x14ac:dyDescent="0.2">
      <c r="A164" s="1468" t="s">
        <v>243</v>
      </c>
      <c r="B164" s="1464" t="s">
        <v>244</v>
      </c>
      <c r="C164" s="1451">
        <f>+[5]BS17A!$D1485</f>
        <v>0</v>
      </c>
      <c r="D164" s="1311">
        <f>+[5]BS17A!$U1485</f>
        <v>356330</v>
      </c>
      <c r="E164" s="1382">
        <f>+[5]BS17A!$V1485</f>
        <v>0</v>
      </c>
      <c r="F164" s="1306"/>
    </row>
    <row r="165" spans="1:6" ht="15" customHeight="1" x14ac:dyDescent="0.2">
      <c r="A165" s="1468" t="s">
        <v>245</v>
      </c>
      <c r="B165" s="1464" t="s">
        <v>246</v>
      </c>
      <c r="C165" s="1451">
        <f>+[5]BS17A!$D1486</f>
        <v>0</v>
      </c>
      <c r="D165" s="1311">
        <f>+[5]BS17A!$U1486</f>
        <v>544860</v>
      </c>
      <c r="E165" s="1382">
        <f>+[5]BS17A!$V1486</f>
        <v>0</v>
      </c>
      <c r="F165" s="1306"/>
    </row>
    <row r="166" spans="1:6" ht="15" customHeight="1" x14ac:dyDescent="0.2">
      <c r="A166" s="1495" t="s">
        <v>247</v>
      </c>
      <c r="B166" s="1493" t="s">
        <v>248</v>
      </c>
      <c r="C166" s="1451">
        <f>+[5]BS17A!$D1487</f>
        <v>0</v>
      </c>
      <c r="D166" s="1311">
        <f>+[5]BS17A!$U1487</f>
        <v>49130</v>
      </c>
      <c r="E166" s="1382">
        <f>+[5]BS17A!$V1487</f>
        <v>0</v>
      </c>
      <c r="F166" s="1306"/>
    </row>
    <row r="167" spans="1:6" ht="15" customHeight="1" x14ac:dyDescent="0.2">
      <c r="A167" s="1496">
        <v>1901029</v>
      </c>
      <c r="B167" s="1494" t="s">
        <v>249</v>
      </c>
      <c r="C167" s="1448">
        <f>+[5]BS17A!$D1488</f>
        <v>0</v>
      </c>
      <c r="D167" s="1318">
        <f>+[5]BS17A!$U1488</f>
        <v>638670</v>
      </c>
      <c r="E167" s="1387">
        <f>+[5]BS17A!$V1488</f>
        <v>0</v>
      </c>
      <c r="F167" s="1306"/>
    </row>
    <row r="168" spans="1:6" ht="15" customHeight="1" x14ac:dyDescent="0.2">
      <c r="A168" s="1371"/>
      <c r="B168" s="1388" t="s">
        <v>250</v>
      </c>
      <c r="C168" s="1389">
        <f>SUM(C160:C167)</f>
        <v>0</v>
      </c>
      <c r="D168" s="1390"/>
      <c r="E168" s="1391">
        <f>SUM(E160:E167)</f>
        <v>0</v>
      </c>
      <c r="F168" s="1306"/>
    </row>
    <row r="169" spans="1:6" ht="12.75" x14ac:dyDescent="0.2">
      <c r="A169" s="1306"/>
      <c r="B169" s="1306"/>
      <c r="C169" s="1306"/>
      <c r="D169" s="1306"/>
      <c r="E169" s="1306"/>
      <c r="F169" s="1306"/>
    </row>
    <row r="170" spans="1:6" ht="18" customHeight="1" x14ac:dyDescent="0.2">
      <c r="A170" s="1306"/>
      <c r="B170" s="1306"/>
      <c r="C170" s="1306"/>
      <c r="D170" s="1306"/>
      <c r="E170" s="1306"/>
      <c r="F170" s="1306"/>
    </row>
    <row r="171" spans="1:6" ht="18" customHeight="1" x14ac:dyDescent="0.2">
      <c r="A171" s="1589" t="s">
        <v>251</v>
      </c>
      <c r="B171" s="1590"/>
      <c r="C171" s="1590"/>
      <c r="D171" s="1590"/>
      <c r="E171" s="1591"/>
      <c r="F171" s="1303"/>
    </row>
    <row r="172" spans="1:6" ht="46.5" customHeight="1" x14ac:dyDescent="0.2">
      <c r="A172" s="1077" t="s">
        <v>14</v>
      </c>
      <c r="B172" s="1077" t="s">
        <v>15</v>
      </c>
      <c r="C172" s="1558" t="s">
        <v>16</v>
      </c>
      <c r="D172" s="1123" t="s">
        <v>17</v>
      </c>
      <c r="E172" s="1560" t="s">
        <v>18</v>
      </c>
      <c r="F172" s="1306"/>
    </row>
    <row r="173" spans="1:6" ht="12.75" customHeight="1" x14ac:dyDescent="0.2">
      <c r="A173" s="1491">
        <v>1101004</v>
      </c>
      <c r="B173" s="1271" t="s">
        <v>252</v>
      </c>
      <c r="C173" s="1420">
        <f>+[5]BS17A!$D805</f>
        <v>12</v>
      </c>
      <c r="D173" s="1316">
        <f>+[5]BS17A!$U805</f>
        <v>13840</v>
      </c>
      <c r="E173" s="1381">
        <f>+[5]BS17A!$V805</f>
        <v>166080</v>
      </c>
      <c r="F173" s="1306"/>
    </row>
    <row r="174" spans="1:6" ht="12.75" customHeight="1" x14ac:dyDescent="0.2">
      <c r="A174" s="1490">
        <v>1101006</v>
      </c>
      <c r="B174" s="1272" t="s">
        <v>253</v>
      </c>
      <c r="C174" s="1417">
        <f>+[5]BS17A!$D806</f>
        <v>0</v>
      </c>
      <c r="D174" s="1311">
        <f>+[5]BS17A!$U806</f>
        <v>11070</v>
      </c>
      <c r="E174" s="1382">
        <f>+[5]BS17A!$V806</f>
        <v>0</v>
      </c>
      <c r="F174" s="1306"/>
    </row>
    <row r="175" spans="1:6" ht="24.75" customHeight="1" x14ac:dyDescent="0.2">
      <c r="A175" s="1490" t="s">
        <v>254</v>
      </c>
      <c r="B175" s="1273" t="s">
        <v>255</v>
      </c>
      <c r="C175" s="1417">
        <f>+[5]BS17A!$D1197</f>
        <v>601</v>
      </c>
      <c r="D175" s="1311">
        <f>+[5]BS17A!$U1197</f>
        <v>4740</v>
      </c>
      <c r="E175" s="1382">
        <f>+[5]BS17A!$V1197</f>
        <v>2848740</v>
      </c>
      <c r="F175" s="1306"/>
    </row>
    <row r="176" spans="1:6" ht="24.75" customHeight="1" x14ac:dyDescent="0.2">
      <c r="A176" s="1490" t="s">
        <v>256</v>
      </c>
      <c r="B176" s="1273" t="s">
        <v>257</v>
      </c>
      <c r="C176" s="1417">
        <f>+[5]BS17A!$D1198</f>
        <v>27</v>
      </c>
      <c r="D176" s="1311">
        <f>+[5]BS17A!$U1198</f>
        <v>13370</v>
      </c>
      <c r="E176" s="1382">
        <f>+[5]BS17A!$V1198</f>
        <v>360990</v>
      </c>
      <c r="F176" s="1306"/>
    </row>
    <row r="177" spans="1:6" ht="24.75" customHeight="1" x14ac:dyDescent="0.2">
      <c r="A177" s="1490" t="s">
        <v>258</v>
      </c>
      <c r="B177" s="1273" t="s">
        <v>259</v>
      </c>
      <c r="C177" s="1417">
        <f>+[5]BS17A!$D1199</f>
        <v>7</v>
      </c>
      <c r="D177" s="1311">
        <f>+[5]BS17A!$U1199</f>
        <v>22670</v>
      </c>
      <c r="E177" s="1382">
        <f>+[5]BS17A!$V1199</f>
        <v>158690</v>
      </c>
      <c r="F177" s="1306"/>
    </row>
    <row r="178" spans="1:6" ht="12.75" customHeight="1" x14ac:dyDescent="0.2">
      <c r="A178" s="1490" t="s">
        <v>260</v>
      </c>
      <c r="B178" s="1273" t="s">
        <v>261</v>
      </c>
      <c r="C178" s="1417">
        <f>+[5]BS17A!$D1200</f>
        <v>0</v>
      </c>
      <c r="D178" s="1311">
        <f>+[5]BS17A!$U1200</f>
        <v>43280</v>
      </c>
      <c r="E178" s="1382">
        <f>+[5]BS17A!$V1200</f>
        <v>0</v>
      </c>
      <c r="F178" s="1306"/>
    </row>
    <row r="179" spans="1:6" ht="12.75" customHeight="1" x14ac:dyDescent="0.2">
      <c r="A179" s="1490" t="s">
        <v>262</v>
      </c>
      <c r="B179" s="1273" t="s">
        <v>263</v>
      </c>
      <c r="C179" s="1417">
        <f>+[5]BS17A!$D1201</f>
        <v>68</v>
      </c>
      <c r="D179" s="1311">
        <f>+[5]BS17A!$U1201</f>
        <v>48240</v>
      </c>
      <c r="E179" s="1382">
        <f>+[5]BS17A!$V1201</f>
        <v>3280320</v>
      </c>
      <c r="F179" s="1306"/>
    </row>
    <row r="180" spans="1:6" ht="24.75" customHeight="1" x14ac:dyDescent="0.2">
      <c r="A180" s="1490" t="s">
        <v>264</v>
      </c>
      <c r="B180" s="1273" t="s">
        <v>265</v>
      </c>
      <c r="C180" s="1417">
        <f>+[5]BS17A!$D1202</f>
        <v>0</v>
      </c>
      <c r="D180" s="1311">
        <f>+[5]BS17A!$U1202</f>
        <v>27060</v>
      </c>
      <c r="E180" s="1382">
        <f>+[5]BS17A!$V1202</f>
        <v>0</v>
      </c>
      <c r="F180" s="1306"/>
    </row>
    <row r="181" spans="1:6" ht="12.75" customHeight="1" x14ac:dyDescent="0.2">
      <c r="A181" s="1490" t="s">
        <v>266</v>
      </c>
      <c r="B181" s="1274" t="s">
        <v>267</v>
      </c>
      <c r="C181" s="1417">
        <f>+[5]BS17A!$D1203</f>
        <v>0</v>
      </c>
      <c r="D181" s="1311">
        <f>+[5]BS17A!$U1203</f>
        <v>209350</v>
      </c>
      <c r="E181" s="1382">
        <f>+[5]BS17A!$V1203</f>
        <v>0</v>
      </c>
      <c r="F181" s="1306"/>
    </row>
    <row r="182" spans="1:6" ht="12.75" customHeight="1" x14ac:dyDescent="0.2">
      <c r="A182" s="1490" t="s">
        <v>268</v>
      </c>
      <c r="B182" s="1273" t="s">
        <v>269</v>
      </c>
      <c r="C182" s="1417">
        <f>+[5]BS17A!$D1204</f>
        <v>0</v>
      </c>
      <c r="D182" s="1311">
        <f>+[5]BS17A!$U1204</f>
        <v>238000</v>
      </c>
      <c r="E182" s="1382">
        <f>+[5]BS17A!$V1204</f>
        <v>0</v>
      </c>
      <c r="F182" s="1306"/>
    </row>
    <row r="183" spans="1:6" ht="12.75" customHeight="1" x14ac:dyDescent="0.2">
      <c r="A183" s="1490" t="s">
        <v>270</v>
      </c>
      <c r="B183" s="1273" t="s">
        <v>271</v>
      </c>
      <c r="C183" s="1417">
        <f>+[5]BS17A!$D1205</f>
        <v>0</v>
      </c>
      <c r="D183" s="1311">
        <f>+[5]BS17A!$U1205</f>
        <v>194080</v>
      </c>
      <c r="E183" s="1382">
        <f>+[5]BS17A!$V1205</f>
        <v>0</v>
      </c>
      <c r="F183" s="1306"/>
    </row>
    <row r="184" spans="1:6" ht="24.75" customHeight="1" x14ac:dyDescent="0.2">
      <c r="A184" s="1490" t="s">
        <v>272</v>
      </c>
      <c r="B184" s="1274" t="s">
        <v>273</v>
      </c>
      <c r="C184" s="1417">
        <f>+[5]BS17A!$D1206</f>
        <v>0</v>
      </c>
      <c r="D184" s="1311">
        <f>+[5]BS17A!$U1206</f>
        <v>249290</v>
      </c>
      <c r="E184" s="1382">
        <f>+[5]BS17A!$V1206</f>
        <v>0</v>
      </c>
      <c r="F184" s="1306"/>
    </row>
    <row r="185" spans="1:6" ht="24.75" customHeight="1" x14ac:dyDescent="0.2">
      <c r="A185" s="1490" t="s">
        <v>274</v>
      </c>
      <c r="B185" s="1274" t="s">
        <v>275</v>
      </c>
      <c r="C185" s="1417">
        <f>+[5]BS17A!$D1207</f>
        <v>0</v>
      </c>
      <c r="D185" s="1311">
        <f>+[5]BS17A!$U1207</f>
        <v>255080</v>
      </c>
      <c r="E185" s="1382">
        <f>+[5]BS17A!$V1207</f>
        <v>0</v>
      </c>
      <c r="F185" s="1306"/>
    </row>
    <row r="186" spans="1:6" ht="24.75" customHeight="1" x14ac:dyDescent="0.2">
      <c r="A186" s="1490" t="s">
        <v>276</v>
      </c>
      <c r="B186" s="1274" t="s">
        <v>277</v>
      </c>
      <c r="C186" s="1417">
        <f>+[5]BS17A!$D1208</f>
        <v>0</v>
      </c>
      <c r="D186" s="1311">
        <f>+[5]BS17A!$U1208</f>
        <v>215710</v>
      </c>
      <c r="E186" s="1382">
        <f>+[5]BS17A!$V1208</f>
        <v>0</v>
      </c>
      <c r="F186" s="1306"/>
    </row>
    <row r="187" spans="1:6" ht="12.75" customHeight="1" x14ac:dyDescent="0.2">
      <c r="A187" s="1490" t="s">
        <v>278</v>
      </c>
      <c r="B187" s="1274" t="s">
        <v>279</v>
      </c>
      <c r="C187" s="1417">
        <f>+[5]BS17A!$D1209</f>
        <v>0</v>
      </c>
      <c r="D187" s="1311">
        <f>+[5]BS17A!$U1209</f>
        <v>230250</v>
      </c>
      <c r="E187" s="1382">
        <f>+[5]BS17A!$V1209</f>
        <v>0</v>
      </c>
      <c r="F187" s="1306"/>
    </row>
    <row r="188" spans="1:6" ht="12.75" customHeight="1" x14ac:dyDescent="0.2">
      <c r="A188" s="1490" t="s">
        <v>280</v>
      </c>
      <c r="B188" s="1274" t="s">
        <v>281</v>
      </c>
      <c r="C188" s="1417">
        <f>+[5]BS17A!$D1210</f>
        <v>0</v>
      </c>
      <c r="D188" s="1311">
        <f>+[5]BS17A!$U1210</f>
        <v>275320</v>
      </c>
      <c r="E188" s="1382">
        <f>+[5]BS17A!$V1210</f>
        <v>0</v>
      </c>
      <c r="F188" s="1306"/>
    </row>
    <row r="189" spans="1:6" ht="24.75" customHeight="1" x14ac:dyDescent="0.2">
      <c r="A189" s="1490" t="s">
        <v>282</v>
      </c>
      <c r="B189" s="1273" t="s">
        <v>283</v>
      </c>
      <c r="C189" s="1417">
        <f>+[5]BS17A!$D1211</f>
        <v>0</v>
      </c>
      <c r="D189" s="1311">
        <f>+[5]BS17A!$U1211</f>
        <v>244150</v>
      </c>
      <c r="E189" s="1382">
        <f>+[5]BS17A!$V1211</f>
        <v>0</v>
      </c>
      <c r="F189" s="1306"/>
    </row>
    <row r="190" spans="1:6" ht="24.75" customHeight="1" x14ac:dyDescent="0.2">
      <c r="A190" s="1490" t="s">
        <v>284</v>
      </c>
      <c r="B190" s="1274" t="s">
        <v>285</v>
      </c>
      <c r="C190" s="1417">
        <f>+[5]BS17A!$D1212</f>
        <v>0</v>
      </c>
      <c r="D190" s="1311">
        <f>+[5]BS17A!$U1212</f>
        <v>1786710</v>
      </c>
      <c r="E190" s="1382">
        <f>+[5]BS17A!$V1212</f>
        <v>0</v>
      </c>
      <c r="F190" s="1306"/>
    </row>
    <row r="191" spans="1:6" ht="12.75" customHeight="1" x14ac:dyDescent="0.2">
      <c r="A191" s="1490" t="s">
        <v>286</v>
      </c>
      <c r="B191" s="1274" t="s">
        <v>287</v>
      </c>
      <c r="C191" s="1417">
        <f>+[5]BS17A!$D1213</f>
        <v>0</v>
      </c>
      <c r="D191" s="1311">
        <f>+[5]BS17A!$U1213</f>
        <v>1115980</v>
      </c>
      <c r="E191" s="1382">
        <f>+[5]BS17A!$V1213</f>
        <v>0</v>
      </c>
      <c r="F191" s="1306"/>
    </row>
    <row r="192" spans="1:6" ht="12.75" customHeight="1" x14ac:dyDescent="0.2">
      <c r="A192" s="1468" t="s">
        <v>288</v>
      </c>
      <c r="B192" s="1274" t="s">
        <v>289</v>
      </c>
      <c r="C192" s="1417">
        <f>+[5]BS17A!$D1214</f>
        <v>0</v>
      </c>
      <c r="D192" s="1311">
        <f>+[5]BS17A!$U1214</f>
        <v>1080140</v>
      </c>
      <c r="E192" s="1382">
        <f>+[5]BS17A!$V1214</f>
        <v>0</v>
      </c>
      <c r="F192" s="1306"/>
    </row>
    <row r="193" spans="1:6" ht="24.75" customHeight="1" x14ac:dyDescent="0.2">
      <c r="A193" s="1490" t="s">
        <v>290</v>
      </c>
      <c r="B193" s="1274" t="s">
        <v>291</v>
      </c>
      <c r="C193" s="1417">
        <f>+[5]BS17A!$D1215</f>
        <v>0</v>
      </c>
      <c r="D193" s="1311">
        <f>+[5]BS17A!$U1215</f>
        <v>1131580</v>
      </c>
      <c r="E193" s="1382">
        <f>+[5]BS17A!$V1215</f>
        <v>0</v>
      </c>
      <c r="F193" s="1306"/>
    </row>
    <row r="194" spans="1:6" ht="12.75" customHeight="1" x14ac:dyDescent="0.2">
      <c r="A194" s="1468" t="s">
        <v>292</v>
      </c>
      <c r="B194" s="1274" t="s">
        <v>293</v>
      </c>
      <c r="C194" s="1417">
        <f>+[5]BS17A!$D1216</f>
        <v>0</v>
      </c>
      <c r="D194" s="1311">
        <f>+[5]BS17A!$U1216</f>
        <v>160130</v>
      </c>
      <c r="E194" s="1382">
        <f>+[5]BS17A!$V1216</f>
        <v>0</v>
      </c>
      <c r="F194" s="1306"/>
    </row>
    <row r="195" spans="1:6" ht="12.75" customHeight="1" x14ac:dyDescent="0.2">
      <c r="A195" s="1468" t="s">
        <v>294</v>
      </c>
      <c r="B195" s="1274" t="s">
        <v>295</v>
      </c>
      <c r="C195" s="1417">
        <f>+[5]BS17A!$D1217</f>
        <v>0</v>
      </c>
      <c r="D195" s="1311">
        <f>+[5]BS17A!$U1217</f>
        <v>365410</v>
      </c>
      <c r="E195" s="1382">
        <f>+[5]BS17A!$V1217</f>
        <v>0</v>
      </c>
      <c r="F195" s="1306"/>
    </row>
    <row r="196" spans="1:6" ht="12.75" customHeight="1" x14ac:dyDescent="0.2">
      <c r="A196" s="1490" t="s">
        <v>296</v>
      </c>
      <c r="B196" s="1274" t="s">
        <v>297</v>
      </c>
      <c r="C196" s="1417">
        <f>+[5]BS17A!$D1218</f>
        <v>0</v>
      </c>
      <c r="D196" s="1311">
        <f>+[5]BS17A!$U1218</f>
        <v>135470</v>
      </c>
      <c r="E196" s="1382">
        <f>+[5]BS17A!$V1218</f>
        <v>0</v>
      </c>
      <c r="F196" s="1306"/>
    </row>
    <row r="197" spans="1:6" ht="12.75" customHeight="1" x14ac:dyDescent="0.2">
      <c r="A197" s="1490" t="s">
        <v>298</v>
      </c>
      <c r="B197" s="1274" t="s">
        <v>299</v>
      </c>
      <c r="C197" s="1417">
        <f>+[5]BS17A!$D1219</f>
        <v>0</v>
      </c>
      <c r="D197" s="1311">
        <f>+[5]BS17A!$U1219</f>
        <v>1097590</v>
      </c>
      <c r="E197" s="1382">
        <f>+[5]BS17A!$V1219</f>
        <v>0</v>
      </c>
      <c r="F197" s="1306"/>
    </row>
    <row r="198" spans="1:6" ht="12.75" customHeight="1" x14ac:dyDescent="0.2">
      <c r="A198" s="1490" t="s">
        <v>300</v>
      </c>
      <c r="B198" s="1274" t="s">
        <v>301</v>
      </c>
      <c r="C198" s="1417">
        <f>+[5]BS17A!$D1220</f>
        <v>0</v>
      </c>
      <c r="D198" s="1311">
        <f>+[5]BS17A!$U1220</f>
        <v>1097590</v>
      </c>
      <c r="E198" s="1382">
        <f>+[5]BS17A!$V1220</f>
        <v>0</v>
      </c>
      <c r="F198" s="1306"/>
    </row>
    <row r="199" spans="1:6" ht="12.75" customHeight="1" x14ac:dyDescent="0.2">
      <c r="A199" s="1490">
        <v>1801001</v>
      </c>
      <c r="B199" s="1272" t="s">
        <v>302</v>
      </c>
      <c r="C199" s="1417">
        <f>+[5]BS17A!$D1354</f>
        <v>27</v>
      </c>
      <c r="D199" s="1311">
        <f>+[5]BS17A!$U1354</f>
        <v>32740</v>
      </c>
      <c r="E199" s="1382">
        <f>+[5]BS17A!$V1354</f>
        <v>883980</v>
      </c>
      <c r="F199" s="1306"/>
    </row>
    <row r="200" spans="1:6" ht="12.75" customHeight="1" x14ac:dyDescent="0.2">
      <c r="A200" s="1490">
        <v>1801003</v>
      </c>
      <c r="B200" s="1274" t="s">
        <v>303</v>
      </c>
      <c r="C200" s="1417">
        <f>+[5]BS17A!$D1355</f>
        <v>0</v>
      </c>
      <c r="D200" s="1311">
        <f>+[5]BS17A!$U1355</f>
        <v>39490</v>
      </c>
      <c r="E200" s="1382">
        <f>+[5]BS17A!$V1355</f>
        <v>0</v>
      </c>
      <c r="F200" s="1306"/>
    </row>
    <row r="201" spans="1:6" ht="12.75" customHeight="1" x14ac:dyDescent="0.2">
      <c r="A201" s="1490">
        <v>1801006</v>
      </c>
      <c r="B201" s="1272" t="s">
        <v>304</v>
      </c>
      <c r="C201" s="1417">
        <f>+[5]BS17A!$D1356</f>
        <v>4</v>
      </c>
      <c r="D201" s="1311">
        <f>+[5]BS17A!$U1356</f>
        <v>42060</v>
      </c>
      <c r="E201" s="1382">
        <f>+[5]BS17A!$V1356</f>
        <v>168240</v>
      </c>
      <c r="F201" s="1306"/>
    </row>
    <row r="202" spans="1:6" ht="24.75" customHeight="1" x14ac:dyDescent="0.2">
      <c r="A202" s="1490" t="s">
        <v>305</v>
      </c>
      <c r="B202" s="1272" t="s">
        <v>306</v>
      </c>
      <c r="C202" s="1417">
        <f>[5]BS17A!D1036</f>
        <v>2</v>
      </c>
      <c r="D202" s="1311">
        <f>[5]BS17A!U1036</f>
        <v>8850</v>
      </c>
      <c r="E202" s="1382">
        <f>[5]BS17A!V1036</f>
        <v>17700</v>
      </c>
      <c r="F202" s="1306"/>
    </row>
    <row r="203" spans="1:6" ht="24.75" customHeight="1" x14ac:dyDescent="0.2">
      <c r="A203" s="1492" t="s">
        <v>307</v>
      </c>
      <c r="B203" s="1275" t="s">
        <v>308</v>
      </c>
      <c r="C203" s="1450">
        <f>[5]BS17A!D807</f>
        <v>0</v>
      </c>
      <c r="D203" s="1392">
        <f>[5]BS17A!U807</f>
        <v>375680</v>
      </c>
      <c r="E203" s="1393">
        <f>[5]BS17A!V807</f>
        <v>0</v>
      </c>
      <c r="F203" s="1306"/>
    </row>
    <row r="204" spans="1:6" ht="17.25" customHeight="1" x14ac:dyDescent="0.2">
      <c r="A204" s="1475"/>
      <c r="B204" s="1474" t="s">
        <v>309</v>
      </c>
      <c r="C204" s="1320">
        <f>SUM(C173:C203)</f>
        <v>748</v>
      </c>
      <c r="D204" s="1385"/>
      <c r="E204" s="1386">
        <f>SUM(E173:E203)</f>
        <v>7884740</v>
      </c>
      <c r="F204" s="1306"/>
    </row>
    <row r="205" spans="1:6" ht="21.75" customHeight="1" x14ac:dyDescent="0.2">
      <c r="A205" s="1306"/>
      <c r="B205" s="1306"/>
      <c r="C205" s="1306"/>
      <c r="D205" s="1306"/>
      <c r="E205" s="1306"/>
      <c r="F205" s="1306"/>
    </row>
    <row r="206" spans="1:6" ht="19.5" customHeight="1" x14ac:dyDescent="0.2">
      <c r="A206" s="1306"/>
      <c r="B206" s="1306"/>
      <c r="C206" s="1306"/>
      <c r="D206" s="1306"/>
      <c r="E206" s="1306"/>
      <c r="F206" s="1306"/>
    </row>
    <row r="207" spans="1:6" ht="18" customHeight="1" x14ac:dyDescent="0.2">
      <c r="A207" s="1589" t="s">
        <v>310</v>
      </c>
      <c r="B207" s="1590"/>
      <c r="C207" s="1590"/>
      <c r="D207" s="1590"/>
      <c r="E207" s="1591"/>
      <c r="F207" s="1303"/>
    </row>
    <row r="208" spans="1:6" ht="39.75" customHeight="1" x14ac:dyDescent="0.2">
      <c r="A208" s="1077" t="s">
        <v>14</v>
      </c>
      <c r="B208" s="1077" t="s">
        <v>15</v>
      </c>
      <c r="C208" s="1558" t="s">
        <v>16</v>
      </c>
      <c r="D208" s="1123" t="s">
        <v>17</v>
      </c>
      <c r="E208" s="1560" t="s">
        <v>18</v>
      </c>
      <c r="F208" s="1303"/>
    </row>
    <row r="209" spans="1:6" ht="12.75" customHeight="1" x14ac:dyDescent="0.2">
      <c r="A209" s="1467" t="s">
        <v>311</v>
      </c>
      <c r="B209" s="1484" t="s">
        <v>312</v>
      </c>
      <c r="C209" s="1420">
        <f>+[5]BS17A!$D18</f>
        <v>0</v>
      </c>
      <c r="D209" s="1316">
        <f>+[5]BS17A!$U18</f>
        <v>13700</v>
      </c>
      <c r="E209" s="1381">
        <f>+[5]BS17A!$V18</f>
        <v>0</v>
      </c>
      <c r="F209" s="1306"/>
    </row>
    <row r="210" spans="1:6" ht="12.75" customHeight="1" x14ac:dyDescent="0.2">
      <c r="A210" s="1468" t="s">
        <v>313</v>
      </c>
      <c r="B210" s="1464" t="s">
        <v>314</v>
      </c>
      <c r="C210" s="1417">
        <f>+[5]BS17A!$D19</f>
        <v>53</v>
      </c>
      <c r="D210" s="1311">
        <f>+[5]BS17A!$U19</f>
        <v>13700</v>
      </c>
      <c r="E210" s="1382">
        <f>+[5]BS17A!$V19</f>
        <v>726100</v>
      </c>
      <c r="F210" s="1306"/>
    </row>
    <row r="211" spans="1:6" ht="12.75" customHeight="1" x14ac:dyDescent="0.2">
      <c r="A211" s="1468" t="s">
        <v>315</v>
      </c>
      <c r="B211" s="1463" t="s">
        <v>316</v>
      </c>
      <c r="C211" s="1417">
        <f>+[5]BS17A!$D47</f>
        <v>0</v>
      </c>
      <c r="D211" s="1311">
        <f>+[5]BS17A!$U47</f>
        <v>1310</v>
      </c>
      <c r="E211" s="1382">
        <f>+[5]BS17A!$V47</f>
        <v>0</v>
      </c>
      <c r="F211" s="1306"/>
    </row>
    <row r="212" spans="1:6" ht="12.75" customHeight="1" x14ac:dyDescent="0.2">
      <c r="A212" s="1468" t="s">
        <v>317</v>
      </c>
      <c r="B212" s="1463" t="s">
        <v>318</v>
      </c>
      <c r="C212" s="1417">
        <f>+[5]BS17A!$D48</f>
        <v>453</v>
      </c>
      <c r="D212" s="1311">
        <f>+[5]BS17A!$U48</f>
        <v>640</v>
      </c>
      <c r="E212" s="1382">
        <f>+[5]BS17A!$V48</f>
        <v>289920</v>
      </c>
      <c r="F212" s="1306"/>
    </row>
    <row r="213" spans="1:6" ht="12.75" customHeight="1" x14ac:dyDescent="0.2">
      <c r="A213" s="1468" t="s">
        <v>319</v>
      </c>
      <c r="B213" s="1464" t="s">
        <v>320</v>
      </c>
      <c r="C213" s="1417">
        <f>+[5]BS17A!$D49</f>
        <v>402</v>
      </c>
      <c r="D213" s="1311">
        <f>+[5]BS17A!$U49</f>
        <v>1940</v>
      </c>
      <c r="E213" s="1382">
        <f>+[5]BS17A!$V49</f>
        <v>779880</v>
      </c>
      <c r="F213" s="1306"/>
    </row>
    <row r="214" spans="1:6" ht="12.75" customHeight="1" x14ac:dyDescent="0.2">
      <c r="A214" s="1468" t="s">
        <v>321</v>
      </c>
      <c r="B214" s="1464" t="s">
        <v>322</v>
      </c>
      <c r="C214" s="1417">
        <f>+[5]BS17A!$D50</f>
        <v>50</v>
      </c>
      <c r="D214" s="1311">
        <f>+[5]BS17A!$U50</f>
        <v>14590</v>
      </c>
      <c r="E214" s="1382">
        <f>+[5]BS17A!$V50</f>
        <v>729500</v>
      </c>
      <c r="F214" s="1306"/>
    </row>
    <row r="215" spans="1:6" ht="12.75" customHeight="1" x14ac:dyDescent="0.2">
      <c r="A215" s="1468" t="s">
        <v>323</v>
      </c>
      <c r="B215" s="1463" t="s">
        <v>324</v>
      </c>
      <c r="C215" s="1417">
        <f>+[5]BS17A!$D51</f>
        <v>90</v>
      </c>
      <c r="D215" s="1311">
        <f>+[5]BS17A!$U51</f>
        <v>33500</v>
      </c>
      <c r="E215" s="1382">
        <f>+[5]BS17A!$V51</f>
        <v>3015000</v>
      </c>
      <c r="F215" s="1306"/>
    </row>
    <row r="216" spans="1:6" ht="12.75" customHeight="1" x14ac:dyDescent="0.2">
      <c r="A216" s="1490" t="s">
        <v>325</v>
      </c>
      <c r="B216" s="1463" t="s">
        <v>326</v>
      </c>
      <c r="C216" s="1417">
        <f>+[5]BS17A!D52</f>
        <v>5</v>
      </c>
      <c r="D216" s="1394"/>
      <c r="E216" s="1382">
        <f>+[5]BS17A!V52</f>
        <v>41800</v>
      </c>
      <c r="F216" s="1306"/>
    </row>
    <row r="217" spans="1:6" ht="12.75" customHeight="1" x14ac:dyDescent="0.2">
      <c r="A217" s="1469" t="s">
        <v>327</v>
      </c>
      <c r="B217" s="1465" t="s">
        <v>328</v>
      </c>
      <c r="C217" s="1429">
        <f>+[5]BS17A!$D1861</f>
        <v>70</v>
      </c>
      <c r="D217" s="1318">
        <f>+[5]BS17A!$U1861</f>
        <v>27160</v>
      </c>
      <c r="E217" s="1387">
        <f>+[5]BS17A!$V1861</f>
        <v>1901200</v>
      </c>
      <c r="F217" s="1306"/>
    </row>
    <row r="218" spans="1:6" ht="12.75" x14ac:dyDescent="0.2">
      <c r="A218" s="1475"/>
      <c r="B218" s="1474" t="s">
        <v>329</v>
      </c>
      <c r="C218" s="1320">
        <f>SUM(C209:C217)</f>
        <v>1123</v>
      </c>
      <c r="D218" s="1385"/>
      <c r="E218" s="1393">
        <f>SUM(E209:E217)</f>
        <v>7483400</v>
      </c>
      <c r="F218" s="1306"/>
    </row>
    <row r="219" spans="1:6" ht="17.25" customHeight="1" x14ac:dyDescent="0.2">
      <c r="A219" s="1306"/>
      <c r="B219" s="1306"/>
      <c r="C219" s="1306"/>
      <c r="D219" s="1306"/>
      <c r="E219" s="1306"/>
      <c r="F219" s="1306"/>
    </row>
    <row r="220" spans="1:6" ht="18" customHeight="1" x14ac:dyDescent="0.2">
      <c r="A220" s="1306"/>
      <c r="B220" s="1306"/>
      <c r="C220" s="1306"/>
      <c r="D220" s="1306"/>
      <c r="E220" s="1306"/>
      <c r="F220" s="1306"/>
    </row>
    <row r="221" spans="1:6" ht="27.75" customHeight="1" x14ac:dyDescent="0.2">
      <c r="A221" s="1603" t="s">
        <v>330</v>
      </c>
      <c r="B221" s="1604"/>
      <c r="C221" s="1605"/>
      <c r="D221" s="1306"/>
      <c r="E221" s="1306"/>
      <c r="F221" s="1303"/>
    </row>
    <row r="222" spans="1:6" ht="42.75" customHeight="1" x14ac:dyDescent="0.2">
      <c r="A222" s="1077" t="s">
        <v>14</v>
      </c>
      <c r="B222" s="1077" t="s">
        <v>16</v>
      </c>
      <c r="C222" s="1077" t="s">
        <v>18</v>
      </c>
      <c r="D222" s="1303"/>
      <c r="E222" s="1306"/>
      <c r="F222" s="1306"/>
    </row>
    <row r="223" spans="1:6" ht="15" customHeight="1" x14ac:dyDescent="0.2">
      <c r="A223" s="1467" t="s">
        <v>331</v>
      </c>
      <c r="B223" s="1485" t="s">
        <v>332</v>
      </c>
      <c r="C223" s="1395"/>
      <c r="D223" s="1396"/>
      <c r="E223" s="1306"/>
      <c r="F223" s="1306"/>
    </row>
    <row r="224" spans="1:6" ht="15" customHeight="1" x14ac:dyDescent="0.2">
      <c r="A224" s="1488" t="s">
        <v>333</v>
      </c>
      <c r="B224" s="1486" t="s">
        <v>334</v>
      </c>
      <c r="C224" s="1397"/>
      <c r="D224" s="1396"/>
      <c r="E224" s="1306"/>
      <c r="F224" s="1306"/>
    </row>
    <row r="225" spans="1:7" ht="18" customHeight="1" x14ac:dyDescent="0.2">
      <c r="A225" s="1489"/>
      <c r="B225" s="1487" t="s">
        <v>335</v>
      </c>
      <c r="C225" s="1449">
        <f>SUM(C223:C224)</f>
        <v>0</v>
      </c>
      <c r="D225" s="1396"/>
      <c r="E225" s="1306"/>
      <c r="F225" s="1306"/>
    </row>
    <row r="226" spans="1:7" ht="18" customHeight="1" x14ac:dyDescent="0.2">
      <c r="A226" s="1306"/>
      <c r="B226" s="1306"/>
      <c r="C226" s="1306"/>
      <c r="D226" s="1396"/>
      <c r="E226" s="1396"/>
      <c r="F226" s="1396"/>
    </row>
    <row r="227" spans="1:7" ht="18" customHeight="1" x14ac:dyDescent="0.2">
      <c r="A227" s="1306"/>
      <c r="B227" s="1306"/>
      <c r="C227" s="1306"/>
      <c r="D227" s="1306"/>
      <c r="E227" s="1306"/>
      <c r="F227" s="1396"/>
      <c r="G227" s="1398"/>
    </row>
    <row r="228" spans="1:7" ht="18" customHeight="1" x14ac:dyDescent="0.2">
      <c r="A228" s="1589" t="s">
        <v>336</v>
      </c>
      <c r="B228" s="1590"/>
      <c r="C228" s="1590"/>
      <c r="D228" s="1590"/>
      <c r="E228" s="1591"/>
      <c r="F228" s="1396"/>
      <c r="G228" s="1398"/>
    </row>
    <row r="229" spans="1:7" ht="56.25" customHeight="1" x14ac:dyDescent="0.2">
      <c r="A229" s="1077" t="s">
        <v>14</v>
      </c>
      <c r="B229" s="1077" t="s">
        <v>15</v>
      </c>
      <c r="C229" s="1558" t="s">
        <v>16</v>
      </c>
      <c r="D229" s="1123" t="s">
        <v>17</v>
      </c>
      <c r="E229" s="1560" t="s">
        <v>18</v>
      </c>
      <c r="F229" s="1396"/>
      <c r="G229" s="1398"/>
    </row>
    <row r="230" spans="1:7" ht="15" customHeight="1" x14ac:dyDescent="0.2">
      <c r="A230" s="1467" t="s">
        <v>337</v>
      </c>
      <c r="B230" s="1484" t="s">
        <v>338</v>
      </c>
      <c r="C230" s="1447">
        <f>+[5]BS17A!$D1941</f>
        <v>311</v>
      </c>
      <c r="D230" s="1316">
        <f>+[5]BS17A!$U1941</f>
        <v>18750</v>
      </c>
      <c r="E230" s="1381">
        <f>+[5]BS17A!$V1941</f>
        <v>5831250</v>
      </c>
      <c r="F230" s="1306"/>
    </row>
    <row r="231" spans="1:7" ht="15" customHeight="1" x14ac:dyDescent="0.2">
      <c r="A231" s="1469" t="s">
        <v>339</v>
      </c>
      <c r="B231" s="1465" t="s">
        <v>340</v>
      </c>
      <c r="C231" s="1448">
        <f>+[5]BS17A!$D1942</f>
        <v>0</v>
      </c>
      <c r="D231" s="1318">
        <f>+[5]BS17A!$U1942</f>
        <v>235010</v>
      </c>
      <c r="E231" s="1387">
        <f>+[5]BS17A!$V1942</f>
        <v>0</v>
      </c>
      <c r="F231" s="1306"/>
    </row>
    <row r="232" spans="1:7" ht="18" customHeight="1" x14ac:dyDescent="0.2">
      <c r="A232" s="1475"/>
      <c r="B232" s="1474" t="s">
        <v>341</v>
      </c>
      <c r="C232" s="1320">
        <f>SUM(C230:C231)</f>
        <v>311</v>
      </c>
      <c r="D232" s="1385"/>
      <c r="E232" s="1386">
        <f>SUM(E230:E231)</f>
        <v>5831250</v>
      </c>
      <c r="F232" s="1306"/>
    </row>
    <row r="233" spans="1:7" ht="18" customHeight="1" x14ac:dyDescent="0.2">
      <c r="A233" s="1399"/>
      <c r="B233" s="1400"/>
      <c r="C233" s="1401"/>
      <c r="D233" s="1399"/>
      <c r="E233" s="1399"/>
      <c r="F233" s="1306"/>
    </row>
    <row r="234" spans="1:7" ht="18" customHeight="1" x14ac:dyDescent="0.2">
      <c r="A234" s="1399"/>
      <c r="B234" s="1400"/>
      <c r="C234" s="1401"/>
      <c r="D234" s="1399"/>
      <c r="E234" s="1399"/>
      <c r="F234" s="1306"/>
    </row>
    <row r="235" spans="1:7" ht="18" customHeight="1" x14ac:dyDescent="0.2">
      <c r="A235" s="1597" t="s">
        <v>342</v>
      </c>
      <c r="B235" s="1590"/>
      <c r="C235" s="1590"/>
      <c r="D235" s="1590"/>
      <c r="E235" s="1591"/>
      <c r="F235" s="1306"/>
    </row>
    <row r="236" spans="1:7" ht="41.25" customHeight="1" x14ac:dyDescent="0.2">
      <c r="A236" s="1077" t="s">
        <v>14</v>
      </c>
      <c r="B236" s="1077" t="s">
        <v>15</v>
      </c>
      <c r="C236" s="1558" t="s">
        <v>16</v>
      </c>
      <c r="D236" s="1123" t="s">
        <v>17</v>
      </c>
      <c r="E236" s="1560" t="s">
        <v>18</v>
      </c>
      <c r="F236" s="1306"/>
    </row>
    <row r="237" spans="1:7" ht="18" customHeight="1" x14ac:dyDescent="0.2">
      <c r="A237" s="1378" t="s">
        <v>343</v>
      </c>
      <c r="B237" s="1328" t="s">
        <v>344</v>
      </c>
      <c r="C237" s="1402">
        <f>[5]BS17A!D768</f>
        <v>793</v>
      </c>
      <c r="D237" s="1403"/>
      <c r="E237" s="1404">
        <f>[5]BS17A!V768</f>
        <v>5394820</v>
      </c>
      <c r="F237" s="1306"/>
    </row>
    <row r="238" spans="1:7" ht="18" customHeight="1" x14ac:dyDescent="0.2">
      <c r="A238" s="1399"/>
      <c r="B238" s="1400"/>
      <c r="C238" s="1401"/>
      <c r="D238" s="1399"/>
      <c r="E238" s="1399"/>
      <c r="F238" s="1306"/>
    </row>
    <row r="239" spans="1:7" ht="18" customHeight="1" x14ac:dyDescent="0.2">
      <c r="A239" s="1597" t="s">
        <v>345</v>
      </c>
      <c r="B239" s="1598"/>
      <c r="C239" s="1598"/>
      <c r="D239" s="1598"/>
      <c r="E239" s="1599"/>
      <c r="F239" s="1306"/>
    </row>
    <row r="240" spans="1:7" ht="43.5" customHeight="1" x14ac:dyDescent="0.2">
      <c r="A240" s="1077" t="s">
        <v>14</v>
      </c>
      <c r="B240" s="1558" t="s">
        <v>346</v>
      </c>
      <c r="C240" s="1122" t="s">
        <v>347</v>
      </c>
      <c r="D240" s="1123" t="s">
        <v>17</v>
      </c>
      <c r="E240" s="1560" t="s">
        <v>18</v>
      </c>
      <c r="F240" s="1306"/>
    </row>
    <row r="241" spans="1:6" ht="15" customHeight="1" x14ac:dyDescent="0.2">
      <c r="A241" s="1315" t="s">
        <v>348</v>
      </c>
      <c r="B241" s="1431" t="s">
        <v>349</v>
      </c>
      <c r="C241" s="1420">
        <f>+[5]BS17A!$D1944</f>
        <v>0</v>
      </c>
      <c r="D241" s="1316">
        <f>+[5]BS17A!$U1944</f>
        <v>240030</v>
      </c>
      <c r="E241" s="1381">
        <f>+[5]BS17A!$V1944</f>
        <v>0</v>
      </c>
      <c r="F241" s="1306"/>
    </row>
    <row r="242" spans="1:6" ht="15" customHeight="1" x14ac:dyDescent="0.2">
      <c r="A242" s="1310" t="s">
        <v>350</v>
      </c>
      <c r="B242" s="1432" t="s">
        <v>351</v>
      </c>
      <c r="C242" s="1417">
        <f>+[5]BS17A!$D1945</f>
        <v>0</v>
      </c>
      <c r="D242" s="1311">
        <f>+[5]BS17A!$U1945</f>
        <v>34110</v>
      </c>
      <c r="E242" s="1382">
        <f>+[5]BS17A!$V1945</f>
        <v>0</v>
      </c>
      <c r="F242" s="1306"/>
    </row>
    <row r="243" spans="1:6" ht="15" customHeight="1" x14ac:dyDescent="0.2">
      <c r="A243" s="1310" t="s">
        <v>352</v>
      </c>
      <c r="B243" s="1432" t="s">
        <v>353</v>
      </c>
      <c r="C243" s="1417">
        <f>+[5]BS17A!$D1946</f>
        <v>0</v>
      </c>
      <c r="D243" s="1311">
        <f>+[5]BS17A!$U1946</f>
        <v>128660</v>
      </c>
      <c r="E243" s="1382">
        <f>+[5]BS17A!$V1946</f>
        <v>0</v>
      </c>
      <c r="F243" s="1306"/>
    </row>
    <row r="244" spans="1:6" ht="15" customHeight="1" x14ac:dyDescent="0.2">
      <c r="A244" s="1310" t="s">
        <v>354</v>
      </c>
      <c r="B244" s="1432" t="s">
        <v>355</v>
      </c>
      <c r="C244" s="1417">
        <f>+[5]BS17A!$D1947</f>
        <v>0</v>
      </c>
      <c r="D244" s="1311">
        <f>+[5]BS17A!$U1947</f>
        <v>128660</v>
      </c>
      <c r="E244" s="1382">
        <f>+[5]BS17A!$V1947</f>
        <v>0</v>
      </c>
      <c r="F244" s="1306"/>
    </row>
    <row r="245" spans="1:6" ht="15" customHeight="1" x14ac:dyDescent="0.2">
      <c r="A245" s="1310" t="s">
        <v>356</v>
      </c>
      <c r="B245" s="1432" t="s">
        <v>357</v>
      </c>
      <c r="C245" s="1417">
        <f>+[5]BS17A!$D1948</f>
        <v>0</v>
      </c>
      <c r="D245" s="1311">
        <f>+[5]BS17A!$U1948</f>
        <v>234230</v>
      </c>
      <c r="E245" s="1382">
        <f>+[5]BS17A!$V1948</f>
        <v>0</v>
      </c>
      <c r="F245" s="1306"/>
    </row>
    <row r="246" spans="1:6" ht="15" customHeight="1" x14ac:dyDescent="0.2">
      <c r="A246" s="1310" t="s">
        <v>358</v>
      </c>
      <c r="B246" s="1432" t="s">
        <v>359</v>
      </c>
      <c r="C246" s="1417">
        <f>+[5]BS17A!$D1949</f>
        <v>0</v>
      </c>
      <c r="D246" s="1311">
        <f>+[5]BS17A!$U1949</f>
        <v>359460</v>
      </c>
      <c r="E246" s="1382">
        <f>+[5]BS17A!$V1949</f>
        <v>0</v>
      </c>
      <c r="F246" s="1306"/>
    </row>
    <row r="247" spans="1:6" ht="15" customHeight="1" x14ac:dyDescent="0.2">
      <c r="A247" s="1310" t="s">
        <v>360</v>
      </c>
      <c r="B247" s="1432" t="s">
        <v>361</v>
      </c>
      <c r="C247" s="1417">
        <f>+[5]BS17A!$D1950</f>
        <v>0</v>
      </c>
      <c r="D247" s="1311">
        <f>+[5]BS17A!$U1950</f>
        <v>613210</v>
      </c>
      <c r="E247" s="1382">
        <f>+[5]BS17A!$V1950</f>
        <v>0</v>
      </c>
      <c r="F247" s="1306"/>
    </row>
    <row r="248" spans="1:6" ht="15" customHeight="1" x14ac:dyDescent="0.2">
      <c r="A248" s="1333" t="s">
        <v>362</v>
      </c>
      <c r="B248" s="1432" t="s">
        <v>363</v>
      </c>
      <c r="C248" s="1417">
        <f>+[5]BS17A!$D1951</f>
        <v>0</v>
      </c>
      <c r="D248" s="1311">
        <f>+[5]BS17A!$U1951</f>
        <v>127720</v>
      </c>
      <c r="E248" s="1382">
        <f>+[5]BS17A!$V1951</f>
        <v>0</v>
      </c>
      <c r="F248" s="1306"/>
    </row>
    <row r="249" spans="1:6" ht="15" customHeight="1" x14ac:dyDescent="0.2">
      <c r="A249" s="1333" t="s">
        <v>364</v>
      </c>
      <c r="B249" s="1432" t="s">
        <v>365</v>
      </c>
      <c r="C249" s="1417">
        <f>+[5]BS17A!$D1952</f>
        <v>0</v>
      </c>
      <c r="D249" s="1311">
        <f>+[5]BS17A!$U1952</f>
        <v>344230</v>
      </c>
      <c r="E249" s="1382">
        <f>+[5]BS17A!$V1952</f>
        <v>0</v>
      </c>
      <c r="F249" s="1306"/>
    </row>
    <row r="250" spans="1:6" ht="15" customHeight="1" x14ac:dyDescent="0.2">
      <c r="A250" s="1333" t="s">
        <v>366</v>
      </c>
      <c r="B250" s="1432" t="s">
        <v>367</v>
      </c>
      <c r="C250" s="1443">
        <f>+[5]BS17A!$D1953</f>
        <v>0</v>
      </c>
      <c r="D250" s="1313">
        <f>+[5]BS17A!$U1953</f>
        <v>144940</v>
      </c>
      <c r="E250" s="1405">
        <f>+[5]BS17A!$V1953</f>
        <v>0</v>
      </c>
      <c r="F250" s="1306"/>
    </row>
    <row r="251" spans="1:6" ht="15" customHeight="1" x14ac:dyDescent="0.2">
      <c r="A251" s="1333" t="s">
        <v>368</v>
      </c>
      <c r="B251" s="1432" t="s">
        <v>369</v>
      </c>
      <c r="C251" s="1443">
        <f>+[5]BS17A!$D1954</f>
        <v>0</v>
      </c>
      <c r="D251" s="1313">
        <f>+[5]BS17A!$U1954</f>
        <v>125950</v>
      </c>
      <c r="E251" s="1405">
        <f>+[5]BS17A!$V1954</f>
        <v>0</v>
      </c>
      <c r="F251" s="1306"/>
    </row>
    <row r="252" spans="1:6" ht="15" customHeight="1" x14ac:dyDescent="0.2">
      <c r="A252" s="1333" t="s">
        <v>370</v>
      </c>
      <c r="B252" s="1432" t="s">
        <v>371</v>
      </c>
      <c r="C252" s="1443">
        <f>+[5]BS17A!$D1955</f>
        <v>0</v>
      </c>
      <c r="D252" s="1313">
        <f>+[5]BS17A!$U1955</f>
        <v>191490</v>
      </c>
      <c r="E252" s="1405">
        <f>+[5]BS17A!$V1955</f>
        <v>0</v>
      </c>
      <c r="F252" s="1306"/>
    </row>
    <row r="253" spans="1:6" ht="15" customHeight="1" x14ac:dyDescent="0.2">
      <c r="A253" s="1333" t="s">
        <v>372</v>
      </c>
      <c r="B253" s="1432" t="s">
        <v>373</v>
      </c>
      <c r="C253" s="1443">
        <f>+[5]BS17A!$D1956</f>
        <v>0</v>
      </c>
      <c r="D253" s="1313">
        <f>+[5]BS17A!$U1956</f>
        <v>50390</v>
      </c>
      <c r="E253" s="1405">
        <f>+[5]BS17A!$V1956</f>
        <v>0</v>
      </c>
      <c r="F253" s="1306"/>
    </row>
    <row r="254" spans="1:6" ht="15" customHeight="1" x14ac:dyDescent="0.2">
      <c r="A254" s="1364" t="s">
        <v>374</v>
      </c>
      <c r="B254" s="1442" t="s">
        <v>375</v>
      </c>
      <c r="C254" s="1429">
        <f>+[5]BS17A!$D1957</f>
        <v>0</v>
      </c>
      <c r="D254" s="1318">
        <f>+[5]BS17A!$U1957</f>
        <v>37660</v>
      </c>
      <c r="E254" s="1387">
        <f>+[5]BS17A!$V1957</f>
        <v>0</v>
      </c>
      <c r="F254" s="1306"/>
    </row>
    <row r="255" spans="1:6" ht="15" customHeight="1" x14ac:dyDescent="0.2">
      <c r="A255" s="1592" t="s">
        <v>376</v>
      </c>
      <c r="B255" s="1593"/>
      <c r="C255" s="1593"/>
      <c r="D255" s="1593"/>
      <c r="E255" s="1594"/>
      <c r="F255" s="1306"/>
    </row>
    <row r="256" spans="1:6" ht="15" customHeight="1" x14ac:dyDescent="0.2">
      <c r="A256" s="1467" t="s">
        <v>377</v>
      </c>
      <c r="B256" s="1481" t="s">
        <v>349</v>
      </c>
      <c r="C256" s="1420">
        <f>+[5]BS17A!$D1958</f>
        <v>0</v>
      </c>
      <c r="D256" s="1316">
        <f>+[5]BS17A!$U1958</f>
        <v>206500</v>
      </c>
      <c r="E256" s="1381">
        <f>+[5]BS17A!$V1958</f>
        <v>0</v>
      </c>
      <c r="F256" s="1306"/>
    </row>
    <row r="257" spans="1:6" ht="15" customHeight="1" x14ac:dyDescent="0.2">
      <c r="A257" s="1468" t="s">
        <v>378</v>
      </c>
      <c r="B257" s="1482" t="s">
        <v>379</v>
      </c>
      <c r="C257" s="1417">
        <f>+[5]BS17A!$D1959</f>
        <v>0</v>
      </c>
      <c r="D257" s="1311">
        <f>+[5]BS17A!$U1959</f>
        <v>1228440</v>
      </c>
      <c r="E257" s="1382">
        <f>+[5]BS17A!$V1959</f>
        <v>0</v>
      </c>
      <c r="F257" s="1306"/>
    </row>
    <row r="258" spans="1:6" ht="15" customHeight="1" x14ac:dyDescent="0.2">
      <c r="A258" s="1468" t="s">
        <v>380</v>
      </c>
      <c r="B258" s="1482" t="s">
        <v>381</v>
      </c>
      <c r="C258" s="1417">
        <f>+[5]BS17A!$D1960</f>
        <v>0</v>
      </c>
      <c r="D258" s="1311">
        <f>+[5]BS17A!$U1960</f>
        <v>185340</v>
      </c>
      <c r="E258" s="1382">
        <f>+[5]BS17A!$V1960</f>
        <v>0</v>
      </c>
      <c r="F258" s="1306"/>
    </row>
    <row r="259" spans="1:6" ht="15" customHeight="1" x14ac:dyDescent="0.2">
      <c r="A259" s="1468" t="s">
        <v>382</v>
      </c>
      <c r="B259" s="1482" t="s">
        <v>383</v>
      </c>
      <c r="C259" s="1417">
        <f>+[5]BS17A!$D1961</f>
        <v>0</v>
      </c>
      <c r="D259" s="1311">
        <f>+[5]BS17A!$U1961</f>
        <v>163900</v>
      </c>
      <c r="E259" s="1382">
        <f>+[5]BS17A!$V1961</f>
        <v>0</v>
      </c>
      <c r="F259" s="1306"/>
    </row>
    <row r="260" spans="1:6" ht="15" customHeight="1" x14ac:dyDescent="0.2">
      <c r="A260" s="1468" t="s">
        <v>384</v>
      </c>
      <c r="B260" s="1482" t="s">
        <v>385</v>
      </c>
      <c r="C260" s="1417">
        <f>+[5]BS17A!$D1962</f>
        <v>0</v>
      </c>
      <c r="D260" s="1311">
        <f>+[5]BS17A!$U1962</f>
        <v>332720</v>
      </c>
      <c r="E260" s="1382">
        <f>+[5]BS17A!$V1962</f>
        <v>0</v>
      </c>
      <c r="F260" s="1306"/>
    </row>
    <row r="261" spans="1:6" ht="15" customHeight="1" x14ac:dyDescent="0.2">
      <c r="A261" s="1468" t="s">
        <v>386</v>
      </c>
      <c r="B261" s="1482" t="s">
        <v>387</v>
      </c>
      <c r="C261" s="1417">
        <f>+[5]BS17A!$D1963</f>
        <v>0</v>
      </c>
      <c r="D261" s="1311">
        <f>+[5]BS17A!$U1963</f>
        <v>1106400</v>
      </c>
      <c r="E261" s="1382">
        <f>+[5]BS17A!$V1963</f>
        <v>0</v>
      </c>
      <c r="F261" s="1306"/>
    </row>
    <row r="262" spans="1:6" ht="15" customHeight="1" x14ac:dyDescent="0.2">
      <c r="A262" s="1468" t="s">
        <v>388</v>
      </c>
      <c r="B262" s="1482" t="s">
        <v>389</v>
      </c>
      <c r="C262" s="1417">
        <f>+[5]BS17A!$D1964</f>
        <v>0</v>
      </c>
      <c r="D262" s="1311">
        <f>+[5]BS17A!$U1964</f>
        <v>1137010</v>
      </c>
      <c r="E262" s="1382">
        <f>+[5]BS17A!$V1964</f>
        <v>0</v>
      </c>
      <c r="F262" s="1306"/>
    </row>
    <row r="263" spans="1:6" ht="15" customHeight="1" x14ac:dyDescent="0.2">
      <c r="A263" s="1468" t="s">
        <v>390</v>
      </c>
      <c r="B263" s="1482" t="s">
        <v>391</v>
      </c>
      <c r="C263" s="1417">
        <f>+[5]BS17A!$D1965</f>
        <v>0</v>
      </c>
      <c r="D263" s="1311">
        <f>+[5]BS17A!$U1965</f>
        <v>900260</v>
      </c>
      <c r="E263" s="1382">
        <f>+[5]BS17A!$V1965</f>
        <v>0</v>
      </c>
      <c r="F263" s="1306"/>
    </row>
    <row r="264" spans="1:6" ht="15" customHeight="1" x14ac:dyDescent="0.2">
      <c r="A264" s="1468" t="s">
        <v>392</v>
      </c>
      <c r="B264" s="1482" t="s">
        <v>393</v>
      </c>
      <c r="C264" s="1417">
        <f>+[5]BS17A!$D1966</f>
        <v>0</v>
      </c>
      <c r="D264" s="1311">
        <f>+[5]BS17A!$U1966</f>
        <v>948790</v>
      </c>
      <c r="E264" s="1382">
        <f>+[5]BS17A!$V1966</f>
        <v>0</v>
      </c>
      <c r="F264" s="1306"/>
    </row>
    <row r="265" spans="1:6" ht="15" customHeight="1" x14ac:dyDescent="0.2">
      <c r="A265" s="1468" t="s">
        <v>394</v>
      </c>
      <c r="B265" s="1482" t="s">
        <v>395</v>
      </c>
      <c r="C265" s="1417">
        <f>+[5]BS17A!$D1967</f>
        <v>0</v>
      </c>
      <c r="D265" s="1311">
        <f>+[5]BS17A!$U1967</f>
        <v>374290</v>
      </c>
      <c r="E265" s="1382">
        <f>+[5]BS17A!$V1967</f>
        <v>0</v>
      </c>
      <c r="F265" s="1306"/>
    </row>
    <row r="266" spans="1:6" ht="15" customHeight="1" x14ac:dyDescent="0.2">
      <c r="A266" s="1468" t="s">
        <v>396</v>
      </c>
      <c r="B266" s="1482" t="s">
        <v>397</v>
      </c>
      <c r="C266" s="1417">
        <f>+[5]BS17A!$D1968</f>
        <v>0</v>
      </c>
      <c r="D266" s="1311">
        <f>+[5]BS17A!$U1968</f>
        <v>89640</v>
      </c>
      <c r="E266" s="1382">
        <f>+[5]BS17A!$V1968</f>
        <v>0</v>
      </c>
      <c r="F266" s="1306"/>
    </row>
    <row r="267" spans="1:6" ht="15" customHeight="1" x14ac:dyDescent="0.2">
      <c r="A267" s="1468" t="s">
        <v>398</v>
      </c>
      <c r="B267" s="1482" t="s">
        <v>399</v>
      </c>
      <c r="C267" s="1417">
        <f>+[5]BS17A!$D1969</f>
        <v>0</v>
      </c>
      <c r="D267" s="1311">
        <f>+[5]BS17A!$U1969</f>
        <v>267430</v>
      </c>
      <c r="E267" s="1382">
        <f>+[5]BS17A!$V1969</f>
        <v>0</v>
      </c>
      <c r="F267" s="1306"/>
    </row>
    <row r="268" spans="1:6" ht="15" customHeight="1" x14ac:dyDescent="0.2">
      <c r="A268" s="1468" t="s">
        <v>400</v>
      </c>
      <c r="B268" s="1464" t="s">
        <v>401</v>
      </c>
      <c r="C268" s="1417">
        <f>+[5]BS17A!$D1970</f>
        <v>0</v>
      </c>
      <c r="D268" s="1311">
        <f>+[5]BS17A!$U1970</f>
        <v>75610</v>
      </c>
      <c r="E268" s="1382">
        <f>+[5]BS17A!$V1970</f>
        <v>0</v>
      </c>
      <c r="F268" s="1306"/>
    </row>
    <row r="269" spans="1:6" ht="15" customHeight="1" x14ac:dyDescent="0.2">
      <c r="A269" s="1468" t="s">
        <v>402</v>
      </c>
      <c r="B269" s="1464" t="s">
        <v>403</v>
      </c>
      <c r="C269" s="1417">
        <f>+[5]BS17A!$D1971</f>
        <v>0</v>
      </c>
      <c r="D269" s="1311">
        <f>+[5]BS17A!$U1971</f>
        <v>1299270</v>
      </c>
      <c r="E269" s="1382">
        <f>+[5]BS17A!$V1971</f>
        <v>0</v>
      </c>
      <c r="F269" s="1306"/>
    </row>
    <row r="270" spans="1:6" ht="15" customHeight="1" x14ac:dyDescent="0.2">
      <c r="A270" s="1468" t="s">
        <v>404</v>
      </c>
      <c r="B270" s="1464" t="s">
        <v>405</v>
      </c>
      <c r="C270" s="1417">
        <f>+[5]BS17A!$D1972</f>
        <v>0</v>
      </c>
      <c r="D270" s="1311">
        <f>+[5]BS17A!$U1972</f>
        <v>303800</v>
      </c>
      <c r="E270" s="1382">
        <f>+[5]BS17A!$V1972</f>
        <v>0</v>
      </c>
      <c r="F270" s="1306"/>
    </row>
    <row r="271" spans="1:6" ht="15" customHeight="1" x14ac:dyDescent="0.2">
      <c r="A271" s="1468" t="s">
        <v>406</v>
      </c>
      <c r="B271" s="1464" t="s">
        <v>407</v>
      </c>
      <c r="C271" s="1417">
        <f>+[5]BS17A!$D1973</f>
        <v>0</v>
      </c>
      <c r="D271" s="1311">
        <f>+[5]BS17A!$U1973</f>
        <v>1017740</v>
      </c>
      <c r="E271" s="1382">
        <f>+[5]BS17A!$V1973</f>
        <v>0</v>
      </c>
      <c r="F271" s="1306"/>
    </row>
    <row r="272" spans="1:6" ht="15" customHeight="1" x14ac:dyDescent="0.2">
      <c r="A272" s="1468" t="s">
        <v>408</v>
      </c>
      <c r="B272" s="1483" t="s">
        <v>409</v>
      </c>
      <c r="C272" s="1417">
        <f>+[5]BS17A!$D1974</f>
        <v>0</v>
      </c>
      <c r="D272" s="1311">
        <f>+[5]BS17A!$U1974</f>
        <v>623060</v>
      </c>
      <c r="E272" s="1382">
        <f>+[5]BS17A!$V1974</f>
        <v>0</v>
      </c>
      <c r="F272" s="1306"/>
    </row>
    <row r="273" spans="1:10" ht="15" customHeight="1" x14ac:dyDescent="0.2">
      <c r="A273" s="1469" t="s">
        <v>410</v>
      </c>
      <c r="B273" s="1483" t="s">
        <v>411</v>
      </c>
      <c r="C273" s="1429">
        <f>+[5]BS17A!$D1975</f>
        <v>0</v>
      </c>
      <c r="D273" s="1313">
        <f>+[5]BS17A!$U1975</f>
        <v>508460</v>
      </c>
      <c r="E273" s="1405">
        <f>+[5]BS17A!$V1975</f>
        <v>0</v>
      </c>
      <c r="F273" s="1306"/>
    </row>
    <row r="274" spans="1:10" ht="15" customHeight="1" x14ac:dyDescent="0.2">
      <c r="A274" s="1592" t="s">
        <v>412</v>
      </c>
      <c r="B274" s="1593"/>
      <c r="C274" s="1593"/>
      <c r="D274" s="1593"/>
      <c r="E274" s="1594"/>
      <c r="F274" s="1306"/>
    </row>
    <row r="275" spans="1:10" ht="15" customHeight="1" x14ac:dyDescent="0.2">
      <c r="A275" s="1467" t="s">
        <v>413</v>
      </c>
      <c r="B275" s="1476" t="s">
        <v>414</v>
      </c>
      <c r="C275" s="1445">
        <f>+[5]BS17A!$D1976</f>
        <v>0</v>
      </c>
      <c r="D275" s="1308">
        <f>[5]BS17A!U1976</f>
        <v>274090</v>
      </c>
      <c r="E275" s="1406">
        <f>+[5]BS17A!$V1976</f>
        <v>0</v>
      </c>
      <c r="F275" s="1306"/>
    </row>
    <row r="276" spans="1:10" ht="15" customHeight="1" x14ac:dyDescent="0.2">
      <c r="A276" s="1468" t="s">
        <v>415</v>
      </c>
      <c r="B276" s="1464" t="s">
        <v>416</v>
      </c>
      <c r="C276" s="1417">
        <f>+[5]BS17A!$D1977</f>
        <v>0</v>
      </c>
      <c r="D276" s="1311">
        <f>[5]BS17A!U1977</f>
        <v>159800</v>
      </c>
      <c r="E276" s="1382">
        <f>+[5]BS17A!$V1977</f>
        <v>0</v>
      </c>
      <c r="F276" s="1306"/>
    </row>
    <row r="277" spans="1:10" ht="15" customHeight="1" x14ac:dyDescent="0.2">
      <c r="A277" s="1468" t="s">
        <v>417</v>
      </c>
      <c r="B277" s="1464" t="s">
        <v>418</v>
      </c>
      <c r="C277" s="1417">
        <f>+[5]BS17A!$D1978</f>
        <v>0</v>
      </c>
      <c r="D277" s="1311">
        <f>[5]BS17A!U1978</f>
        <v>386120</v>
      </c>
      <c r="E277" s="1382">
        <f>+[5]BS17A!$V1978</f>
        <v>0</v>
      </c>
      <c r="F277" s="1306"/>
    </row>
    <row r="278" spans="1:10" ht="15" customHeight="1" x14ac:dyDescent="0.2">
      <c r="A278" s="1468" t="s">
        <v>419</v>
      </c>
      <c r="B278" s="1464" t="s">
        <v>420</v>
      </c>
      <c r="C278" s="1417">
        <f>+[5]BS17A!$D1979</f>
        <v>0</v>
      </c>
      <c r="D278" s="1311">
        <f>[5]BS17A!U1979</f>
        <v>400140</v>
      </c>
      <c r="E278" s="1382">
        <f>+[5]BS17A!$V1979</f>
        <v>0</v>
      </c>
      <c r="F278" s="1306"/>
    </row>
    <row r="279" spans="1:10" ht="15" customHeight="1" x14ac:dyDescent="0.2">
      <c r="A279" s="1469" t="s">
        <v>421</v>
      </c>
      <c r="B279" s="1477" t="s">
        <v>422</v>
      </c>
      <c r="C279" s="1429">
        <f>+[5]BS17A!$D1980</f>
        <v>0</v>
      </c>
      <c r="D279" s="1318">
        <f>[5]BS17A!U1980</f>
        <v>250030</v>
      </c>
      <c r="E279" s="1387">
        <f>+[5]BS17A!$V1980</f>
        <v>0</v>
      </c>
      <c r="F279" s="1407"/>
    </row>
    <row r="280" spans="1:10" ht="15" customHeight="1" x14ac:dyDescent="0.2">
      <c r="A280" s="1480" t="s">
        <v>423</v>
      </c>
      <c r="B280" s="1478" t="s">
        <v>424</v>
      </c>
      <c r="C280" s="1446">
        <f>+[5]BS17A!$D1981</f>
        <v>91</v>
      </c>
      <c r="D280" s="1408">
        <f>[5]BS17A!U1981</f>
        <v>34000</v>
      </c>
      <c r="E280" s="1404">
        <f>+[5]BS17A!$V1981</f>
        <v>3094000</v>
      </c>
      <c r="F280" s="1407"/>
    </row>
    <row r="281" spans="1:10" ht="15" customHeight="1" x14ac:dyDescent="0.2">
      <c r="A281" s="1475"/>
      <c r="B281" s="1479" t="s">
        <v>425</v>
      </c>
      <c r="C281" s="1320">
        <f>SUM(C241:C280)</f>
        <v>91</v>
      </c>
      <c r="D281" s="1385"/>
      <c r="E281" s="1386">
        <f>SUM(E241:E280)</f>
        <v>3094000</v>
      </c>
      <c r="F281" s="1407"/>
    </row>
    <row r="282" spans="1:10" ht="18" customHeight="1" x14ac:dyDescent="0.2">
      <c r="A282" s="1399"/>
      <c r="B282" s="1306"/>
      <c r="C282" s="1306"/>
      <c r="D282" s="1399"/>
      <c r="E282" s="1399"/>
      <c r="F282" s="1306"/>
    </row>
    <row r="283" spans="1:10" ht="18" customHeight="1" x14ac:dyDescent="0.2">
      <c r="A283" s="1399"/>
      <c r="B283" s="1401"/>
      <c r="C283" s="1401"/>
      <c r="D283" s="1399"/>
      <c r="E283" s="1399"/>
      <c r="F283" s="1409"/>
      <c r="G283" s="1410"/>
      <c r="J283" s="1411"/>
    </row>
    <row r="284" spans="1:10" ht="12.75" customHeight="1" x14ac:dyDescent="0.2">
      <c r="A284" s="1597" t="s">
        <v>426</v>
      </c>
      <c r="B284" s="1598"/>
      <c r="C284" s="1598"/>
      <c r="D284" s="1598"/>
      <c r="E284" s="1599"/>
      <c r="F284" s="1306"/>
    </row>
    <row r="285" spans="1:10" ht="44.25" customHeight="1" x14ac:dyDescent="0.2">
      <c r="A285" s="1077" t="s">
        <v>14</v>
      </c>
      <c r="B285" s="1077" t="s">
        <v>426</v>
      </c>
      <c r="C285" s="1558" t="s">
        <v>347</v>
      </c>
      <c r="D285" s="1123" t="s">
        <v>17</v>
      </c>
      <c r="E285" s="1560" t="s">
        <v>18</v>
      </c>
      <c r="F285" s="1407"/>
    </row>
    <row r="286" spans="1:10" ht="15" customHeight="1" x14ac:dyDescent="0.2">
      <c r="A286" s="1467" t="s">
        <v>427</v>
      </c>
      <c r="B286" s="1471" t="s">
        <v>428</v>
      </c>
      <c r="C286" s="1420">
        <f>+[5]BS17A!$D1983</f>
        <v>3</v>
      </c>
      <c r="D286" s="1316">
        <f>+[5]BS17A!$U1983</f>
        <v>6690</v>
      </c>
      <c r="E286" s="1381">
        <f>+[5]BS17A!$V1983</f>
        <v>20070</v>
      </c>
      <c r="F286" s="1306"/>
    </row>
    <row r="287" spans="1:10" ht="15" customHeight="1" x14ac:dyDescent="0.2">
      <c r="A287" s="1468" t="s">
        <v>429</v>
      </c>
      <c r="B287" s="1472" t="s">
        <v>430</v>
      </c>
      <c r="C287" s="1417">
        <f>+[5]BS17A!$D1984</f>
        <v>0</v>
      </c>
      <c r="D287" s="1311">
        <f>+[5]BS17A!$U1984</f>
        <v>3560</v>
      </c>
      <c r="E287" s="1382">
        <f>+[5]BS17A!$V1984</f>
        <v>0</v>
      </c>
      <c r="F287" s="1306"/>
    </row>
    <row r="288" spans="1:10" ht="15" customHeight="1" x14ac:dyDescent="0.2">
      <c r="A288" s="1468" t="s">
        <v>431</v>
      </c>
      <c r="B288" s="1472" t="s">
        <v>432</v>
      </c>
      <c r="C288" s="1417">
        <f>+[5]BS17A!$D1985</f>
        <v>1</v>
      </c>
      <c r="D288" s="1311">
        <f>+[5]BS17A!$U1985</f>
        <v>13430</v>
      </c>
      <c r="E288" s="1382">
        <f>+[5]BS17A!$V1985</f>
        <v>13430</v>
      </c>
      <c r="F288" s="1306"/>
    </row>
    <row r="289" spans="1:7" ht="15" customHeight="1" x14ac:dyDescent="0.2">
      <c r="A289" s="1468" t="s">
        <v>433</v>
      </c>
      <c r="B289" s="1472" t="s">
        <v>434</v>
      </c>
      <c r="C289" s="1417">
        <f>+[5]BS17A!$D1986</f>
        <v>0</v>
      </c>
      <c r="D289" s="1311">
        <f>+[5]BS17A!$U1986</f>
        <v>137660</v>
      </c>
      <c r="E289" s="1382">
        <f>+[5]BS17A!$V1986</f>
        <v>0</v>
      </c>
      <c r="F289" s="1306"/>
    </row>
    <row r="290" spans="1:7" ht="15" customHeight="1" x14ac:dyDescent="0.2">
      <c r="A290" s="1469" t="s">
        <v>435</v>
      </c>
      <c r="B290" s="1473" t="s">
        <v>436</v>
      </c>
      <c r="C290" s="1429">
        <f>+[5]BS17A!$D1987</f>
        <v>1</v>
      </c>
      <c r="D290" s="1318">
        <f>+[5]BS17A!$U1987</f>
        <v>756090</v>
      </c>
      <c r="E290" s="1387">
        <f>+[5]BS17A!$V1987</f>
        <v>756090</v>
      </c>
      <c r="F290" s="1306"/>
    </row>
    <row r="291" spans="1:7" ht="15" customHeight="1" x14ac:dyDescent="0.2">
      <c r="A291" s="1475"/>
      <c r="B291" s="1474" t="s">
        <v>437</v>
      </c>
      <c r="C291" s="1353">
        <f>SUM(C286:C290)</f>
        <v>5</v>
      </c>
      <c r="D291" s="1329"/>
      <c r="E291" s="1354">
        <f>SUM(E286:E290)</f>
        <v>789590</v>
      </c>
      <c r="F291" s="1306"/>
    </row>
    <row r="292" spans="1:7" ht="18" customHeight="1" x14ac:dyDescent="0.2">
      <c r="A292" s="1399"/>
      <c r="B292" s="1401"/>
      <c r="C292" s="1399"/>
      <c r="D292" s="1399"/>
      <c r="E292" s="1399"/>
      <c r="F292" s="1306"/>
    </row>
    <row r="293" spans="1:7" ht="18" customHeight="1" x14ac:dyDescent="0.2">
      <c r="A293" s="1399"/>
      <c r="B293" s="1401"/>
      <c r="C293" s="1399"/>
      <c r="D293" s="1399"/>
      <c r="E293" s="1399"/>
      <c r="F293" s="1412"/>
      <c r="G293" s="1307"/>
    </row>
    <row r="294" spans="1:7" ht="12.75" x14ac:dyDescent="0.2">
      <c r="A294" s="1592" t="s">
        <v>438</v>
      </c>
      <c r="B294" s="1593"/>
      <c r="C294" s="1593"/>
      <c r="D294" s="1593"/>
      <c r="E294" s="1594"/>
      <c r="F294" s="1413"/>
      <c r="G294" s="1307"/>
    </row>
    <row r="295" spans="1:7" ht="42.75" customHeight="1" x14ac:dyDescent="0.2">
      <c r="A295" s="1077" t="s">
        <v>14</v>
      </c>
      <c r="B295" s="1441" t="s">
        <v>438</v>
      </c>
      <c r="C295" s="1221" t="s">
        <v>439</v>
      </c>
      <c r="D295" s="1123" t="s">
        <v>17</v>
      </c>
      <c r="E295" s="1560" t="s">
        <v>18</v>
      </c>
      <c r="F295" s="1413"/>
      <c r="G295" s="1307"/>
    </row>
    <row r="296" spans="1:7" ht="15" customHeight="1" x14ac:dyDescent="0.2">
      <c r="A296" s="1467" t="s">
        <v>440</v>
      </c>
      <c r="B296" s="1462" t="s">
        <v>441</v>
      </c>
      <c r="C296" s="1420">
        <f>+[5]BS17A!$D1863</f>
        <v>245</v>
      </c>
      <c r="D296" s="1316">
        <f>+[5]BS17A!$U1863</f>
        <v>17890</v>
      </c>
      <c r="E296" s="1381">
        <f>+[5]BS17A!$V1863</f>
        <v>4383050</v>
      </c>
      <c r="F296" s="1306"/>
    </row>
    <row r="297" spans="1:7" ht="15" customHeight="1" x14ac:dyDescent="0.2">
      <c r="A297" s="1468" t="s">
        <v>442</v>
      </c>
      <c r="B297" s="1463" t="s">
        <v>443</v>
      </c>
      <c r="C297" s="1417">
        <f>+[5]BS17A!$D1864</f>
        <v>230</v>
      </c>
      <c r="D297" s="1311">
        <f>+[5]BS17A!$U1864</f>
        <v>56280</v>
      </c>
      <c r="E297" s="1382">
        <f>+[5]BS17A!$V1864</f>
        <v>12944400</v>
      </c>
      <c r="F297" s="1306"/>
    </row>
    <row r="298" spans="1:7" ht="15" customHeight="1" x14ac:dyDescent="0.2">
      <c r="A298" s="1468" t="s">
        <v>444</v>
      </c>
      <c r="B298" s="1463" t="s">
        <v>445</v>
      </c>
      <c r="C298" s="1417">
        <f>+[5]BS17A!$D1865</f>
        <v>0</v>
      </c>
      <c r="D298" s="1311">
        <f>+[5]BS17A!$U1865</f>
        <v>69770</v>
      </c>
      <c r="E298" s="1382">
        <f>+[5]BS17A!$V1865</f>
        <v>0</v>
      </c>
      <c r="F298" s="1306"/>
    </row>
    <row r="299" spans="1:7" ht="15" customHeight="1" x14ac:dyDescent="0.2">
      <c r="A299" s="1468" t="s">
        <v>446</v>
      </c>
      <c r="B299" s="1463" t="s">
        <v>447</v>
      </c>
      <c r="C299" s="1417">
        <f>+[5]BS17A!$D1866</f>
        <v>146</v>
      </c>
      <c r="D299" s="1311">
        <f>+[5]BS17A!$U1866</f>
        <v>2450</v>
      </c>
      <c r="E299" s="1382">
        <f>+[5]BS17A!$V1866</f>
        <v>357700</v>
      </c>
      <c r="F299" s="1306"/>
    </row>
    <row r="300" spans="1:7" ht="15" customHeight="1" x14ac:dyDescent="0.2">
      <c r="A300" s="1468" t="s">
        <v>448</v>
      </c>
      <c r="B300" s="1463" t="s">
        <v>449</v>
      </c>
      <c r="C300" s="1417">
        <f>+[5]BS17A!$D1867</f>
        <v>0</v>
      </c>
      <c r="D300" s="1311">
        <f>+[5]BS17A!$U1867</f>
        <v>70</v>
      </c>
      <c r="E300" s="1382">
        <f>+[5]BS17A!$V1867</f>
        <v>0</v>
      </c>
      <c r="F300" s="1306"/>
    </row>
    <row r="301" spans="1:7" ht="15" customHeight="1" x14ac:dyDescent="0.2">
      <c r="A301" s="1468" t="s">
        <v>450</v>
      </c>
      <c r="B301" s="1464" t="s">
        <v>451</v>
      </c>
      <c r="C301" s="1417">
        <f>+[5]BS17A!$D1868</f>
        <v>0</v>
      </c>
      <c r="D301" s="1311">
        <f>+[5]BS17A!$U1868</f>
        <v>148120</v>
      </c>
      <c r="E301" s="1382">
        <f>+[5]BS17A!$V1868</f>
        <v>0</v>
      </c>
      <c r="F301" s="1306"/>
    </row>
    <row r="302" spans="1:7" ht="15" customHeight="1" x14ac:dyDescent="0.2">
      <c r="A302" s="1469" t="s">
        <v>452</v>
      </c>
      <c r="B302" s="1465" t="s">
        <v>453</v>
      </c>
      <c r="C302" s="1429">
        <f>+[5]BS17A!$D1869</f>
        <v>0</v>
      </c>
      <c r="D302" s="1318">
        <f>+[5]BS17A!$U1869</f>
        <v>10070</v>
      </c>
      <c r="E302" s="1387">
        <f>+[5]BS17A!$V1869</f>
        <v>0</v>
      </c>
      <c r="F302" s="1306"/>
    </row>
    <row r="303" spans="1:7" ht="15" customHeight="1" x14ac:dyDescent="0.2">
      <c r="A303" s="1470"/>
      <c r="B303" s="1615" t="s">
        <v>454</v>
      </c>
      <c r="C303" s="1616"/>
      <c r="D303" s="1403"/>
      <c r="E303" s="1414">
        <f>SUM(E296:E302)</f>
        <v>17685150</v>
      </c>
      <c r="F303" s="1306"/>
    </row>
    <row r="304" spans="1:7" ht="12.75" x14ac:dyDescent="0.2">
      <c r="A304" s="1306"/>
      <c r="B304" s="1306"/>
      <c r="C304" s="1306"/>
      <c r="D304" s="1306"/>
      <c r="E304" s="1306"/>
      <c r="F304" s="1396"/>
      <c r="G304" s="1398"/>
    </row>
    <row r="305" spans="1:7" ht="12.75" x14ac:dyDescent="0.2">
      <c r="A305" s="1306"/>
      <c r="B305" s="1306"/>
      <c r="C305" s="1306"/>
      <c r="D305" s="1306"/>
      <c r="E305" s="1306"/>
      <c r="F305" s="1396"/>
      <c r="G305" s="1398"/>
    </row>
    <row r="306" spans="1:7" ht="12.75" x14ac:dyDescent="0.2">
      <c r="A306" s="1607" t="s">
        <v>455</v>
      </c>
      <c r="B306" s="1608"/>
      <c r="C306" s="1608"/>
      <c r="D306" s="1608"/>
      <c r="E306" s="1609"/>
      <c r="F306" s="1396"/>
      <c r="G306" s="1398"/>
    </row>
    <row r="307" spans="1:7" ht="12.75" x14ac:dyDescent="0.2">
      <c r="A307" s="1348"/>
      <c r="B307" s="1612" t="s">
        <v>456</v>
      </c>
      <c r="C307" s="1613"/>
      <c r="D307" s="1614"/>
      <c r="E307" s="1415">
        <f>+E232+E237+E281+E291+E303</f>
        <v>32794810</v>
      </c>
      <c r="F307" s="1306"/>
    </row>
    <row r="308" spans="1:7" ht="12.75" x14ac:dyDescent="0.2">
      <c r="A308" s="1306"/>
      <c r="B308" s="1306"/>
      <c r="C308" s="1306"/>
      <c r="D308" s="1306"/>
      <c r="E308" s="1306"/>
      <c r="F308" s="1396"/>
      <c r="G308" s="1398"/>
    </row>
    <row r="309" spans="1:7" ht="12.75" x14ac:dyDescent="0.2">
      <c r="A309" s="1306"/>
      <c r="B309" s="1306"/>
      <c r="C309" s="1306"/>
      <c r="D309" s="1306"/>
      <c r="E309" s="1306"/>
      <c r="F309" s="1396"/>
      <c r="G309" s="1398"/>
    </row>
    <row r="310" spans="1:7" ht="12.75" x14ac:dyDescent="0.2">
      <c r="A310" s="1607" t="s">
        <v>457</v>
      </c>
      <c r="B310" s="1608"/>
      <c r="C310" s="1608"/>
      <c r="D310" s="1608"/>
      <c r="E310" s="1609"/>
      <c r="F310" s="1396"/>
      <c r="G310" s="1398"/>
    </row>
    <row r="311" spans="1:7" ht="25.5" x14ac:dyDescent="0.2">
      <c r="A311" s="1592" t="s">
        <v>458</v>
      </c>
      <c r="B311" s="1593"/>
      <c r="C311" s="1593"/>
      <c r="D311" s="1594"/>
      <c r="E311" s="1077" t="s">
        <v>18</v>
      </c>
      <c r="F311" s="1396"/>
      <c r="G311" s="1398"/>
    </row>
    <row r="312" spans="1:7" ht="15" customHeight="1" x14ac:dyDescent="0.2">
      <c r="A312" s="1348"/>
      <c r="B312" s="1612" t="s">
        <v>459</v>
      </c>
      <c r="C312" s="1613"/>
      <c r="D312" s="1614"/>
      <c r="E312" s="1415">
        <f>+E50+E76+E84+F109+E116+C121+E148+E155+E168+E204+E218+C225+E307</f>
        <v>708552965</v>
      </c>
      <c r="F312" s="1396"/>
      <c r="G312" s="1398"/>
    </row>
    <row r="313" spans="1:7" ht="18" customHeight="1" x14ac:dyDescent="0.2">
      <c r="A313" s="1306"/>
      <c r="B313" s="1306"/>
      <c r="C313" s="1306"/>
      <c r="D313" s="1306"/>
      <c r="E313" s="1306"/>
      <c r="F313" s="1303"/>
    </row>
    <row r="314" spans="1:7" ht="18" customHeight="1" x14ac:dyDescent="0.2">
      <c r="A314" s="1306"/>
      <c r="B314" s="1306"/>
      <c r="C314" s="1306"/>
      <c r="D314" s="1306"/>
      <c r="E314" s="1306"/>
      <c r="F314" s="1303"/>
    </row>
    <row r="315" spans="1:7" ht="18" customHeight="1" x14ac:dyDescent="0.2">
      <c r="A315" s="1607" t="s">
        <v>460</v>
      </c>
      <c r="B315" s="1608"/>
      <c r="C315" s="1609"/>
      <c r="D315" s="1306"/>
      <c r="E315" s="1306"/>
      <c r="F315" s="1303"/>
    </row>
    <row r="316" spans="1:7" ht="18" customHeight="1" x14ac:dyDescent="0.2">
      <c r="A316" s="1592" t="s">
        <v>461</v>
      </c>
      <c r="B316" s="1593"/>
      <c r="C316" s="1594"/>
      <c r="D316" s="1306"/>
      <c r="E316" s="1306"/>
      <c r="F316" s="1303"/>
    </row>
    <row r="317" spans="1:7" ht="30.75" customHeight="1" x14ac:dyDescent="0.2">
      <c r="A317" s="1607" t="s">
        <v>462</v>
      </c>
      <c r="B317" s="1608"/>
      <c r="C317" s="1077" t="s">
        <v>463</v>
      </c>
      <c r="D317" s="1306"/>
      <c r="E317" s="1306"/>
      <c r="F317" s="1306"/>
    </row>
    <row r="318" spans="1:7" ht="15" customHeight="1" x14ac:dyDescent="0.2">
      <c r="A318" s="1416" t="s">
        <v>464</v>
      </c>
      <c r="B318" s="1431"/>
      <c r="C318" s="1437"/>
      <c r="D318" s="1306"/>
      <c r="E318" s="1306"/>
      <c r="F318" s="1306"/>
    </row>
    <row r="319" spans="1:7" ht="15" customHeight="1" x14ac:dyDescent="0.2">
      <c r="A319" s="1417" t="s">
        <v>465</v>
      </c>
      <c r="B319" s="1432"/>
      <c r="C319" s="1438"/>
      <c r="D319" s="1306"/>
      <c r="E319" s="1306"/>
      <c r="F319" s="1306"/>
    </row>
    <row r="320" spans="1:7" ht="15" customHeight="1" x14ac:dyDescent="0.2">
      <c r="A320" s="1417" t="s">
        <v>466</v>
      </c>
      <c r="B320" s="1432"/>
      <c r="C320" s="1438"/>
      <c r="D320" s="1306"/>
      <c r="E320" s="1306"/>
      <c r="F320" s="1306"/>
    </row>
    <row r="321" spans="1:6" ht="15" customHeight="1" x14ac:dyDescent="0.2">
      <c r="A321" s="1418" t="s">
        <v>467</v>
      </c>
      <c r="B321" s="1432"/>
      <c r="C321" s="1438"/>
      <c r="D321" s="1306"/>
      <c r="E321" s="1306"/>
      <c r="F321" s="1306"/>
    </row>
    <row r="322" spans="1:6" ht="15" customHeight="1" x14ac:dyDescent="0.2">
      <c r="A322" s="1419" t="s">
        <v>468</v>
      </c>
      <c r="B322" s="1433"/>
      <c r="C322" s="1439">
        <f>SUM(C318:C321)</f>
        <v>0</v>
      </c>
      <c r="D322" s="1306"/>
      <c r="E322" s="1306"/>
      <c r="F322" s="1306"/>
    </row>
    <row r="323" spans="1:6" ht="15" customHeight="1" x14ac:dyDescent="0.2">
      <c r="A323" s="1420" t="s">
        <v>469</v>
      </c>
      <c r="B323" s="1434"/>
      <c r="C323" s="1437">
        <v>8851897</v>
      </c>
      <c r="D323" s="1306"/>
      <c r="E323" s="1306"/>
      <c r="F323" s="1306"/>
    </row>
    <row r="324" spans="1:6" ht="15" customHeight="1" x14ac:dyDescent="0.2">
      <c r="A324" s="1421" t="s">
        <v>470</v>
      </c>
      <c r="B324" s="1435"/>
      <c r="C324" s="1438"/>
      <c r="D324" s="1306"/>
      <c r="E324" s="1306"/>
      <c r="F324" s="1306"/>
    </row>
    <row r="325" spans="1:6" ht="15" customHeight="1" x14ac:dyDescent="0.2">
      <c r="A325" s="1417" t="s">
        <v>471</v>
      </c>
      <c r="B325" s="1435"/>
      <c r="C325" s="1438"/>
      <c r="D325" s="1306"/>
      <c r="E325" s="1306"/>
      <c r="F325" s="1306"/>
    </row>
    <row r="326" spans="1:6" ht="15" customHeight="1" x14ac:dyDescent="0.2">
      <c r="A326" s="1417" t="s">
        <v>472</v>
      </c>
      <c r="B326" s="1435"/>
      <c r="C326" s="1438"/>
      <c r="D326" s="1306"/>
      <c r="E326" s="1306"/>
      <c r="F326" s="1306"/>
    </row>
    <row r="327" spans="1:6" ht="15" customHeight="1" x14ac:dyDescent="0.2">
      <c r="A327" s="1421" t="s">
        <v>473</v>
      </c>
      <c r="B327" s="1435"/>
      <c r="C327" s="1438"/>
      <c r="D327" s="1306"/>
      <c r="E327" s="1306"/>
      <c r="F327" s="1306"/>
    </row>
    <row r="328" spans="1:6" ht="15" customHeight="1" x14ac:dyDescent="0.2">
      <c r="A328" s="1421" t="s">
        <v>474</v>
      </c>
      <c r="B328" s="1435"/>
      <c r="C328" s="1438"/>
      <c r="D328" s="1306"/>
      <c r="E328" s="1306"/>
      <c r="F328" s="1306"/>
    </row>
    <row r="329" spans="1:6" ht="15" customHeight="1" x14ac:dyDescent="0.2">
      <c r="A329" s="1422" t="s">
        <v>475</v>
      </c>
      <c r="B329" s="1436"/>
      <c r="C329" s="1440">
        <v>109426014</v>
      </c>
      <c r="D329" s="1306"/>
      <c r="E329" s="1306"/>
      <c r="F329" s="1306"/>
    </row>
    <row r="330" spans="1:6" ht="15" customHeight="1" x14ac:dyDescent="0.2">
      <c r="A330" s="1320"/>
      <c r="B330" s="1430" t="s">
        <v>476</v>
      </c>
      <c r="C330" s="1391">
        <f>SUM(C322:C329)</f>
        <v>118277911</v>
      </c>
      <c r="D330" s="1306"/>
      <c r="E330" s="1306"/>
      <c r="F330" s="1306"/>
    </row>
    <row r="331" spans="1:6" ht="12.75" x14ac:dyDescent="0.2">
      <c r="A331" s="1306"/>
      <c r="B331" s="1306"/>
      <c r="C331" s="1306"/>
      <c r="D331" s="1306"/>
      <c r="E331" s="1306"/>
      <c r="F331" s="1303"/>
    </row>
    <row r="332" spans="1:6" ht="12.75" x14ac:dyDescent="0.2">
      <c r="A332" s="1306"/>
      <c r="B332" s="1306"/>
      <c r="C332" s="1306"/>
      <c r="D332" s="1306"/>
      <c r="E332" s="1306"/>
      <c r="F332" s="1303"/>
    </row>
    <row r="333" spans="1:6" ht="12.75" x14ac:dyDescent="0.2">
      <c r="A333" s="1306"/>
      <c r="B333" s="1306"/>
      <c r="C333" s="1306"/>
      <c r="D333" s="1306"/>
      <c r="E333" s="1306"/>
      <c r="F333" s="1303"/>
    </row>
    <row r="334" spans="1:6" ht="12.75" x14ac:dyDescent="0.2">
      <c r="A334" s="1399"/>
      <c r="B334" s="1399"/>
      <c r="C334" s="1399"/>
      <c r="D334" s="1399"/>
      <c r="E334" s="1399"/>
      <c r="F334" s="1412"/>
    </row>
    <row r="335" spans="1:6" ht="12.75" x14ac:dyDescent="0.2">
      <c r="A335" s="1399"/>
      <c r="B335" s="1399"/>
      <c r="C335" s="1399"/>
      <c r="D335" s="1399"/>
      <c r="E335" s="1654" t="str">
        <f>[5]NOMBRE!B12</f>
        <v>SRA. MARIA INES NUÑEZ GONZALEZ</v>
      </c>
      <c r="F335" s="1654"/>
    </row>
    <row r="336" spans="1:6" ht="12.75" x14ac:dyDescent="0.2">
      <c r="A336" s="1399"/>
      <c r="B336" s="1399"/>
      <c r="C336" s="1399"/>
      <c r="D336" s="1401"/>
      <c r="E336" s="1617" t="str">
        <f>[5]NOMBRE!A12</f>
        <v>Jefe de Estadisticas</v>
      </c>
      <c r="F336" s="1617"/>
    </row>
    <row r="337" spans="1:6" ht="12.75" x14ac:dyDescent="0.2">
      <c r="A337" s="1399"/>
      <c r="B337" s="1399"/>
      <c r="C337" s="1399"/>
      <c r="D337" s="1399"/>
      <c r="E337" s="1564"/>
      <c r="F337" s="1200"/>
    </row>
    <row r="338" spans="1:6" ht="12.75" x14ac:dyDescent="0.2">
      <c r="A338" s="1399"/>
      <c r="B338" s="1399"/>
      <c r="C338" s="1399"/>
      <c r="D338" s="1399"/>
      <c r="E338" s="1200"/>
      <c r="F338" s="1200"/>
    </row>
    <row r="339" spans="1:6" ht="12.75" x14ac:dyDescent="0.2">
      <c r="A339" s="1399"/>
      <c r="B339" s="1399"/>
      <c r="C339" s="1399"/>
      <c r="D339" s="1399"/>
      <c r="E339" s="1200"/>
      <c r="F339" s="1200"/>
    </row>
    <row r="340" spans="1:6" ht="12.75" x14ac:dyDescent="0.2">
      <c r="A340" s="1399"/>
      <c r="B340" s="1399"/>
      <c r="C340" s="1399"/>
      <c r="D340" s="1399"/>
      <c r="E340" s="1200"/>
      <c r="F340" s="1200"/>
    </row>
    <row r="341" spans="1:6" ht="12.75" x14ac:dyDescent="0.2">
      <c r="A341" s="1399"/>
      <c r="B341" s="1399"/>
      <c r="C341" s="1399"/>
      <c r="D341" s="1399"/>
      <c r="E341" s="1200"/>
      <c r="F341" s="1200"/>
    </row>
    <row r="342" spans="1:6" ht="12.75" x14ac:dyDescent="0.2">
      <c r="A342" s="1399"/>
      <c r="B342" s="1399"/>
      <c r="C342" s="1399"/>
      <c r="D342" s="1399"/>
      <c r="E342" s="1200"/>
      <c r="F342" s="1200"/>
    </row>
    <row r="343" spans="1:6" ht="12.75" x14ac:dyDescent="0.2">
      <c r="A343" s="1399"/>
      <c r="B343" s="1399"/>
      <c r="C343" s="1399"/>
      <c r="D343" s="1399"/>
      <c r="E343" s="1200"/>
      <c r="F343" s="1200"/>
    </row>
    <row r="344" spans="1:6" ht="12.75" x14ac:dyDescent="0.2">
      <c r="A344" s="1399"/>
      <c r="B344" s="1399"/>
      <c r="C344" s="1399"/>
      <c r="D344" s="1399"/>
      <c r="E344" s="1654" t="str">
        <f>[5]NOMBRE!B11</f>
        <v>DR. RUBEN BRAVO CASTILLO</v>
      </c>
      <c r="F344" s="1654"/>
    </row>
    <row r="345" spans="1:6" ht="22.5" customHeight="1" x14ac:dyDescent="0.2">
      <c r="A345" s="1399"/>
      <c r="B345" s="1399"/>
      <c r="C345" s="1399"/>
      <c r="D345" s="1412"/>
      <c r="E345" s="1617" t="str">
        <f>CONCATENATE("Director ",[5]NOMBRE!B1)</f>
        <v xml:space="preserve">Director </v>
      </c>
      <c r="F345" s="1617"/>
    </row>
    <row r="346" spans="1:6" ht="12.75" x14ac:dyDescent="0.2">
      <c r="A346" s="1399"/>
      <c r="B346" s="1399"/>
      <c r="C346" s="1399"/>
      <c r="D346" s="1423"/>
      <c r="E346" s="1399"/>
      <c r="F346" s="1412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80" zoomScaleNormal="80" workbookViewId="0">
      <selection activeCell="A13" sqref="A13:E13"/>
    </sheetView>
  </sheetViews>
  <sheetFormatPr baseColWidth="10" defaultRowHeight="10.5" x14ac:dyDescent="0.15"/>
  <cols>
    <col min="1" max="1" width="20.28515625" style="1542" customWidth="1"/>
    <col min="2" max="2" width="83.140625" style="1542" customWidth="1"/>
    <col min="3" max="5" width="21.42578125" style="1542" customWidth="1"/>
    <col min="6" max="6" width="19.5703125" style="1543" customWidth="1"/>
    <col min="7" max="7" width="2.42578125" style="1542" customWidth="1"/>
    <col min="8" max="9" width="5.140625" style="1542" customWidth="1"/>
    <col min="10" max="256" width="11.42578125" style="1542"/>
    <col min="257" max="257" width="20.28515625" style="1542" customWidth="1"/>
    <col min="258" max="258" width="83.140625" style="1542" customWidth="1"/>
    <col min="259" max="261" width="21.42578125" style="1542" customWidth="1"/>
    <col min="262" max="262" width="19.5703125" style="1542" customWidth="1"/>
    <col min="263" max="263" width="2.42578125" style="1542" customWidth="1"/>
    <col min="264" max="265" width="5.140625" style="1542" customWidth="1"/>
    <col min="266" max="512" width="11.42578125" style="1542"/>
    <col min="513" max="513" width="20.28515625" style="1542" customWidth="1"/>
    <col min="514" max="514" width="83.140625" style="1542" customWidth="1"/>
    <col min="515" max="517" width="21.42578125" style="1542" customWidth="1"/>
    <col min="518" max="518" width="19.5703125" style="1542" customWidth="1"/>
    <col min="519" max="519" width="2.42578125" style="1542" customWidth="1"/>
    <col min="520" max="521" width="5.140625" style="1542" customWidth="1"/>
    <col min="522" max="768" width="11.42578125" style="1542"/>
    <col min="769" max="769" width="20.28515625" style="1542" customWidth="1"/>
    <col min="770" max="770" width="83.140625" style="1542" customWidth="1"/>
    <col min="771" max="773" width="21.42578125" style="1542" customWidth="1"/>
    <col min="774" max="774" width="19.5703125" style="1542" customWidth="1"/>
    <col min="775" max="775" width="2.42578125" style="1542" customWidth="1"/>
    <col min="776" max="777" width="5.140625" style="1542" customWidth="1"/>
    <col min="778" max="1024" width="11.42578125" style="1542"/>
    <col min="1025" max="1025" width="20.28515625" style="1542" customWidth="1"/>
    <col min="1026" max="1026" width="83.140625" style="1542" customWidth="1"/>
    <col min="1027" max="1029" width="21.42578125" style="1542" customWidth="1"/>
    <col min="1030" max="1030" width="19.5703125" style="1542" customWidth="1"/>
    <col min="1031" max="1031" width="2.42578125" style="1542" customWidth="1"/>
    <col min="1032" max="1033" width="5.140625" style="1542" customWidth="1"/>
    <col min="1034" max="1280" width="11.42578125" style="1542"/>
    <col min="1281" max="1281" width="20.28515625" style="1542" customWidth="1"/>
    <col min="1282" max="1282" width="83.140625" style="1542" customWidth="1"/>
    <col min="1283" max="1285" width="21.42578125" style="1542" customWidth="1"/>
    <col min="1286" max="1286" width="19.5703125" style="1542" customWidth="1"/>
    <col min="1287" max="1287" width="2.42578125" style="1542" customWidth="1"/>
    <col min="1288" max="1289" width="5.140625" style="1542" customWidth="1"/>
    <col min="1290" max="1536" width="11.42578125" style="1542"/>
    <col min="1537" max="1537" width="20.28515625" style="1542" customWidth="1"/>
    <col min="1538" max="1538" width="83.140625" style="1542" customWidth="1"/>
    <col min="1539" max="1541" width="21.42578125" style="1542" customWidth="1"/>
    <col min="1542" max="1542" width="19.5703125" style="1542" customWidth="1"/>
    <col min="1543" max="1543" width="2.42578125" style="1542" customWidth="1"/>
    <col min="1544" max="1545" width="5.140625" style="1542" customWidth="1"/>
    <col min="1546" max="1792" width="11.42578125" style="1542"/>
    <col min="1793" max="1793" width="20.28515625" style="1542" customWidth="1"/>
    <col min="1794" max="1794" width="83.140625" style="1542" customWidth="1"/>
    <col min="1795" max="1797" width="21.42578125" style="1542" customWidth="1"/>
    <col min="1798" max="1798" width="19.5703125" style="1542" customWidth="1"/>
    <col min="1799" max="1799" width="2.42578125" style="1542" customWidth="1"/>
    <col min="1800" max="1801" width="5.140625" style="1542" customWidth="1"/>
    <col min="1802" max="2048" width="11.42578125" style="1542"/>
    <col min="2049" max="2049" width="20.28515625" style="1542" customWidth="1"/>
    <col min="2050" max="2050" width="83.140625" style="1542" customWidth="1"/>
    <col min="2051" max="2053" width="21.42578125" style="1542" customWidth="1"/>
    <col min="2054" max="2054" width="19.5703125" style="1542" customWidth="1"/>
    <col min="2055" max="2055" width="2.42578125" style="1542" customWidth="1"/>
    <col min="2056" max="2057" width="5.140625" style="1542" customWidth="1"/>
    <col min="2058" max="2304" width="11.42578125" style="1542"/>
    <col min="2305" max="2305" width="20.28515625" style="1542" customWidth="1"/>
    <col min="2306" max="2306" width="83.140625" style="1542" customWidth="1"/>
    <col min="2307" max="2309" width="21.42578125" style="1542" customWidth="1"/>
    <col min="2310" max="2310" width="19.5703125" style="1542" customWidth="1"/>
    <col min="2311" max="2311" width="2.42578125" style="1542" customWidth="1"/>
    <col min="2312" max="2313" width="5.140625" style="1542" customWidth="1"/>
    <col min="2314" max="2560" width="11.42578125" style="1542"/>
    <col min="2561" max="2561" width="20.28515625" style="1542" customWidth="1"/>
    <col min="2562" max="2562" width="83.140625" style="1542" customWidth="1"/>
    <col min="2563" max="2565" width="21.42578125" style="1542" customWidth="1"/>
    <col min="2566" max="2566" width="19.5703125" style="1542" customWidth="1"/>
    <col min="2567" max="2567" width="2.42578125" style="1542" customWidth="1"/>
    <col min="2568" max="2569" width="5.140625" style="1542" customWidth="1"/>
    <col min="2570" max="2816" width="11.42578125" style="1542"/>
    <col min="2817" max="2817" width="20.28515625" style="1542" customWidth="1"/>
    <col min="2818" max="2818" width="83.140625" style="1542" customWidth="1"/>
    <col min="2819" max="2821" width="21.42578125" style="1542" customWidth="1"/>
    <col min="2822" max="2822" width="19.5703125" style="1542" customWidth="1"/>
    <col min="2823" max="2823" width="2.42578125" style="1542" customWidth="1"/>
    <col min="2824" max="2825" width="5.140625" style="1542" customWidth="1"/>
    <col min="2826" max="3072" width="11.42578125" style="1542"/>
    <col min="3073" max="3073" width="20.28515625" style="1542" customWidth="1"/>
    <col min="3074" max="3074" width="83.140625" style="1542" customWidth="1"/>
    <col min="3075" max="3077" width="21.42578125" style="1542" customWidth="1"/>
    <col min="3078" max="3078" width="19.5703125" style="1542" customWidth="1"/>
    <col min="3079" max="3079" width="2.42578125" style="1542" customWidth="1"/>
    <col min="3080" max="3081" width="5.140625" style="1542" customWidth="1"/>
    <col min="3082" max="3328" width="11.42578125" style="1542"/>
    <col min="3329" max="3329" width="20.28515625" style="1542" customWidth="1"/>
    <col min="3330" max="3330" width="83.140625" style="1542" customWidth="1"/>
    <col min="3331" max="3333" width="21.42578125" style="1542" customWidth="1"/>
    <col min="3334" max="3334" width="19.5703125" style="1542" customWidth="1"/>
    <col min="3335" max="3335" width="2.42578125" style="1542" customWidth="1"/>
    <col min="3336" max="3337" width="5.140625" style="1542" customWidth="1"/>
    <col min="3338" max="3584" width="11.42578125" style="1542"/>
    <col min="3585" max="3585" width="20.28515625" style="1542" customWidth="1"/>
    <col min="3586" max="3586" width="83.140625" style="1542" customWidth="1"/>
    <col min="3587" max="3589" width="21.42578125" style="1542" customWidth="1"/>
    <col min="3590" max="3590" width="19.5703125" style="1542" customWidth="1"/>
    <col min="3591" max="3591" width="2.42578125" style="1542" customWidth="1"/>
    <col min="3592" max="3593" width="5.140625" style="1542" customWidth="1"/>
    <col min="3594" max="3840" width="11.42578125" style="1542"/>
    <col min="3841" max="3841" width="20.28515625" style="1542" customWidth="1"/>
    <col min="3842" max="3842" width="83.140625" style="1542" customWidth="1"/>
    <col min="3843" max="3845" width="21.42578125" style="1542" customWidth="1"/>
    <col min="3846" max="3846" width="19.5703125" style="1542" customWidth="1"/>
    <col min="3847" max="3847" width="2.42578125" style="1542" customWidth="1"/>
    <col min="3848" max="3849" width="5.140625" style="1542" customWidth="1"/>
    <col min="3850" max="4096" width="11.42578125" style="1542"/>
    <col min="4097" max="4097" width="20.28515625" style="1542" customWidth="1"/>
    <col min="4098" max="4098" width="83.140625" style="1542" customWidth="1"/>
    <col min="4099" max="4101" width="21.42578125" style="1542" customWidth="1"/>
    <col min="4102" max="4102" width="19.5703125" style="1542" customWidth="1"/>
    <col min="4103" max="4103" width="2.42578125" style="1542" customWidth="1"/>
    <col min="4104" max="4105" width="5.140625" style="1542" customWidth="1"/>
    <col min="4106" max="4352" width="11.42578125" style="1542"/>
    <col min="4353" max="4353" width="20.28515625" style="1542" customWidth="1"/>
    <col min="4354" max="4354" width="83.140625" style="1542" customWidth="1"/>
    <col min="4355" max="4357" width="21.42578125" style="1542" customWidth="1"/>
    <col min="4358" max="4358" width="19.5703125" style="1542" customWidth="1"/>
    <col min="4359" max="4359" width="2.42578125" style="1542" customWidth="1"/>
    <col min="4360" max="4361" width="5.140625" style="1542" customWidth="1"/>
    <col min="4362" max="4608" width="11.42578125" style="1542"/>
    <col min="4609" max="4609" width="20.28515625" style="1542" customWidth="1"/>
    <col min="4610" max="4610" width="83.140625" style="1542" customWidth="1"/>
    <col min="4611" max="4613" width="21.42578125" style="1542" customWidth="1"/>
    <col min="4614" max="4614" width="19.5703125" style="1542" customWidth="1"/>
    <col min="4615" max="4615" width="2.42578125" style="1542" customWidth="1"/>
    <col min="4616" max="4617" width="5.140625" style="1542" customWidth="1"/>
    <col min="4618" max="4864" width="11.42578125" style="1542"/>
    <col min="4865" max="4865" width="20.28515625" style="1542" customWidth="1"/>
    <col min="4866" max="4866" width="83.140625" style="1542" customWidth="1"/>
    <col min="4867" max="4869" width="21.42578125" style="1542" customWidth="1"/>
    <col min="4870" max="4870" width="19.5703125" style="1542" customWidth="1"/>
    <col min="4871" max="4871" width="2.42578125" style="1542" customWidth="1"/>
    <col min="4872" max="4873" width="5.140625" style="1542" customWidth="1"/>
    <col min="4874" max="5120" width="11.42578125" style="1542"/>
    <col min="5121" max="5121" width="20.28515625" style="1542" customWidth="1"/>
    <col min="5122" max="5122" width="83.140625" style="1542" customWidth="1"/>
    <col min="5123" max="5125" width="21.42578125" style="1542" customWidth="1"/>
    <col min="5126" max="5126" width="19.5703125" style="1542" customWidth="1"/>
    <col min="5127" max="5127" width="2.42578125" style="1542" customWidth="1"/>
    <col min="5128" max="5129" width="5.140625" style="1542" customWidth="1"/>
    <col min="5130" max="5376" width="11.42578125" style="1542"/>
    <col min="5377" max="5377" width="20.28515625" style="1542" customWidth="1"/>
    <col min="5378" max="5378" width="83.140625" style="1542" customWidth="1"/>
    <col min="5379" max="5381" width="21.42578125" style="1542" customWidth="1"/>
    <col min="5382" max="5382" width="19.5703125" style="1542" customWidth="1"/>
    <col min="5383" max="5383" width="2.42578125" style="1542" customWidth="1"/>
    <col min="5384" max="5385" width="5.140625" style="1542" customWidth="1"/>
    <col min="5386" max="5632" width="11.42578125" style="1542"/>
    <col min="5633" max="5633" width="20.28515625" style="1542" customWidth="1"/>
    <col min="5634" max="5634" width="83.140625" style="1542" customWidth="1"/>
    <col min="5635" max="5637" width="21.42578125" style="1542" customWidth="1"/>
    <col min="5638" max="5638" width="19.5703125" style="1542" customWidth="1"/>
    <col min="5639" max="5639" width="2.42578125" style="1542" customWidth="1"/>
    <col min="5640" max="5641" width="5.140625" style="1542" customWidth="1"/>
    <col min="5642" max="5888" width="11.42578125" style="1542"/>
    <col min="5889" max="5889" width="20.28515625" style="1542" customWidth="1"/>
    <col min="5890" max="5890" width="83.140625" style="1542" customWidth="1"/>
    <col min="5891" max="5893" width="21.42578125" style="1542" customWidth="1"/>
    <col min="5894" max="5894" width="19.5703125" style="1542" customWidth="1"/>
    <col min="5895" max="5895" width="2.42578125" style="1542" customWidth="1"/>
    <col min="5896" max="5897" width="5.140625" style="1542" customWidth="1"/>
    <col min="5898" max="6144" width="11.42578125" style="1542"/>
    <col min="6145" max="6145" width="20.28515625" style="1542" customWidth="1"/>
    <col min="6146" max="6146" width="83.140625" style="1542" customWidth="1"/>
    <col min="6147" max="6149" width="21.42578125" style="1542" customWidth="1"/>
    <col min="6150" max="6150" width="19.5703125" style="1542" customWidth="1"/>
    <col min="6151" max="6151" width="2.42578125" style="1542" customWidth="1"/>
    <col min="6152" max="6153" width="5.140625" style="1542" customWidth="1"/>
    <col min="6154" max="6400" width="11.42578125" style="1542"/>
    <col min="6401" max="6401" width="20.28515625" style="1542" customWidth="1"/>
    <col min="6402" max="6402" width="83.140625" style="1542" customWidth="1"/>
    <col min="6403" max="6405" width="21.42578125" style="1542" customWidth="1"/>
    <col min="6406" max="6406" width="19.5703125" style="1542" customWidth="1"/>
    <col min="6407" max="6407" width="2.42578125" style="1542" customWidth="1"/>
    <col min="6408" max="6409" width="5.140625" style="1542" customWidth="1"/>
    <col min="6410" max="6656" width="11.42578125" style="1542"/>
    <col min="6657" max="6657" width="20.28515625" style="1542" customWidth="1"/>
    <col min="6658" max="6658" width="83.140625" style="1542" customWidth="1"/>
    <col min="6659" max="6661" width="21.42578125" style="1542" customWidth="1"/>
    <col min="6662" max="6662" width="19.5703125" style="1542" customWidth="1"/>
    <col min="6663" max="6663" width="2.42578125" style="1542" customWidth="1"/>
    <col min="6664" max="6665" width="5.140625" style="1542" customWidth="1"/>
    <col min="6666" max="6912" width="11.42578125" style="1542"/>
    <col min="6913" max="6913" width="20.28515625" style="1542" customWidth="1"/>
    <col min="6914" max="6914" width="83.140625" style="1542" customWidth="1"/>
    <col min="6915" max="6917" width="21.42578125" style="1542" customWidth="1"/>
    <col min="6918" max="6918" width="19.5703125" style="1542" customWidth="1"/>
    <col min="6919" max="6919" width="2.42578125" style="1542" customWidth="1"/>
    <col min="6920" max="6921" width="5.140625" style="1542" customWidth="1"/>
    <col min="6922" max="7168" width="11.42578125" style="1542"/>
    <col min="7169" max="7169" width="20.28515625" style="1542" customWidth="1"/>
    <col min="7170" max="7170" width="83.140625" style="1542" customWidth="1"/>
    <col min="7171" max="7173" width="21.42578125" style="1542" customWidth="1"/>
    <col min="7174" max="7174" width="19.5703125" style="1542" customWidth="1"/>
    <col min="7175" max="7175" width="2.42578125" style="1542" customWidth="1"/>
    <col min="7176" max="7177" width="5.140625" style="1542" customWidth="1"/>
    <col min="7178" max="7424" width="11.42578125" style="1542"/>
    <col min="7425" max="7425" width="20.28515625" style="1542" customWidth="1"/>
    <col min="7426" max="7426" width="83.140625" style="1542" customWidth="1"/>
    <col min="7427" max="7429" width="21.42578125" style="1542" customWidth="1"/>
    <col min="7430" max="7430" width="19.5703125" style="1542" customWidth="1"/>
    <col min="7431" max="7431" width="2.42578125" style="1542" customWidth="1"/>
    <col min="7432" max="7433" width="5.140625" style="1542" customWidth="1"/>
    <col min="7434" max="7680" width="11.42578125" style="1542"/>
    <col min="7681" max="7681" width="20.28515625" style="1542" customWidth="1"/>
    <col min="7682" max="7682" width="83.140625" style="1542" customWidth="1"/>
    <col min="7683" max="7685" width="21.42578125" style="1542" customWidth="1"/>
    <col min="7686" max="7686" width="19.5703125" style="1542" customWidth="1"/>
    <col min="7687" max="7687" width="2.42578125" style="1542" customWidth="1"/>
    <col min="7688" max="7689" width="5.140625" style="1542" customWidth="1"/>
    <col min="7690" max="7936" width="11.42578125" style="1542"/>
    <col min="7937" max="7937" width="20.28515625" style="1542" customWidth="1"/>
    <col min="7938" max="7938" width="83.140625" style="1542" customWidth="1"/>
    <col min="7939" max="7941" width="21.42578125" style="1542" customWidth="1"/>
    <col min="7942" max="7942" width="19.5703125" style="1542" customWidth="1"/>
    <col min="7943" max="7943" width="2.42578125" style="1542" customWidth="1"/>
    <col min="7944" max="7945" width="5.140625" style="1542" customWidth="1"/>
    <col min="7946" max="8192" width="11.42578125" style="1542"/>
    <col min="8193" max="8193" width="20.28515625" style="1542" customWidth="1"/>
    <col min="8194" max="8194" width="83.140625" style="1542" customWidth="1"/>
    <col min="8195" max="8197" width="21.42578125" style="1542" customWidth="1"/>
    <col min="8198" max="8198" width="19.5703125" style="1542" customWidth="1"/>
    <col min="8199" max="8199" width="2.42578125" style="1542" customWidth="1"/>
    <col min="8200" max="8201" width="5.140625" style="1542" customWidth="1"/>
    <col min="8202" max="8448" width="11.42578125" style="1542"/>
    <col min="8449" max="8449" width="20.28515625" style="1542" customWidth="1"/>
    <col min="8450" max="8450" width="83.140625" style="1542" customWidth="1"/>
    <col min="8451" max="8453" width="21.42578125" style="1542" customWidth="1"/>
    <col min="8454" max="8454" width="19.5703125" style="1542" customWidth="1"/>
    <col min="8455" max="8455" width="2.42578125" style="1542" customWidth="1"/>
    <col min="8456" max="8457" width="5.140625" style="1542" customWidth="1"/>
    <col min="8458" max="8704" width="11.42578125" style="1542"/>
    <col min="8705" max="8705" width="20.28515625" style="1542" customWidth="1"/>
    <col min="8706" max="8706" width="83.140625" style="1542" customWidth="1"/>
    <col min="8707" max="8709" width="21.42578125" style="1542" customWidth="1"/>
    <col min="8710" max="8710" width="19.5703125" style="1542" customWidth="1"/>
    <col min="8711" max="8711" width="2.42578125" style="1542" customWidth="1"/>
    <col min="8712" max="8713" width="5.140625" style="1542" customWidth="1"/>
    <col min="8714" max="8960" width="11.42578125" style="1542"/>
    <col min="8961" max="8961" width="20.28515625" style="1542" customWidth="1"/>
    <col min="8962" max="8962" width="83.140625" style="1542" customWidth="1"/>
    <col min="8963" max="8965" width="21.42578125" style="1542" customWidth="1"/>
    <col min="8966" max="8966" width="19.5703125" style="1542" customWidth="1"/>
    <col min="8967" max="8967" width="2.42578125" style="1542" customWidth="1"/>
    <col min="8968" max="8969" width="5.140625" style="1542" customWidth="1"/>
    <col min="8970" max="9216" width="11.42578125" style="1542"/>
    <col min="9217" max="9217" width="20.28515625" style="1542" customWidth="1"/>
    <col min="9218" max="9218" width="83.140625" style="1542" customWidth="1"/>
    <col min="9219" max="9221" width="21.42578125" style="1542" customWidth="1"/>
    <col min="9222" max="9222" width="19.5703125" style="1542" customWidth="1"/>
    <col min="9223" max="9223" width="2.42578125" style="1542" customWidth="1"/>
    <col min="9224" max="9225" width="5.140625" style="1542" customWidth="1"/>
    <col min="9226" max="9472" width="11.42578125" style="1542"/>
    <col min="9473" max="9473" width="20.28515625" style="1542" customWidth="1"/>
    <col min="9474" max="9474" width="83.140625" style="1542" customWidth="1"/>
    <col min="9475" max="9477" width="21.42578125" style="1542" customWidth="1"/>
    <col min="9478" max="9478" width="19.5703125" style="1542" customWidth="1"/>
    <col min="9479" max="9479" width="2.42578125" style="1542" customWidth="1"/>
    <col min="9480" max="9481" width="5.140625" style="1542" customWidth="1"/>
    <col min="9482" max="9728" width="11.42578125" style="1542"/>
    <col min="9729" max="9729" width="20.28515625" style="1542" customWidth="1"/>
    <col min="9730" max="9730" width="83.140625" style="1542" customWidth="1"/>
    <col min="9731" max="9733" width="21.42578125" style="1542" customWidth="1"/>
    <col min="9734" max="9734" width="19.5703125" style="1542" customWidth="1"/>
    <col min="9735" max="9735" width="2.42578125" style="1542" customWidth="1"/>
    <col min="9736" max="9737" width="5.140625" style="1542" customWidth="1"/>
    <col min="9738" max="9984" width="11.42578125" style="1542"/>
    <col min="9985" max="9985" width="20.28515625" style="1542" customWidth="1"/>
    <col min="9986" max="9986" width="83.140625" style="1542" customWidth="1"/>
    <col min="9987" max="9989" width="21.42578125" style="1542" customWidth="1"/>
    <col min="9990" max="9990" width="19.5703125" style="1542" customWidth="1"/>
    <col min="9991" max="9991" width="2.42578125" style="1542" customWidth="1"/>
    <col min="9992" max="9993" width="5.140625" style="1542" customWidth="1"/>
    <col min="9994" max="10240" width="11.42578125" style="1542"/>
    <col min="10241" max="10241" width="20.28515625" style="1542" customWidth="1"/>
    <col min="10242" max="10242" width="83.140625" style="1542" customWidth="1"/>
    <col min="10243" max="10245" width="21.42578125" style="1542" customWidth="1"/>
    <col min="10246" max="10246" width="19.5703125" style="1542" customWidth="1"/>
    <col min="10247" max="10247" width="2.42578125" style="1542" customWidth="1"/>
    <col min="10248" max="10249" width="5.140625" style="1542" customWidth="1"/>
    <col min="10250" max="10496" width="11.42578125" style="1542"/>
    <col min="10497" max="10497" width="20.28515625" style="1542" customWidth="1"/>
    <col min="10498" max="10498" width="83.140625" style="1542" customWidth="1"/>
    <col min="10499" max="10501" width="21.42578125" style="1542" customWidth="1"/>
    <col min="10502" max="10502" width="19.5703125" style="1542" customWidth="1"/>
    <col min="10503" max="10503" width="2.42578125" style="1542" customWidth="1"/>
    <col min="10504" max="10505" width="5.140625" style="1542" customWidth="1"/>
    <col min="10506" max="10752" width="11.42578125" style="1542"/>
    <col min="10753" max="10753" width="20.28515625" style="1542" customWidth="1"/>
    <col min="10754" max="10754" width="83.140625" style="1542" customWidth="1"/>
    <col min="10755" max="10757" width="21.42578125" style="1542" customWidth="1"/>
    <col min="10758" max="10758" width="19.5703125" style="1542" customWidth="1"/>
    <col min="10759" max="10759" width="2.42578125" style="1542" customWidth="1"/>
    <col min="10760" max="10761" width="5.140625" style="1542" customWidth="1"/>
    <col min="10762" max="11008" width="11.42578125" style="1542"/>
    <col min="11009" max="11009" width="20.28515625" style="1542" customWidth="1"/>
    <col min="11010" max="11010" width="83.140625" style="1542" customWidth="1"/>
    <col min="11011" max="11013" width="21.42578125" style="1542" customWidth="1"/>
    <col min="11014" max="11014" width="19.5703125" style="1542" customWidth="1"/>
    <col min="11015" max="11015" width="2.42578125" style="1542" customWidth="1"/>
    <col min="11016" max="11017" width="5.140625" style="1542" customWidth="1"/>
    <col min="11018" max="11264" width="11.42578125" style="1542"/>
    <col min="11265" max="11265" width="20.28515625" style="1542" customWidth="1"/>
    <col min="11266" max="11266" width="83.140625" style="1542" customWidth="1"/>
    <col min="11267" max="11269" width="21.42578125" style="1542" customWidth="1"/>
    <col min="11270" max="11270" width="19.5703125" style="1542" customWidth="1"/>
    <col min="11271" max="11271" width="2.42578125" style="1542" customWidth="1"/>
    <col min="11272" max="11273" width="5.140625" style="1542" customWidth="1"/>
    <col min="11274" max="11520" width="11.42578125" style="1542"/>
    <col min="11521" max="11521" width="20.28515625" style="1542" customWidth="1"/>
    <col min="11522" max="11522" width="83.140625" style="1542" customWidth="1"/>
    <col min="11523" max="11525" width="21.42578125" style="1542" customWidth="1"/>
    <col min="11526" max="11526" width="19.5703125" style="1542" customWidth="1"/>
    <col min="11527" max="11527" width="2.42578125" style="1542" customWidth="1"/>
    <col min="11528" max="11529" width="5.140625" style="1542" customWidth="1"/>
    <col min="11530" max="11776" width="11.42578125" style="1542"/>
    <col min="11777" max="11777" width="20.28515625" style="1542" customWidth="1"/>
    <col min="11778" max="11778" width="83.140625" style="1542" customWidth="1"/>
    <col min="11779" max="11781" width="21.42578125" style="1542" customWidth="1"/>
    <col min="11782" max="11782" width="19.5703125" style="1542" customWidth="1"/>
    <col min="11783" max="11783" width="2.42578125" style="1542" customWidth="1"/>
    <col min="11784" max="11785" width="5.140625" style="1542" customWidth="1"/>
    <col min="11786" max="12032" width="11.42578125" style="1542"/>
    <col min="12033" max="12033" width="20.28515625" style="1542" customWidth="1"/>
    <col min="12034" max="12034" width="83.140625" style="1542" customWidth="1"/>
    <col min="12035" max="12037" width="21.42578125" style="1542" customWidth="1"/>
    <col min="12038" max="12038" width="19.5703125" style="1542" customWidth="1"/>
    <col min="12039" max="12039" width="2.42578125" style="1542" customWidth="1"/>
    <col min="12040" max="12041" width="5.140625" style="1542" customWidth="1"/>
    <col min="12042" max="12288" width="11.42578125" style="1542"/>
    <col min="12289" max="12289" width="20.28515625" style="1542" customWidth="1"/>
    <col min="12290" max="12290" width="83.140625" style="1542" customWidth="1"/>
    <col min="12291" max="12293" width="21.42578125" style="1542" customWidth="1"/>
    <col min="12294" max="12294" width="19.5703125" style="1542" customWidth="1"/>
    <col min="12295" max="12295" width="2.42578125" style="1542" customWidth="1"/>
    <col min="12296" max="12297" width="5.140625" style="1542" customWidth="1"/>
    <col min="12298" max="12544" width="11.42578125" style="1542"/>
    <col min="12545" max="12545" width="20.28515625" style="1542" customWidth="1"/>
    <col min="12546" max="12546" width="83.140625" style="1542" customWidth="1"/>
    <col min="12547" max="12549" width="21.42578125" style="1542" customWidth="1"/>
    <col min="12550" max="12550" width="19.5703125" style="1542" customWidth="1"/>
    <col min="12551" max="12551" width="2.42578125" style="1542" customWidth="1"/>
    <col min="12552" max="12553" width="5.140625" style="1542" customWidth="1"/>
    <col min="12554" max="12800" width="11.42578125" style="1542"/>
    <col min="12801" max="12801" width="20.28515625" style="1542" customWidth="1"/>
    <col min="12802" max="12802" width="83.140625" style="1542" customWidth="1"/>
    <col min="12803" max="12805" width="21.42578125" style="1542" customWidth="1"/>
    <col min="12806" max="12806" width="19.5703125" style="1542" customWidth="1"/>
    <col min="12807" max="12807" width="2.42578125" style="1542" customWidth="1"/>
    <col min="12808" max="12809" width="5.140625" style="1542" customWidth="1"/>
    <col min="12810" max="13056" width="11.42578125" style="1542"/>
    <col min="13057" max="13057" width="20.28515625" style="1542" customWidth="1"/>
    <col min="13058" max="13058" width="83.140625" style="1542" customWidth="1"/>
    <col min="13059" max="13061" width="21.42578125" style="1542" customWidth="1"/>
    <col min="13062" max="13062" width="19.5703125" style="1542" customWidth="1"/>
    <col min="13063" max="13063" width="2.42578125" style="1542" customWidth="1"/>
    <col min="13064" max="13065" width="5.140625" style="1542" customWidth="1"/>
    <col min="13066" max="13312" width="11.42578125" style="1542"/>
    <col min="13313" max="13313" width="20.28515625" style="1542" customWidth="1"/>
    <col min="13314" max="13314" width="83.140625" style="1542" customWidth="1"/>
    <col min="13315" max="13317" width="21.42578125" style="1542" customWidth="1"/>
    <col min="13318" max="13318" width="19.5703125" style="1542" customWidth="1"/>
    <col min="13319" max="13319" width="2.42578125" style="1542" customWidth="1"/>
    <col min="13320" max="13321" width="5.140625" style="1542" customWidth="1"/>
    <col min="13322" max="13568" width="11.42578125" style="1542"/>
    <col min="13569" max="13569" width="20.28515625" style="1542" customWidth="1"/>
    <col min="13570" max="13570" width="83.140625" style="1542" customWidth="1"/>
    <col min="13571" max="13573" width="21.42578125" style="1542" customWidth="1"/>
    <col min="13574" max="13574" width="19.5703125" style="1542" customWidth="1"/>
    <col min="13575" max="13575" width="2.42578125" style="1542" customWidth="1"/>
    <col min="13576" max="13577" width="5.140625" style="1542" customWidth="1"/>
    <col min="13578" max="13824" width="11.42578125" style="1542"/>
    <col min="13825" max="13825" width="20.28515625" style="1542" customWidth="1"/>
    <col min="13826" max="13826" width="83.140625" style="1542" customWidth="1"/>
    <col min="13827" max="13829" width="21.42578125" style="1542" customWidth="1"/>
    <col min="13830" max="13830" width="19.5703125" style="1542" customWidth="1"/>
    <col min="13831" max="13831" width="2.42578125" style="1542" customWidth="1"/>
    <col min="13832" max="13833" width="5.140625" style="1542" customWidth="1"/>
    <col min="13834" max="14080" width="11.42578125" style="1542"/>
    <col min="14081" max="14081" width="20.28515625" style="1542" customWidth="1"/>
    <col min="14082" max="14082" width="83.140625" style="1542" customWidth="1"/>
    <col min="14083" max="14085" width="21.42578125" style="1542" customWidth="1"/>
    <col min="14086" max="14086" width="19.5703125" style="1542" customWidth="1"/>
    <col min="14087" max="14087" width="2.42578125" style="1542" customWidth="1"/>
    <col min="14088" max="14089" width="5.140625" style="1542" customWidth="1"/>
    <col min="14090" max="14336" width="11.42578125" style="1542"/>
    <col min="14337" max="14337" width="20.28515625" style="1542" customWidth="1"/>
    <col min="14338" max="14338" width="83.140625" style="1542" customWidth="1"/>
    <col min="14339" max="14341" width="21.42578125" style="1542" customWidth="1"/>
    <col min="14342" max="14342" width="19.5703125" style="1542" customWidth="1"/>
    <col min="14343" max="14343" width="2.42578125" style="1542" customWidth="1"/>
    <col min="14344" max="14345" width="5.140625" style="1542" customWidth="1"/>
    <col min="14346" max="14592" width="11.42578125" style="1542"/>
    <col min="14593" max="14593" width="20.28515625" style="1542" customWidth="1"/>
    <col min="14594" max="14594" width="83.140625" style="1542" customWidth="1"/>
    <col min="14595" max="14597" width="21.42578125" style="1542" customWidth="1"/>
    <col min="14598" max="14598" width="19.5703125" style="1542" customWidth="1"/>
    <col min="14599" max="14599" width="2.42578125" style="1542" customWidth="1"/>
    <col min="14600" max="14601" width="5.140625" style="1542" customWidth="1"/>
    <col min="14602" max="14848" width="11.42578125" style="1542"/>
    <col min="14849" max="14849" width="20.28515625" style="1542" customWidth="1"/>
    <col min="14850" max="14850" width="83.140625" style="1542" customWidth="1"/>
    <col min="14851" max="14853" width="21.42578125" style="1542" customWidth="1"/>
    <col min="14854" max="14854" width="19.5703125" style="1542" customWidth="1"/>
    <col min="14855" max="14855" width="2.42578125" style="1542" customWidth="1"/>
    <col min="14856" max="14857" width="5.140625" style="1542" customWidth="1"/>
    <col min="14858" max="15104" width="11.42578125" style="1542"/>
    <col min="15105" max="15105" width="20.28515625" style="1542" customWidth="1"/>
    <col min="15106" max="15106" width="83.140625" style="1542" customWidth="1"/>
    <col min="15107" max="15109" width="21.42578125" style="1542" customWidth="1"/>
    <col min="15110" max="15110" width="19.5703125" style="1542" customWidth="1"/>
    <col min="15111" max="15111" width="2.42578125" style="1542" customWidth="1"/>
    <col min="15112" max="15113" width="5.140625" style="1542" customWidth="1"/>
    <col min="15114" max="15360" width="11.42578125" style="1542"/>
    <col min="15361" max="15361" width="20.28515625" style="1542" customWidth="1"/>
    <col min="15362" max="15362" width="83.140625" style="1542" customWidth="1"/>
    <col min="15363" max="15365" width="21.42578125" style="1542" customWidth="1"/>
    <col min="15366" max="15366" width="19.5703125" style="1542" customWidth="1"/>
    <col min="15367" max="15367" width="2.42578125" style="1542" customWidth="1"/>
    <col min="15368" max="15369" width="5.140625" style="1542" customWidth="1"/>
    <col min="15370" max="15616" width="11.42578125" style="1542"/>
    <col min="15617" max="15617" width="20.28515625" style="1542" customWidth="1"/>
    <col min="15618" max="15618" width="83.140625" style="1542" customWidth="1"/>
    <col min="15619" max="15621" width="21.42578125" style="1542" customWidth="1"/>
    <col min="15622" max="15622" width="19.5703125" style="1542" customWidth="1"/>
    <col min="15623" max="15623" width="2.42578125" style="1542" customWidth="1"/>
    <col min="15624" max="15625" width="5.140625" style="1542" customWidth="1"/>
    <col min="15626" max="15872" width="11.42578125" style="1542"/>
    <col min="15873" max="15873" width="20.28515625" style="1542" customWidth="1"/>
    <col min="15874" max="15874" width="83.140625" style="1542" customWidth="1"/>
    <col min="15875" max="15877" width="21.42578125" style="1542" customWidth="1"/>
    <col min="15878" max="15878" width="19.5703125" style="1542" customWidth="1"/>
    <col min="15879" max="15879" width="2.42578125" style="1542" customWidth="1"/>
    <col min="15880" max="15881" width="5.140625" style="1542" customWidth="1"/>
    <col min="15882" max="16128" width="11.42578125" style="1542"/>
    <col min="16129" max="16129" width="20.28515625" style="1542" customWidth="1"/>
    <col min="16130" max="16130" width="83.140625" style="1542" customWidth="1"/>
    <col min="16131" max="16133" width="21.42578125" style="1542" customWidth="1"/>
    <col min="16134" max="16134" width="19.5703125" style="1542" customWidth="1"/>
    <col min="16135" max="16135" width="2.42578125" style="1542" customWidth="1"/>
    <col min="16136" max="16137" width="5.140625" style="1542" customWidth="1"/>
    <col min="16138" max="16384" width="11.42578125" style="1542"/>
  </cols>
  <sheetData>
    <row r="1" spans="1:7" ht="12.75" x14ac:dyDescent="0.2">
      <c r="A1" s="1300" t="s">
        <v>0</v>
      </c>
      <c r="B1" s="1301"/>
      <c r="C1" s="1583" t="s">
        <v>1</v>
      </c>
      <c r="D1" s="1584"/>
      <c r="E1" s="1585"/>
      <c r="F1" s="1302"/>
    </row>
    <row r="2" spans="1:7" ht="12.75" x14ac:dyDescent="0.2">
      <c r="A2" s="1300" t="str">
        <f>CONCATENATE("COMUNA: ",[6]NOMBRE!B2," - ","( ",[6]NOMBRE!C2,[6]NOMBRE!D2,[6]NOMBRE!E2,[6]NOMBRE!F2,[6]NOMBRE!G2," )")</f>
        <v>COMUNA: LINARES - ( 07401 )</v>
      </c>
      <c r="B2" s="1301"/>
      <c r="C2" s="1586"/>
      <c r="D2" s="1587"/>
      <c r="E2" s="1588"/>
      <c r="F2" s="1303"/>
      <c r="G2" s="1304"/>
    </row>
    <row r="3" spans="1:7" ht="12.75" x14ac:dyDescent="0.2">
      <c r="A3" s="1300" t="str">
        <f>CONCATENATE("ESTABLECIMIENTO: ",[6]NOMBRE!B3," - ","( ",[6]NOMBRE!C3,[6]NOMBRE!D3,[6]NOMBRE!E3,[6]NOMBRE!F3,[6]NOMBRE!G3," )")</f>
        <v>ESTABLECIMIENTO: HOSPITAL DE LINARES  - ( 16108 )</v>
      </c>
      <c r="B3" s="1301"/>
      <c r="C3" s="1583" t="s">
        <v>4</v>
      </c>
      <c r="D3" s="1584"/>
      <c r="E3" s="1585"/>
      <c r="F3" s="1303"/>
      <c r="G3" s="1305"/>
    </row>
    <row r="4" spans="1:7" ht="12.75" x14ac:dyDescent="0.2">
      <c r="A4" s="1300" t="str">
        <f>CONCATENATE("MES: ",[6]NOMBRE!B6," - ","( ",[6]NOMBRE!C6,[6]NOMBRE!D6," )")</f>
        <v>MES: AGOSTO - ( 08 )</v>
      </c>
      <c r="B4" s="1301"/>
      <c r="C4" s="1586" t="str">
        <f>CONCATENATE([6]NOMBRE!B6," ","( ",[6]NOMBRE!C6,[6]NOMBRE!D6," )")</f>
        <v>AGOSTO ( 08 )</v>
      </c>
      <c r="D4" s="1587"/>
      <c r="E4" s="1588"/>
      <c r="F4" s="1303"/>
      <c r="G4" s="1305"/>
    </row>
    <row r="5" spans="1:7" ht="12.75" x14ac:dyDescent="0.2">
      <c r="A5" s="1300" t="str">
        <f>CONCATENATE("AÑO: ",[6]NOMBRE!B7)</f>
        <v>AÑO: 2013</v>
      </c>
      <c r="B5" s="1301"/>
      <c r="C5" s="1583" t="s">
        <v>8</v>
      </c>
      <c r="D5" s="1584"/>
      <c r="E5" s="1585"/>
      <c r="F5" s="1303"/>
      <c r="G5" s="1305"/>
    </row>
    <row r="6" spans="1:7" ht="12.75" x14ac:dyDescent="0.2">
      <c r="A6" s="1306"/>
      <c r="B6" s="1306"/>
      <c r="C6" s="1586">
        <f>[6]NOMBRE!B7</f>
        <v>2013</v>
      </c>
      <c r="D6" s="1587"/>
      <c r="E6" s="1588"/>
      <c r="F6" s="1303"/>
      <c r="G6" s="1305"/>
    </row>
    <row r="7" spans="1:7" ht="15" x14ac:dyDescent="0.2">
      <c r="A7" s="1595" t="s">
        <v>9</v>
      </c>
      <c r="B7" s="1596"/>
      <c r="C7" s="1600" t="s">
        <v>10</v>
      </c>
      <c r="D7" s="1601"/>
      <c r="E7" s="1602"/>
      <c r="F7" s="1303"/>
      <c r="G7" s="1305"/>
    </row>
    <row r="8" spans="1:7" ht="15" x14ac:dyDescent="0.2">
      <c r="A8" s="1306"/>
      <c r="B8" s="1572" t="s">
        <v>11</v>
      </c>
      <c r="C8" s="1586" t="str">
        <f>CONCATENATE([6]NOMBRE!B3," ","( ",[6]NOMBRE!C3,[6]NOMBRE!D3,[6]NOMBRE!E3,[6]NOMBRE!F3,[6]NOMBRE!G3," )")</f>
        <v>HOSPITAL DE LINARES  ( 16108 )</v>
      </c>
      <c r="D8" s="1587"/>
      <c r="E8" s="1588"/>
      <c r="F8" s="1303"/>
      <c r="G8" s="1305"/>
    </row>
    <row r="9" spans="1:7" ht="12.75" x14ac:dyDescent="0.2">
      <c r="A9" s="1306"/>
      <c r="B9" s="1306"/>
      <c r="C9" s="1306"/>
      <c r="D9" s="1306"/>
      <c r="E9" s="1306"/>
      <c r="F9" s="1303"/>
      <c r="G9" s="1305"/>
    </row>
    <row r="10" spans="1:7" ht="12.75" x14ac:dyDescent="0.2">
      <c r="A10" s="1306"/>
      <c r="B10" s="1306"/>
      <c r="C10" s="1306"/>
      <c r="D10" s="1306"/>
      <c r="E10" s="1306"/>
      <c r="F10" s="1303"/>
      <c r="G10" s="1307"/>
    </row>
    <row r="11" spans="1:7" ht="12.75" x14ac:dyDescent="0.2">
      <c r="A11" s="1589" t="s">
        <v>13</v>
      </c>
      <c r="B11" s="1590"/>
      <c r="C11" s="1590"/>
      <c r="D11" s="1590"/>
      <c r="E11" s="1591"/>
      <c r="F11" s="1303"/>
    </row>
    <row r="12" spans="1:7" ht="43.5" customHeight="1" x14ac:dyDescent="0.2">
      <c r="A12" s="1077" t="s">
        <v>14</v>
      </c>
      <c r="B12" s="1077" t="s">
        <v>15</v>
      </c>
      <c r="C12" s="1569" t="s">
        <v>16</v>
      </c>
      <c r="D12" s="1123" t="s">
        <v>17</v>
      </c>
      <c r="E12" s="1571" t="s">
        <v>18</v>
      </c>
      <c r="F12" s="1306"/>
    </row>
    <row r="13" spans="1:7" ht="12.75" customHeight="1" x14ac:dyDescent="0.2">
      <c r="A13" s="1592" t="s">
        <v>19</v>
      </c>
      <c r="B13" s="1593"/>
      <c r="C13" s="1593"/>
      <c r="D13" s="1593"/>
      <c r="E13" s="1594"/>
      <c r="F13" s="1306"/>
    </row>
    <row r="14" spans="1:7" ht="15" customHeight="1" x14ac:dyDescent="0.2">
      <c r="A14" s="1467" t="s">
        <v>20</v>
      </c>
      <c r="B14" s="1476" t="s">
        <v>21</v>
      </c>
      <c r="C14" s="1417">
        <f>[6]BS17A!$D13</f>
        <v>0</v>
      </c>
      <c r="D14" s="1308">
        <f>[6]BS17A!$U13</f>
        <v>4050</v>
      </c>
      <c r="E14" s="1309">
        <f>[6]BS17A!$V13</f>
        <v>0</v>
      </c>
      <c r="F14" s="1306"/>
    </row>
    <row r="15" spans="1:7" ht="15" customHeight="1" x14ac:dyDescent="0.2">
      <c r="A15" s="1468" t="s">
        <v>22</v>
      </c>
      <c r="B15" s="1464" t="s">
        <v>23</v>
      </c>
      <c r="C15" s="1417">
        <f>[6]BS17A!$D14</f>
        <v>0</v>
      </c>
      <c r="D15" s="1311">
        <f>[6]BS17A!$U14</f>
        <v>5090</v>
      </c>
      <c r="E15" s="1312">
        <f>[6]BS17A!$V14</f>
        <v>0</v>
      </c>
      <c r="F15" s="1306"/>
    </row>
    <row r="16" spans="1:7" ht="15" customHeight="1" x14ac:dyDescent="0.2">
      <c r="A16" s="1468" t="s">
        <v>24</v>
      </c>
      <c r="B16" s="1464" t="s">
        <v>25</v>
      </c>
      <c r="C16" s="1417">
        <f>[6]BS17A!$D15</f>
        <v>6366</v>
      </c>
      <c r="D16" s="1311">
        <f>[6]BS17A!$U15</f>
        <v>10920</v>
      </c>
      <c r="E16" s="1312">
        <f>[6]BS17A!$V15</f>
        <v>69516720</v>
      </c>
      <c r="F16" s="1306"/>
    </row>
    <row r="17" spans="1:6" ht="15" customHeight="1" x14ac:dyDescent="0.2">
      <c r="A17" s="1468" t="s">
        <v>26</v>
      </c>
      <c r="B17" s="1464" t="s">
        <v>27</v>
      </c>
      <c r="C17" s="1417">
        <f>[6]BS17A!$D16</f>
        <v>0</v>
      </c>
      <c r="D17" s="1311">
        <f>[6]BS17A!$U16</f>
        <v>6520</v>
      </c>
      <c r="E17" s="1312">
        <f>[6]BS17A!$V16</f>
        <v>0</v>
      </c>
      <c r="F17" s="1306"/>
    </row>
    <row r="18" spans="1:6" ht="15" customHeight="1" x14ac:dyDescent="0.2">
      <c r="A18" s="1468" t="s">
        <v>28</v>
      </c>
      <c r="B18" s="1464" t="s">
        <v>29</v>
      </c>
      <c r="C18" s="1417">
        <f>[6]BS17A!$D17</f>
        <v>0</v>
      </c>
      <c r="D18" s="1311">
        <f>[6]BS17A!$U17</f>
        <v>7160</v>
      </c>
      <c r="E18" s="1312">
        <f>[6]BS17A!$V17</f>
        <v>0</v>
      </c>
      <c r="F18" s="1306"/>
    </row>
    <row r="19" spans="1:6" ht="33" customHeight="1" x14ac:dyDescent="0.2">
      <c r="A19" s="1468" t="s">
        <v>30</v>
      </c>
      <c r="B19" s="1298" t="s">
        <v>31</v>
      </c>
      <c r="C19" s="1417">
        <f>[6]BS17A!$D20</f>
        <v>0</v>
      </c>
      <c r="D19" s="1311">
        <f>[6]BS17A!$U20</f>
        <v>5520</v>
      </c>
      <c r="E19" s="1312">
        <f>[6]BS17A!$V20</f>
        <v>0</v>
      </c>
      <c r="F19" s="1306"/>
    </row>
    <row r="20" spans="1:6" ht="42.75" customHeight="1" x14ac:dyDescent="0.2">
      <c r="A20" s="1468" t="s">
        <v>32</v>
      </c>
      <c r="B20" s="1298" t="s">
        <v>33</v>
      </c>
      <c r="C20" s="1417">
        <f>[6]BS17A!$D21</f>
        <v>0</v>
      </c>
      <c r="D20" s="1311">
        <f>[6]BS17A!$U21</f>
        <v>6620</v>
      </c>
      <c r="E20" s="1312">
        <f>[6]BS17A!$V21</f>
        <v>0</v>
      </c>
      <c r="F20" s="1306"/>
    </row>
    <row r="21" spans="1:6" ht="42.75" customHeight="1" x14ac:dyDescent="0.2">
      <c r="A21" s="1468" t="s">
        <v>34</v>
      </c>
      <c r="B21" s="1298" t="s">
        <v>35</v>
      </c>
      <c r="C21" s="1417">
        <f>[6]BS17A!$D22</f>
        <v>0</v>
      </c>
      <c r="D21" s="1311">
        <f>[6]BS17A!$U22</f>
        <v>8210</v>
      </c>
      <c r="E21" s="1312">
        <f>[6]BS17A!$V22</f>
        <v>0</v>
      </c>
      <c r="F21" s="1306"/>
    </row>
    <row r="22" spans="1:6" ht="32.25" customHeight="1" x14ac:dyDescent="0.2">
      <c r="A22" s="1468" t="s">
        <v>36</v>
      </c>
      <c r="B22" s="1298" t="s">
        <v>37</v>
      </c>
      <c r="C22" s="1417">
        <f>[6]BS17A!$D23</f>
        <v>1817</v>
      </c>
      <c r="D22" s="1311">
        <f>[6]BS17A!$U23</f>
        <v>5520</v>
      </c>
      <c r="E22" s="1312">
        <f>[6]BS17A!$V23</f>
        <v>10029840</v>
      </c>
      <c r="F22" s="1306"/>
    </row>
    <row r="23" spans="1:6" ht="40.5" customHeight="1" x14ac:dyDescent="0.2">
      <c r="A23" s="1468" t="s">
        <v>38</v>
      </c>
      <c r="B23" s="1298" t="s">
        <v>39</v>
      </c>
      <c r="C23" s="1417">
        <f>[6]BS17A!$D24</f>
        <v>778</v>
      </c>
      <c r="D23" s="1311">
        <f>[6]BS17A!$U24</f>
        <v>6620</v>
      </c>
      <c r="E23" s="1312">
        <f>[6]BS17A!$V24</f>
        <v>5150360</v>
      </c>
      <c r="F23" s="1306"/>
    </row>
    <row r="24" spans="1:6" ht="27" customHeight="1" x14ac:dyDescent="0.2">
      <c r="A24" s="1468" t="s">
        <v>40</v>
      </c>
      <c r="B24" s="1298" t="s">
        <v>41</v>
      </c>
      <c r="C24" s="1417">
        <f>[6]BS17A!$D25</f>
        <v>1770</v>
      </c>
      <c r="D24" s="1311">
        <f>[6]BS17A!$U25</f>
        <v>8210</v>
      </c>
      <c r="E24" s="1312">
        <f>[6]BS17A!$V25</f>
        <v>14531700</v>
      </c>
      <c r="F24" s="1306"/>
    </row>
    <row r="25" spans="1:6" ht="15" customHeight="1" x14ac:dyDescent="0.2">
      <c r="A25" s="1468" t="s">
        <v>42</v>
      </c>
      <c r="B25" s="1463" t="s">
        <v>43</v>
      </c>
      <c r="C25" s="1417">
        <f>+[6]BS17A!$D795</f>
        <v>204</v>
      </c>
      <c r="D25" s="1311">
        <f>+[6]BS17A!$U795</f>
        <v>6700</v>
      </c>
      <c r="E25" s="1312">
        <f>+[6]BS17A!$V795</f>
        <v>1366800</v>
      </c>
      <c r="F25" s="1306"/>
    </row>
    <row r="26" spans="1:6" ht="15" customHeight="1" x14ac:dyDescent="0.2">
      <c r="A26" s="1469" t="s">
        <v>44</v>
      </c>
      <c r="B26" s="1483" t="s">
        <v>45</v>
      </c>
      <c r="C26" s="1429">
        <f>+[6]BS17A!$D800</f>
        <v>1</v>
      </c>
      <c r="D26" s="1313">
        <f>+[6]BS17A!$U800</f>
        <v>27750</v>
      </c>
      <c r="E26" s="1314">
        <f>+[6]BS17A!$V800</f>
        <v>27750</v>
      </c>
      <c r="F26" s="1306"/>
    </row>
    <row r="27" spans="1:6" ht="18" customHeight="1" x14ac:dyDescent="0.2">
      <c r="A27" s="1592" t="s">
        <v>46</v>
      </c>
      <c r="B27" s="1593"/>
      <c r="C27" s="1593"/>
      <c r="D27" s="1593"/>
      <c r="E27" s="1594"/>
      <c r="F27" s="1306"/>
    </row>
    <row r="28" spans="1:6" ht="15" customHeight="1" x14ac:dyDescent="0.2">
      <c r="A28" s="1467" t="s">
        <v>47</v>
      </c>
      <c r="B28" s="1476" t="s">
        <v>48</v>
      </c>
      <c r="C28" s="1420">
        <f>[6]BS17A!$D27</f>
        <v>1844</v>
      </c>
      <c r="D28" s="1308">
        <f>[6]BS17A!$U27</f>
        <v>1080</v>
      </c>
      <c r="E28" s="1309">
        <f>[6]BS17A!$V27</f>
        <v>1991520</v>
      </c>
      <c r="F28" s="1306"/>
    </row>
    <row r="29" spans="1:6" ht="15" customHeight="1" x14ac:dyDescent="0.2">
      <c r="A29" s="1468" t="s">
        <v>49</v>
      </c>
      <c r="B29" s="1482" t="s">
        <v>50</v>
      </c>
      <c r="C29" s="1417">
        <f>[6]BS17A!$D28</f>
        <v>0</v>
      </c>
      <c r="D29" s="1311">
        <f>[6]BS17A!$U28</f>
        <v>1840</v>
      </c>
      <c r="E29" s="1312">
        <f>[6]BS17A!$V28</f>
        <v>0</v>
      </c>
      <c r="F29" s="1306"/>
    </row>
    <row r="30" spans="1:6" ht="15" customHeight="1" x14ac:dyDescent="0.2">
      <c r="A30" s="1468" t="s">
        <v>51</v>
      </c>
      <c r="B30" s="1464" t="s">
        <v>52</v>
      </c>
      <c r="C30" s="1417">
        <f>[6]BS17A!$D29</f>
        <v>0</v>
      </c>
      <c r="D30" s="1311">
        <f>[6]BS17A!$U29</f>
        <v>590</v>
      </c>
      <c r="E30" s="1312">
        <f>[6]BS17A!$V29</f>
        <v>0</v>
      </c>
      <c r="F30" s="1306"/>
    </row>
    <row r="31" spans="1:6" ht="15" customHeight="1" x14ac:dyDescent="0.2">
      <c r="A31" s="1468" t="s">
        <v>53</v>
      </c>
      <c r="B31" s="1464" t="s">
        <v>54</v>
      </c>
      <c r="C31" s="1417">
        <f>[6]BS17A!$D30</f>
        <v>33</v>
      </c>
      <c r="D31" s="1311">
        <f>[6]BS17A!$U30</f>
        <v>1460</v>
      </c>
      <c r="E31" s="1312">
        <f>[6]BS17A!$V30</f>
        <v>48180</v>
      </c>
      <c r="F31" s="1306"/>
    </row>
    <row r="32" spans="1:6" ht="15" customHeight="1" x14ac:dyDescent="0.2">
      <c r="A32" s="1468" t="s">
        <v>55</v>
      </c>
      <c r="B32" s="1464" t="s">
        <v>56</v>
      </c>
      <c r="C32" s="1417">
        <f>[6]BS17A!$D31</f>
        <v>833</v>
      </c>
      <c r="D32" s="1311">
        <f>[6]BS17A!$U31</f>
        <v>1170</v>
      </c>
      <c r="E32" s="1312">
        <f>[6]BS17A!$V31</f>
        <v>974610</v>
      </c>
      <c r="F32" s="1306"/>
    </row>
    <row r="33" spans="1:6" ht="15" customHeight="1" x14ac:dyDescent="0.2">
      <c r="A33" s="1468" t="s">
        <v>57</v>
      </c>
      <c r="B33" s="1482" t="s">
        <v>58</v>
      </c>
      <c r="C33" s="1417">
        <f>[6]BS17A!$D32</f>
        <v>0</v>
      </c>
      <c r="D33" s="1311">
        <f>[6]BS17A!$U32</f>
        <v>1080</v>
      </c>
      <c r="E33" s="1312">
        <f>[6]BS17A!$V32</f>
        <v>0</v>
      </c>
      <c r="F33" s="1306"/>
    </row>
    <row r="34" spans="1:6" ht="15" customHeight="1" x14ac:dyDescent="0.2">
      <c r="A34" s="1468" t="s">
        <v>59</v>
      </c>
      <c r="B34" s="1464" t="s">
        <v>60</v>
      </c>
      <c r="C34" s="1417">
        <f>+[6]BS17A!$D796</f>
        <v>313</v>
      </c>
      <c r="D34" s="1311">
        <f>+[6]BS17A!$U796</f>
        <v>2620</v>
      </c>
      <c r="E34" s="1312">
        <f>+[6]BS17A!$V796</f>
        <v>820060</v>
      </c>
      <c r="F34" s="1306"/>
    </row>
    <row r="35" spans="1:6" ht="15" customHeight="1" x14ac:dyDescent="0.2">
      <c r="A35" s="1468" t="s">
        <v>61</v>
      </c>
      <c r="B35" s="1482" t="s">
        <v>62</v>
      </c>
      <c r="C35" s="1417">
        <f>+[6]BS17A!$D797</f>
        <v>570</v>
      </c>
      <c r="D35" s="1311">
        <f>+[6]BS17A!$U797</f>
        <v>2620</v>
      </c>
      <c r="E35" s="1312">
        <f>+[6]BS17A!$V797</f>
        <v>1493400</v>
      </c>
      <c r="F35" s="1306"/>
    </row>
    <row r="36" spans="1:6" ht="15" customHeight="1" x14ac:dyDescent="0.2">
      <c r="A36" s="1468" t="s">
        <v>63</v>
      </c>
      <c r="B36" s="1482" t="s">
        <v>64</v>
      </c>
      <c r="C36" s="1417">
        <f>+[6]BS17A!$D798</f>
        <v>3</v>
      </c>
      <c r="D36" s="1311">
        <f>+[6]BS17A!$U798</f>
        <v>10450</v>
      </c>
      <c r="E36" s="1312">
        <f>+[6]BS17A!$V798</f>
        <v>31350</v>
      </c>
      <c r="F36" s="1306"/>
    </row>
    <row r="37" spans="1:6" ht="15" customHeight="1" x14ac:dyDescent="0.2">
      <c r="A37" s="1469" t="s">
        <v>65</v>
      </c>
      <c r="B37" s="1512" t="s">
        <v>66</v>
      </c>
      <c r="C37" s="1429">
        <f>+[6]BS17A!$D799</f>
        <v>71</v>
      </c>
      <c r="D37" s="1313">
        <f>+[6]BS17A!$U799</f>
        <v>12230</v>
      </c>
      <c r="E37" s="1314">
        <f>+[6]BS17A!$V799</f>
        <v>868330</v>
      </c>
      <c r="F37" s="1306"/>
    </row>
    <row r="38" spans="1:6" ht="18" customHeight="1" x14ac:dyDescent="0.2">
      <c r="A38" s="1597" t="s">
        <v>67</v>
      </c>
      <c r="B38" s="1598"/>
      <c r="C38" s="1598"/>
      <c r="D38" s="1598"/>
      <c r="E38" s="1599"/>
      <c r="F38" s="1306"/>
    </row>
    <row r="39" spans="1:6" ht="15" customHeight="1" x14ac:dyDescent="0.2">
      <c r="A39" s="1467" t="s">
        <v>68</v>
      </c>
      <c r="B39" s="1462" t="s">
        <v>69</v>
      </c>
      <c r="C39" s="1420">
        <f>+[6]BS17A!$D801</f>
        <v>0</v>
      </c>
      <c r="D39" s="1316">
        <f>+[6]BS17A!$U801</f>
        <v>3450</v>
      </c>
      <c r="E39" s="1317">
        <f>+[6]BS17A!$V801</f>
        <v>0</v>
      </c>
      <c r="F39" s="1306"/>
    </row>
    <row r="40" spans="1:6" ht="15" customHeight="1" x14ac:dyDescent="0.2">
      <c r="A40" s="1469" t="s">
        <v>70</v>
      </c>
      <c r="B40" s="1477" t="s">
        <v>71</v>
      </c>
      <c r="C40" s="1429">
        <f>+[6]BS17A!$D802</f>
        <v>0</v>
      </c>
      <c r="D40" s="1318">
        <f>+[6]BS17A!$U802</f>
        <v>8909</v>
      </c>
      <c r="E40" s="1319">
        <f>+[6]BS17A!$V802</f>
        <v>0</v>
      </c>
      <c r="F40" s="1306"/>
    </row>
    <row r="41" spans="1:6" ht="18" customHeight="1" x14ac:dyDescent="0.2">
      <c r="A41" s="1597" t="s">
        <v>72</v>
      </c>
      <c r="B41" s="1598"/>
      <c r="C41" s="1598"/>
      <c r="D41" s="1598"/>
      <c r="E41" s="1599"/>
      <c r="F41" s="1306"/>
    </row>
    <row r="42" spans="1:6" ht="15" customHeight="1" x14ac:dyDescent="0.2">
      <c r="A42" s="1467" t="s">
        <v>73</v>
      </c>
      <c r="B42" s="1484" t="s">
        <v>74</v>
      </c>
      <c r="C42" s="1420">
        <f>+[6]BS17A!$D34</f>
        <v>0</v>
      </c>
      <c r="D42" s="1316">
        <f>+[6]BS17A!$U34</f>
        <v>3530</v>
      </c>
      <c r="E42" s="1317">
        <f>+[6]BS17A!$V34</f>
        <v>0</v>
      </c>
      <c r="F42" s="1306"/>
    </row>
    <row r="43" spans="1:6" ht="15" customHeight="1" x14ac:dyDescent="0.2">
      <c r="A43" s="1468" t="s">
        <v>75</v>
      </c>
      <c r="B43" s="1464" t="s">
        <v>76</v>
      </c>
      <c r="C43" s="1417">
        <f>+[6]BS17A!$D35</f>
        <v>942</v>
      </c>
      <c r="D43" s="1311">
        <f>+[6]BS17A!$U35</f>
        <v>1940</v>
      </c>
      <c r="E43" s="1312">
        <f>+[6]BS17A!$V35</f>
        <v>1827480</v>
      </c>
      <c r="F43" s="1306"/>
    </row>
    <row r="44" spans="1:6" ht="15" customHeight="1" x14ac:dyDescent="0.2">
      <c r="A44" s="1468" t="s">
        <v>77</v>
      </c>
      <c r="B44" s="1464" t="s">
        <v>78</v>
      </c>
      <c r="C44" s="1417">
        <f>+[6]BS17A!$D36</f>
        <v>3</v>
      </c>
      <c r="D44" s="1311">
        <f>+[6]BS17A!$U36</f>
        <v>1940</v>
      </c>
      <c r="E44" s="1312">
        <f>+[6]BS17A!$V36</f>
        <v>5820</v>
      </c>
      <c r="F44" s="1306"/>
    </row>
    <row r="45" spans="1:6" ht="15" customHeight="1" x14ac:dyDescent="0.2">
      <c r="A45" s="1469" t="s">
        <v>79</v>
      </c>
      <c r="B45" s="1465" t="s">
        <v>80</v>
      </c>
      <c r="C45" s="1429">
        <f>+[6]BS17A!$D37</f>
        <v>552</v>
      </c>
      <c r="D45" s="1318">
        <f>+[6]BS17A!$U37</f>
        <v>590</v>
      </c>
      <c r="E45" s="1319">
        <f>+[6]BS17A!$V37</f>
        <v>325680</v>
      </c>
      <c r="F45" s="1306"/>
    </row>
    <row r="46" spans="1:6" ht="18" customHeight="1" x14ac:dyDescent="0.2">
      <c r="A46" s="1597" t="s">
        <v>81</v>
      </c>
      <c r="B46" s="1598"/>
      <c r="C46" s="1598"/>
      <c r="D46" s="1598"/>
      <c r="E46" s="1599"/>
      <c r="F46" s="1306"/>
    </row>
    <row r="47" spans="1:6" ht="15" customHeight="1" x14ac:dyDescent="0.2">
      <c r="A47" s="1467" t="s">
        <v>82</v>
      </c>
      <c r="B47" s="1484" t="s">
        <v>83</v>
      </c>
      <c r="C47" s="1420">
        <f>+[6]BS17A!$D39</f>
        <v>10</v>
      </c>
      <c r="D47" s="1316">
        <f>+[6]BS17A!$U39</f>
        <v>1680</v>
      </c>
      <c r="E47" s="1317">
        <f>+[6]BS17A!$V39</f>
        <v>16800</v>
      </c>
      <c r="F47" s="1306"/>
    </row>
    <row r="48" spans="1:6" ht="15" customHeight="1" x14ac:dyDescent="0.2">
      <c r="A48" s="1468" t="s">
        <v>84</v>
      </c>
      <c r="B48" s="1464" t="s">
        <v>85</v>
      </c>
      <c r="C48" s="1417">
        <f>+[6]BS17A!$D40</f>
        <v>18</v>
      </c>
      <c r="D48" s="1311">
        <f>+[6]BS17A!$U40</f>
        <v>1680</v>
      </c>
      <c r="E48" s="1312">
        <f>+[6]BS17A!$V40</f>
        <v>30240</v>
      </c>
      <c r="F48" s="1306"/>
    </row>
    <row r="49" spans="1:7" ht="15" customHeight="1" x14ac:dyDescent="0.2">
      <c r="A49" s="1469" t="s">
        <v>86</v>
      </c>
      <c r="B49" s="1465" t="s">
        <v>87</v>
      </c>
      <c r="C49" s="1429">
        <f>+[6]BS17A!$D41</f>
        <v>0</v>
      </c>
      <c r="D49" s="1318">
        <f>+[6]BS17A!$U41</f>
        <v>970</v>
      </c>
      <c r="E49" s="1319">
        <f>+[6]BS17A!$V41</f>
        <v>0</v>
      </c>
      <c r="F49" s="1306"/>
    </row>
    <row r="50" spans="1:7" ht="18" customHeight="1" x14ac:dyDescent="0.2">
      <c r="A50" s="1320"/>
      <c r="B50" s="1444" t="s">
        <v>88</v>
      </c>
      <c r="C50" s="1320">
        <f>SUM(C14:C49)</f>
        <v>16128</v>
      </c>
      <c r="D50" s="1321"/>
      <c r="E50" s="1322">
        <f>SUM(E14:E49)</f>
        <v>109056640</v>
      </c>
      <c r="F50" s="1306"/>
    </row>
    <row r="51" spans="1:7" ht="18" customHeight="1" x14ac:dyDescent="0.2">
      <c r="A51" s="1323"/>
      <c r="B51" s="1323"/>
      <c r="C51" s="1323"/>
      <c r="D51" s="1324"/>
      <c r="E51" s="1325"/>
      <c r="F51" s="1306"/>
    </row>
    <row r="52" spans="1:7" ht="12.75" x14ac:dyDescent="0.2">
      <c r="A52" s="1306"/>
      <c r="B52" s="1306"/>
      <c r="C52" s="1306"/>
      <c r="D52" s="1306"/>
      <c r="E52" s="1306"/>
      <c r="F52" s="1326"/>
      <c r="G52" s="1327"/>
    </row>
    <row r="53" spans="1:7" ht="12.75" x14ac:dyDescent="0.2">
      <c r="A53" s="1597" t="s">
        <v>89</v>
      </c>
      <c r="B53" s="1598"/>
      <c r="C53" s="1598"/>
      <c r="D53" s="1598"/>
      <c r="E53" s="1599"/>
      <c r="F53" s="1326"/>
      <c r="G53" s="1327"/>
    </row>
    <row r="54" spans="1:7" ht="42.75" customHeight="1" x14ac:dyDescent="0.2">
      <c r="A54" s="1077" t="s">
        <v>14</v>
      </c>
      <c r="B54" s="1077" t="s">
        <v>90</v>
      </c>
      <c r="C54" s="1569" t="s">
        <v>16</v>
      </c>
      <c r="D54" s="1124"/>
      <c r="E54" s="1571" t="s">
        <v>18</v>
      </c>
      <c r="F54" s="1306"/>
    </row>
    <row r="55" spans="1:7" ht="18" customHeight="1" x14ac:dyDescent="0.2">
      <c r="A55" s="1573" t="s">
        <v>91</v>
      </c>
      <c r="B55" s="1502" t="s">
        <v>92</v>
      </c>
      <c r="C55" s="1353">
        <f>+[6]BS17!$D12</f>
        <v>66912</v>
      </c>
      <c r="D55" s="1329"/>
      <c r="E55" s="1330">
        <f>+E56+E57+E58+E59+E60+E61+E65+E66+E67</f>
        <v>93847060</v>
      </c>
      <c r="F55" s="1306"/>
    </row>
    <row r="56" spans="1:7" ht="15" customHeight="1" x14ac:dyDescent="0.2">
      <c r="A56" s="1500" t="s">
        <v>93</v>
      </c>
      <c r="B56" s="1476" t="s">
        <v>94</v>
      </c>
      <c r="C56" s="1459">
        <f>+[6]BS17!$D13</f>
        <v>24412</v>
      </c>
      <c r="D56" s="1331"/>
      <c r="E56" s="1332">
        <f>+[6]BS17A!V83</f>
        <v>26090110</v>
      </c>
      <c r="F56" s="1306"/>
    </row>
    <row r="57" spans="1:7" ht="15" customHeight="1" x14ac:dyDescent="0.2">
      <c r="A57" s="1468" t="s">
        <v>95</v>
      </c>
      <c r="B57" s="1463" t="s">
        <v>96</v>
      </c>
      <c r="C57" s="1417">
        <f>+[6]BS17!$D14</f>
        <v>29846</v>
      </c>
      <c r="D57" s="1334"/>
      <c r="E57" s="1335">
        <f>+[6]BS17A!V174</f>
        <v>34352530</v>
      </c>
      <c r="F57" s="1306"/>
    </row>
    <row r="58" spans="1:7" ht="15" customHeight="1" x14ac:dyDescent="0.2">
      <c r="A58" s="1468" t="s">
        <v>97</v>
      </c>
      <c r="B58" s="1463" t="s">
        <v>98</v>
      </c>
      <c r="C58" s="1417">
        <f>+[6]BS17!$D15</f>
        <v>915</v>
      </c>
      <c r="D58" s="1334"/>
      <c r="E58" s="1335">
        <f>+[6]BS17A!V243</f>
        <v>3096360</v>
      </c>
      <c r="F58" s="1306"/>
    </row>
    <row r="59" spans="1:7" ht="15" customHeight="1" x14ac:dyDescent="0.2">
      <c r="A59" s="1468" t="s">
        <v>99</v>
      </c>
      <c r="B59" s="1463" t="s">
        <v>100</v>
      </c>
      <c r="C59" s="1417">
        <f>+[6]BS17!$D16</f>
        <v>0</v>
      </c>
      <c r="D59" s="1334"/>
      <c r="E59" s="1335">
        <f>+[6]BS17A!V289</f>
        <v>0</v>
      </c>
      <c r="F59" s="1306"/>
    </row>
    <row r="60" spans="1:7" ht="15" customHeight="1" x14ac:dyDescent="0.2">
      <c r="A60" s="1495" t="s">
        <v>101</v>
      </c>
      <c r="B60" s="1483" t="s">
        <v>102</v>
      </c>
      <c r="C60" s="1443">
        <f>+[6]BS17!$D17</f>
        <v>1609</v>
      </c>
      <c r="D60" s="1336"/>
      <c r="E60" s="1337">
        <f>+[6]BS17A!V295</f>
        <v>7295010</v>
      </c>
      <c r="F60" s="1306"/>
    </row>
    <row r="61" spans="1:7" ht="15" customHeight="1" x14ac:dyDescent="0.2">
      <c r="A61" s="1467" t="s">
        <v>103</v>
      </c>
      <c r="B61" s="1503" t="s">
        <v>104</v>
      </c>
      <c r="C61" s="1445">
        <f>+[6]BS17!$D18</f>
        <v>7317</v>
      </c>
      <c r="D61" s="1338"/>
      <c r="E61" s="1339">
        <f>SUM(E62:E64)</f>
        <v>19552610</v>
      </c>
      <c r="F61" s="1306"/>
    </row>
    <row r="62" spans="1:7" ht="15" customHeight="1" x14ac:dyDescent="0.2">
      <c r="A62" s="1506"/>
      <c r="B62" s="1484" t="s">
        <v>105</v>
      </c>
      <c r="C62" s="1420">
        <f>+[6]BS17!$D19</f>
        <v>5066</v>
      </c>
      <c r="D62" s="1340"/>
      <c r="E62" s="1341">
        <f>+[6]BS17A!V362</f>
        <v>10938310</v>
      </c>
      <c r="F62" s="1306"/>
    </row>
    <row r="63" spans="1:7" ht="15" customHeight="1" x14ac:dyDescent="0.2">
      <c r="A63" s="1506"/>
      <c r="B63" s="1463" t="s">
        <v>106</v>
      </c>
      <c r="C63" s="1417">
        <f>+[6]BS17!$D20</f>
        <v>35</v>
      </c>
      <c r="D63" s="1334"/>
      <c r="E63" s="1335">
        <f>+[6]BS17A!V405</f>
        <v>98060</v>
      </c>
      <c r="F63" s="1306"/>
    </row>
    <row r="64" spans="1:7" ht="15" customHeight="1" x14ac:dyDescent="0.2">
      <c r="A64" s="1507"/>
      <c r="B64" s="1465" t="s">
        <v>107</v>
      </c>
      <c r="C64" s="1429">
        <f>+[6]BS17!$D21</f>
        <v>2216</v>
      </c>
      <c r="D64" s="1342"/>
      <c r="E64" s="1343">
        <f>+[6]BS17A!V428</f>
        <v>8516240</v>
      </c>
      <c r="F64" s="1306"/>
    </row>
    <row r="65" spans="1:7" ht="15" customHeight="1" x14ac:dyDescent="0.2">
      <c r="A65" s="1500" t="s">
        <v>108</v>
      </c>
      <c r="B65" s="1499" t="s">
        <v>109</v>
      </c>
      <c r="C65" s="1459">
        <f>+[6]BS17!$D22</f>
        <v>0</v>
      </c>
      <c r="D65" s="1331"/>
      <c r="E65" s="1332">
        <f>+[6]BS17A!V446</f>
        <v>0</v>
      </c>
      <c r="F65" s="1306"/>
    </row>
    <row r="66" spans="1:7" ht="15" customHeight="1" x14ac:dyDescent="0.2">
      <c r="A66" s="1468" t="s">
        <v>110</v>
      </c>
      <c r="B66" s="1463" t="s">
        <v>111</v>
      </c>
      <c r="C66" s="1417">
        <f>+[6]BS17!$D23</f>
        <v>58</v>
      </c>
      <c r="D66" s="1334"/>
      <c r="E66" s="1335">
        <f>+[6]BS17A!V456</f>
        <v>114260</v>
      </c>
      <c r="F66" s="1306"/>
    </row>
    <row r="67" spans="1:7" ht="15" customHeight="1" x14ac:dyDescent="0.2">
      <c r="A67" s="1495" t="s">
        <v>112</v>
      </c>
      <c r="B67" s="1483" t="s">
        <v>113</v>
      </c>
      <c r="C67" s="1443">
        <f>+[6]BS17!$D24</f>
        <v>2755</v>
      </c>
      <c r="D67" s="1336"/>
      <c r="E67" s="1337">
        <f>+[6]BS17A!V500</f>
        <v>3346180</v>
      </c>
      <c r="F67" s="1306"/>
    </row>
    <row r="68" spans="1:7" ht="15" customHeight="1" x14ac:dyDescent="0.2">
      <c r="A68" s="1508" t="s">
        <v>114</v>
      </c>
      <c r="B68" s="1498" t="s">
        <v>115</v>
      </c>
      <c r="C68" s="1460">
        <f>+[6]BS17!$D25</f>
        <v>4455</v>
      </c>
      <c r="D68" s="1344"/>
      <c r="E68" s="1345">
        <f>SUM(E69:E74)</f>
        <v>65454090</v>
      </c>
      <c r="F68" s="1306"/>
    </row>
    <row r="69" spans="1:7" ht="15" customHeight="1" x14ac:dyDescent="0.2">
      <c r="A69" s="1468" t="s">
        <v>116</v>
      </c>
      <c r="B69" s="1463" t="s">
        <v>117</v>
      </c>
      <c r="C69" s="1417">
        <f>+[6]BS17!$D26</f>
        <v>2734</v>
      </c>
      <c r="D69" s="1334"/>
      <c r="E69" s="1335">
        <f>+[6]BS17A!V535</f>
        <v>20903480</v>
      </c>
      <c r="F69" s="1306"/>
    </row>
    <row r="70" spans="1:7" ht="15" customHeight="1" x14ac:dyDescent="0.2">
      <c r="A70" s="1468" t="s">
        <v>118</v>
      </c>
      <c r="B70" s="1463" t="s">
        <v>119</v>
      </c>
      <c r="C70" s="1417">
        <f>+[6]BS17!$D27</f>
        <v>9</v>
      </c>
      <c r="D70" s="1334"/>
      <c r="E70" s="1335">
        <f>+[6]BS17A!V590</f>
        <v>182910</v>
      </c>
      <c r="F70" s="1306"/>
    </row>
    <row r="71" spans="1:7" ht="15" customHeight="1" x14ac:dyDescent="0.2">
      <c r="A71" s="1468" t="s">
        <v>120</v>
      </c>
      <c r="B71" s="1463" t="s">
        <v>121</v>
      </c>
      <c r="C71" s="1417">
        <f>+[6]BS17!$D28</f>
        <v>637</v>
      </c>
      <c r="D71" s="1334"/>
      <c r="E71" s="1335">
        <f>+[6]BS17A!V615</f>
        <v>31538160</v>
      </c>
      <c r="F71" s="1306"/>
    </row>
    <row r="72" spans="1:7" ht="15" customHeight="1" x14ac:dyDescent="0.2">
      <c r="A72" s="1468" t="s">
        <v>122</v>
      </c>
      <c r="B72" s="1463" t="s">
        <v>123</v>
      </c>
      <c r="C72" s="1417">
        <f>+[6]BS17!$D30+[6]BS17!$D32</f>
        <v>914</v>
      </c>
      <c r="D72" s="1334"/>
      <c r="E72" s="1335">
        <f>+[6]BS17A!V633-[6]BS17A!V634</f>
        <v>12034200</v>
      </c>
      <c r="F72" s="1306"/>
    </row>
    <row r="73" spans="1:7" ht="15" customHeight="1" x14ac:dyDescent="0.2">
      <c r="A73" s="1509"/>
      <c r="B73" s="1463" t="s">
        <v>124</v>
      </c>
      <c r="C73" s="1417">
        <f>+[6]BS17!$D31</f>
        <v>161</v>
      </c>
      <c r="D73" s="1334"/>
      <c r="E73" s="1335">
        <f>+[6]BS17A!V634</f>
        <v>795340</v>
      </c>
      <c r="F73" s="1306"/>
    </row>
    <row r="74" spans="1:7" ht="15" customHeight="1" x14ac:dyDescent="0.2">
      <c r="A74" s="1510" t="s">
        <v>125</v>
      </c>
      <c r="B74" s="1504" t="s">
        <v>126</v>
      </c>
      <c r="C74" s="1450">
        <f>+[6]BS17!$D33</f>
        <v>0</v>
      </c>
      <c r="D74" s="1425"/>
      <c r="E74" s="1426">
        <f>+[6]BS17A!V654</f>
        <v>0</v>
      </c>
      <c r="F74" s="1306"/>
    </row>
    <row r="75" spans="1:7" ht="15" customHeight="1" x14ac:dyDescent="0.2">
      <c r="A75" s="1511" t="s">
        <v>127</v>
      </c>
      <c r="B75" s="1505" t="s">
        <v>128</v>
      </c>
      <c r="C75" s="1461">
        <f>+[6]BS17!$D34</f>
        <v>0</v>
      </c>
      <c r="D75" s="1346"/>
      <c r="E75" s="1347">
        <f>+[6]BS17A!V783</f>
        <v>0</v>
      </c>
      <c r="F75" s="1306"/>
    </row>
    <row r="76" spans="1:7" ht="15" customHeight="1" x14ac:dyDescent="0.2">
      <c r="A76" s="1470"/>
      <c r="B76" s="1574" t="s">
        <v>129</v>
      </c>
      <c r="C76" s="1353">
        <f>+C55+C68+C75</f>
        <v>71367</v>
      </c>
      <c r="D76" s="1329"/>
      <c r="E76" s="1349">
        <f>+E55+E68+E75</f>
        <v>159301150</v>
      </c>
      <c r="F76" s="1306"/>
    </row>
    <row r="77" spans="1:7" ht="12.75" x14ac:dyDescent="0.2">
      <c r="A77" s="1306"/>
      <c r="B77" s="1306"/>
      <c r="C77" s="1306"/>
      <c r="D77" s="1306"/>
      <c r="E77" s="1306"/>
      <c r="F77" s="1326"/>
      <c r="G77" s="1327"/>
    </row>
    <row r="78" spans="1:7" ht="12.75" x14ac:dyDescent="0.2">
      <c r="A78" s="1306"/>
      <c r="B78" s="1306"/>
      <c r="C78" s="1306"/>
      <c r="D78" s="1306"/>
      <c r="E78" s="1306"/>
      <c r="F78" s="1326"/>
      <c r="G78" s="1327"/>
    </row>
    <row r="79" spans="1:7" ht="12.75" x14ac:dyDescent="0.2">
      <c r="A79" s="1589" t="s">
        <v>130</v>
      </c>
      <c r="B79" s="1590"/>
      <c r="C79" s="1590"/>
      <c r="D79" s="1590"/>
      <c r="E79" s="1591"/>
      <c r="F79" s="1326"/>
      <c r="G79" s="1327"/>
    </row>
    <row r="80" spans="1:7" ht="45" customHeight="1" x14ac:dyDescent="0.2">
      <c r="A80" s="1077" t="s">
        <v>14</v>
      </c>
      <c r="B80" s="1570" t="s">
        <v>15</v>
      </c>
      <c r="C80" s="1122" t="s">
        <v>16</v>
      </c>
      <c r="D80" s="1124"/>
      <c r="E80" s="1125" t="s">
        <v>18</v>
      </c>
      <c r="F80" s="1326"/>
      <c r="G80" s="1327"/>
    </row>
    <row r="81" spans="1:6" ht="15" customHeight="1" x14ac:dyDescent="0.2">
      <c r="A81" s="1501" t="s">
        <v>131</v>
      </c>
      <c r="B81" s="1476" t="s">
        <v>132</v>
      </c>
      <c r="C81" s="1420">
        <f>+[6]BS17!D49</f>
        <v>0</v>
      </c>
      <c r="D81" s="1331"/>
      <c r="E81" s="1350">
        <f>+SUM([6]BS17A!V673+[6]BS17A!V719)</f>
        <v>0</v>
      </c>
      <c r="F81" s="1306"/>
    </row>
    <row r="82" spans="1:6" ht="15" customHeight="1" x14ac:dyDescent="0.2">
      <c r="A82" s="1490">
        <v>2001</v>
      </c>
      <c r="B82" s="1463" t="s">
        <v>133</v>
      </c>
      <c r="C82" s="1417">
        <f>+[6]BS17!E130</f>
        <v>1212</v>
      </c>
      <c r="D82" s="1334"/>
      <c r="E82" s="1351">
        <f>+[6]BS17A!V1574</f>
        <v>9755460</v>
      </c>
      <c r="F82" s="1306"/>
    </row>
    <row r="83" spans="1:6" ht="15" customHeight="1" x14ac:dyDescent="0.2">
      <c r="A83" s="1495" t="s">
        <v>134</v>
      </c>
      <c r="B83" s="1483" t="s">
        <v>135</v>
      </c>
      <c r="C83" s="1443">
        <f>+[6]BS17A!D1849</f>
        <v>38</v>
      </c>
      <c r="D83" s="1336"/>
      <c r="E83" s="1352">
        <f>+[6]BS17A!V1849</f>
        <v>2441340</v>
      </c>
      <c r="F83" s="1306"/>
    </row>
    <row r="84" spans="1:6" ht="17.25" customHeight="1" x14ac:dyDescent="0.2">
      <c r="A84" s="1470"/>
      <c r="B84" s="1574" t="s">
        <v>136</v>
      </c>
      <c r="C84" s="1353">
        <f>+SUM(C81:C83)</f>
        <v>1250</v>
      </c>
      <c r="D84" s="1329"/>
      <c r="E84" s="1354">
        <f>SUM(E81:E83)</f>
        <v>12196800</v>
      </c>
      <c r="F84" s="1306"/>
    </row>
    <row r="85" spans="1:6" ht="12.75" x14ac:dyDescent="0.2">
      <c r="A85" s="1306"/>
      <c r="B85" s="1306"/>
      <c r="C85" s="1306"/>
      <c r="D85" s="1306"/>
      <c r="E85" s="1306"/>
      <c r="F85" s="1306"/>
    </row>
    <row r="86" spans="1:6" ht="12.75" x14ac:dyDescent="0.2">
      <c r="A86" s="1306"/>
      <c r="B86" s="1306"/>
      <c r="C86" s="1306"/>
      <c r="D86" s="1306"/>
      <c r="E86" s="1306"/>
      <c r="F86" s="1303"/>
    </row>
    <row r="87" spans="1:6" ht="12.75" x14ac:dyDescent="0.15">
      <c r="A87" s="1607" t="s">
        <v>137</v>
      </c>
      <c r="B87" s="1608"/>
      <c r="C87" s="1608"/>
      <c r="D87" s="1608"/>
      <c r="E87" s="1608"/>
      <c r="F87" s="1609"/>
    </row>
    <row r="88" spans="1:6" ht="33.75" customHeight="1" x14ac:dyDescent="0.15">
      <c r="A88" s="1610" t="s">
        <v>14</v>
      </c>
      <c r="B88" s="1610" t="s">
        <v>15</v>
      </c>
      <c r="C88" s="1592" t="s">
        <v>16</v>
      </c>
      <c r="D88" s="1593"/>
      <c r="E88" s="1593"/>
      <c r="F88" s="1594"/>
    </row>
    <row r="89" spans="1:6" ht="45" customHeight="1" x14ac:dyDescent="0.15">
      <c r="A89" s="1611"/>
      <c r="B89" s="1611"/>
      <c r="C89" s="1570" t="s">
        <v>138</v>
      </c>
      <c r="D89" s="1207" t="s">
        <v>139</v>
      </c>
      <c r="E89" s="1123" t="s">
        <v>140</v>
      </c>
      <c r="F89" s="1571" t="s">
        <v>18</v>
      </c>
    </row>
    <row r="90" spans="1:6" ht="15" customHeight="1" x14ac:dyDescent="0.2">
      <c r="A90" s="1467" t="s">
        <v>141</v>
      </c>
      <c r="B90" s="1462" t="s">
        <v>142</v>
      </c>
      <c r="C90" s="1453">
        <f>+[6]BS17!F68</f>
        <v>3</v>
      </c>
      <c r="D90" s="1355">
        <f>+[6]BS17!G68</f>
        <v>0</v>
      </c>
      <c r="E90" s="1356">
        <f>+[6]BS17!H68</f>
        <v>0</v>
      </c>
      <c r="F90" s="1357">
        <f>[6]BS17A!V811</f>
        <v>426540</v>
      </c>
    </row>
    <row r="91" spans="1:6" ht="15" customHeight="1" x14ac:dyDescent="0.2">
      <c r="A91" s="1468" t="s">
        <v>143</v>
      </c>
      <c r="B91" s="1463" t="s">
        <v>144</v>
      </c>
      <c r="C91" s="1454">
        <f>+[6]BS17!F69</f>
        <v>266</v>
      </c>
      <c r="D91" s="1358">
        <f>+[6]BS17!G69</f>
        <v>0</v>
      </c>
      <c r="E91" s="1359">
        <f>+[6]BS17!H69</f>
        <v>0</v>
      </c>
      <c r="F91" s="1360">
        <f>[6]BS17A!V882</f>
        <v>100460860</v>
      </c>
    </row>
    <row r="92" spans="1:6" ht="15" customHeight="1" x14ac:dyDescent="0.2">
      <c r="A92" s="1468" t="s">
        <v>145</v>
      </c>
      <c r="B92" s="1463" t="s">
        <v>146</v>
      </c>
      <c r="C92" s="1454">
        <f>+[6]BS17!F70</f>
        <v>11</v>
      </c>
      <c r="D92" s="1358">
        <f>+[6]BS17!G70</f>
        <v>0</v>
      </c>
      <c r="E92" s="1359">
        <f>+[6]BS17!H70</f>
        <v>0</v>
      </c>
      <c r="F92" s="1360">
        <f>[6]BS17A!V961</f>
        <v>588500</v>
      </c>
    </row>
    <row r="93" spans="1:6" ht="15" customHeight="1" x14ac:dyDescent="0.2">
      <c r="A93" s="1468" t="s">
        <v>147</v>
      </c>
      <c r="B93" s="1463" t="s">
        <v>148</v>
      </c>
      <c r="C93" s="1454">
        <f>+[6]BS17!F71</f>
        <v>11</v>
      </c>
      <c r="D93" s="1358">
        <f>+[6]BS17!G71</f>
        <v>0</v>
      </c>
      <c r="E93" s="1359">
        <f>+[6]BS17!H71</f>
        <v>0</v>
      </c>
      <c r="F93" s="1360">
        <f>[6]BS17A!V1037</f>
        <v>862740</v>
      </c>
    </row>
    <row r="94" spans="1:6" ht="15" customHeight="1" x14ac:dyDescent="0.2">
      <c r="A94" s="1468" t="s">
        <v>149</v>
      </c>
      <c r="B94" s="1463" t="s">
        <v>150</v>
      </c>
      <c r="C94" s="1454">
        <f>+[6]BS17!F72</f>
        <v>71</v>
      </c>
      <c r="D94" s="1358">
        <f>+[6]BS17!G72</f>
        <v>3</v>
      </c>
      <c r="E94" s="1359">
        <f>+[6]BS17!H72</f>
        <v>0</v>
      </c>
      <c r="F94" s="1360">
        <f>[6]BS17A!V1098</f>
        <v>3645475</v>
      </c>
    </row>
    <row r="95" spans="1:6" ht="15" customHeight="1" x14ac:dyDescent="0.2">
      <c r="A95" s="1468" t="s">
        <v>151</v>
      </c>
      <c r="B95" s="1463" t="s">
        <v>152</v>
      </c>
      <c r="C95" s="1454">
        <f>+[6]BS17!F73</f>
        <v>117</v>
      </c>
      <c r="D95" s="1358">
        <f>+[6]BS17!G73</f>
        <v>2</v>
      </c>
      <c r="E95" s="1359">
        <f>+[6]BS17!H73</f>
        <v>0</v>
      </c>
      <c r="F95" s="1360">
        <f>[6]BS17A!V1166</f>
        <v>2860010</v>
      </c>
    </row>
    <row r="96" spans="1:6" ht="15" customHeight="1" x14ac:dyDescent="0.2">
      <c r="A96" s="1468" t="s">
        <v>153</v>
      </c>
      <c r="B96" s="1463" t="s">
        <v>154</v>
      </c>
      <c r="C96" s="1454">
        <f>+[6]BS17!F74</f>
        <v>1</v>
      </c>
      <c r="D96" s="1358">
        <f>+[6]BS17!G74</f>
        <v>0</v>
      </c>
      <c r="E96" s="1359">
        <f>+[6]BS17!H74</f>
        <v>0</v>
      </c>
      <c r="F96" s="1360">
        <f>[6]BS17A!V1221</f>
        <v>121290</v>
      </c>
    </row>
    <row r="97" spans="1:6" ht="15" customHeight="1" x14ac:dyDescent="0.2">
      <c r="A97" s="1468" t="s">
        <v>155</v>
      </c>
      <c r="B97" s="1463" t="s">
        <v>156</v>
      </c>
      <c r="C97" s="1454">
        <f>+[6]BS17!F75</f>
        <v>4</v>
      </c>
      <c r="D97" s="1358">
        <f>+[6]BS17!G75</f>
        <v>0</v>
      </c>
      <c r="E97" s="1359">
        <f>+[6]BS17!H75</f>
        <v>0</v>
      </c>
      <c r="F97" s="1360">
        <f>[6]BS17A!V1287</f>
        <v>262510</v>
      </c>
    </row>
    <row r="98" spans="1:6" ht="15" customHeight="1" x14ac:dyDescent="0.2">
      <c r="A98" s="1468" t="s">
        <v>157</v>
      </c>
      <c r="B98" s="1463" t="s">
        <v>158</v>
      </c>
      <c r="C98" s="1454">
        <f>+[6]BS17!F76</f>
        <v>139</v>
      </c>
      <c r="D98" s="1358">
        <f>+[6]BS17!G76</f>
        <v>14</v>
      </c>
      <c r="E98" s="1359">
        <f>+[6]BS17!H76</f>
        <v>0</v>
      </c>
      <c r="F98" s="1360">
        <f>[6]BS17A!V1357</f>
        <v>35502010</v>
      </c>
    </row>
    <row r="99" spans="1:6" ht="15" customHeight="1" x14ac:dyDescent="0.2">
      <c r="A99" s="1468" t="s">
        <v>159</v>
      </c>
      <c r="B99" s="1463" t="s">
        <v>160</v>
      </c>
      <c r="C99" s="1454">
        <f>+[6]BS17!F77</f>
        <v>10</v>
      </c>
      <c r="D99" s="1358">
        <f>+[6]BS17!G77</f>
        <v>1</v>
      </c>
      <c r="E99" s="1359">
        <f>+[6]BS17!H77</f>
        <v>0</v>
      </c>
      <c r="F99" s="1360">
        <f>[6]BS17A!V1441</f>
        <v>1132115</v>
      </c>
    </row>
    <row r="100" spans="1:6" ht="15" customHeight="1" x14ac:dyDescent="0.2">
      <c r="A100" s="1468" t="s">
        <v>161</v>
      </c>
      <c r="B100" s="1463" t="s">
        <v>162</v>
      </c>
      <c r="C100" s="1454">
        <f>+[6]BS17!F78</f>
        <v>23</v>
      </c>
      <c r="D100" s="1358">
        <f>+[6]BS17!G78</f>
        <v>1</v>
      </c>
      <c r="E100" s="1359">
        <f>+[6]BS17!H78</f>
        <v>0</v>
      </c>
      <c r="F100" s="1360">
        <f>[6]BS17A!V1489</f>
        <v>4253690</v>
      </c>
    </row>
    <row r="101" spans="1:6" ht="15" customHeight="1" x14ac:dyDescent="0.2">
      <c r="A101" s="1468" t="s">
        <v>163</v>
      </c>
      <c r="B101" s="1463" t="s">
        <v>164</v>
      </c>
      <c r="C101" s="1454">
        <f>+[6]BS17!F79</f>
        <v>14</v>
      </c>
      <c r="D101" s="1358">
        <f>+[6]BS17!G79</f>
        <v>1</v>
      </c>
      <c r="E101" s="1359">
        <f>+[6]BS17!H79</f>
        <v>0</v>
      </c>
      <c r="F101" s="1360">
        <f>[6]BS17A!V1592</f>
        <v>2828670</v>
      </c>
    </row>
    <row r="102" spans="1:6" ht="15" customHeight="1" x14ac:dyDescent="0.2">
      <c r="A102" s="1495" t="s">
        <v>165</v>
      </c>
      <c r="B102" s="1483" t="s">
        <v>166</v>
      </c>
      <c r="C102" s="1455">
        <f>+[6]BS17!F80</f>
        <v>48</v>
      </c>
      <c r="D102" s="1361">
        <f>+[6]BS17!G80</f>
        <v>7</v>
      </c>
      <c r="E102" s="1362">
        <f>+[6]BS17!H80</f>
        <v>0</v>
      </c>
      <c r="F102" s="1363">
        <f>[6]BS17A!V1597</f>
        <v>9822350</v>
      </c>
    </row>
    <row r="103" spans="1:6" ht="15" customHeight="1" x14ac:dyDescent="0.2">
      <c r="A103" s="1467" t="s">
        <v>167</v>
      </c>
      <c r="B103" s="1462" t="s">
        <v>168</v>
      </c>
      <c r="C103" s="1453">
        <f>+[6]BS17!F81</f>
        <v>56</v>
      </c>
      <c r="D103" s="1355">
        <f>+[6]BS17!G81</f>
        <v>2</v>
      </c>
      <c r="E103" s="1356">
        <f>+[6]BS17!H81</f>
        <v>0</v>
      </c>
      <c r="F103" s="1357">
        <f>+[6]BS17A!V1631</f>
        <v>6467420</v>
      </c>
    </row>
    <row r="104" spans="1:6" ht="15" customHeight="1" x14ac:dyDescent="0.2">
      <c r="A104" s="1468"/>
      <c r="B104" s="1463" t="s">
        <v>169</v>
      </c>
      <c r="C104" s="1454">
        <f>+[6]BS17A!D1635</f>
        <v>0</v>
      </c>
      <c r="D104" s="1358">
        <f>+[6]BS17A!F1635</f>
        <v>0</v>
      </c>
      <c r="E104" s="1359">
        <f>+[6]BS17A!G1635</f>
        <v>0</v>
      </c>
      <c r="F104" s="1360">
        <f>+[6]BS17A!V1635</f>
        <v>0</v>
      </c>
    </row>
    <row r="105" spans="1:6" ht="15" customHeight="1" x14ac:dyDescent="0.2">
      <c r="A105" s="1468"/>
      <c r="B105" s="1463" t="s">
        <v>170</v>
      </c>
      <c r="C105" s="1454">
        <f>+[6]BS17A!D1634</f>
        <v>35</v>
      </c>
      <c r="D105" s="1358">
        <f>+[6]BS17A!F1634</f>
        <v>0</v>
      </c>
      <c r="E105" s="1359">
        <f>+[6]BS17A!G1634</f>
        <v>0</v>
      </c>
      <c r="F105" s="1360">
        <f>+[6]BS17A!V1634</f>
        <v>4381650</v>
      </c>
    </row>
    <row r="106" spans="1:6" ht="15" customHeight="1" x14ac:dyDescent="0.2">
      <c r="A106" s="1469"/>
      <c r="B106" s="1477" t="s">
        <v>171</v>
      </c>
      <c r="C106" s="1456">
        <f>+[6]BS17A!D1632+[6]BS17A!D1633</f>
        <v>21</v>
      </c>
      <c r="D106" s="1365">
        <f>+[6]BS17A!F1632+[6]BS17A!F1633</f>
        <v>2</v>
      </c>
      <c r="E106" s="1366">
        <f>+[6]BS17A!G1632+[6]BS17A!G1633</f>
        <v>0</v>
      </c>
      <c r="F106" s="1367">
        <f>+[6]BS17A!V1632+[6]BS17A!V1633</f>
        <v>2085770</v>
      </c>
    </row>
    <row r="107" spans="1:6" ht="15" customHeight="1" x14ac:dyDescent="0.2">
      <c r="A107" s="1500" t="s">
        <v>172</v>
      </c>
      <c r="B107" s="1499" t="s">
        <v>173</v>
      </c>
      <c r="C107" s="1457">
        <f>+[6]BS17!F82</f>
        <v>44</v>
      </c>
      <c r="D107" s="1368">
        <f>+[6]BS17!G82</f>
        <v>2</v>
      </c>
      <c r="E107" s="1369">
        <f>+[6]BS17!H82</f>
        <v>0</v>
      </c>
      <c r="F107" s="1370">
        <f>+[6]BS17A!V1639</f>
        <v>7910840</v>
      </c>
    </row>
    <row r="108" spans="1:6" ht="15" customHeight="1" x14ac:dyDescent="0.2">
      <c r="A108" s="1496">
        <v>2106</v>
      </c>
      <c r="B108" s="1477" t="s">
        <v>174</v>
      </c>
      <c r="C108" s="1456">
        <f>[6]BS17A!D1845</f>
        <v>7</v>
      </c>
      <c r="D108" s="1365">
        <f>[6]BS17A!F1845</f>
        <v>0</v>
      </c>
      <c r="E108" s="1366">
        <f>[6]BS17A!G1845</f>
        <v>0</v>
      </c>
      <c r="F108" s="1367">
        <f>+[6]BS17A!V1845</f>
        <v>418700</v>
      </c>
    </row>
    <row r="109" spans="1:6" ht="15" customHeight="1" x14ac:dyDescent="0.2">
      <c r="A109" s="1475"/>
      <c r="B109" s="1474" t="s">
        <v>175</v>
      </c>
      <c r="C109" s="1458">
        <f>SUM(C90:C108)-C103</f>
        <v>825</v>
      </c>
      <c r="D109" s="1372">
        <f>SUM(D90:D108)-D103</f>
        <v>33</v>
      </c>
      <c r="E109" s="1373">
        <f>+SUM(E90:E103)+E107+E108</f>
        <v>0</v>
      </c>
      <c r="F109" s="1374">
        <f>+SUM(F90:F103)+F107+F108</f>
        <v>177563720</v>
      </c>
    </row>
    <row r="110" spans="1:6" ht="12.75" x14ac:dyDescent="0.2">
      <c r="A110" s="1306"/>
      <c r="B110" s="1306"/>
      <c r="C110" s="1306"/>
      <c r="D110" s="1306"/>
      <c r="E110" s="1306"/>
      <c r="F110" s="1303"/>
    </row>
    <row r="111" spans="1:6" ht="12.75" x14ac:dyDescent="0.2">
      <c r="A111" s="1306"/>
      <c r="B111" s="1306"/>
      <c r="C111" s="1306"/>
      <c r="D111" s="1306"/>
      <c r="E111" s="1306"/>
      <c r="F111" s="1303"/>
    </row>
    <row r="112" spans="1:6" ht="12.75" x14ac:dyDescent="0.2">
      <c r="A112" s="1589" t="s">
        <v>176</v>
      </c>
      <c r="B112" s="1590"/>
      <c r="C112" s="1590"/>
      <c r="D112" s="1590"/>
      <c r="E112" s="1591"/>
      <c r="F112" s="1303"/>
    </row>
    <row r="113" spans="1:6" ht="49.5" customHeight="1" x14ac:dyDescent="0.2">
      <c r="A113" s="1077" t="s">
        <v>14</v>
      </c>
      <c r="B113" s="1077" t="s">
        <v>15</v>
      </c>
      <c r="C113" s="1569" t="s">
        <v>16</v>
      </c>
      <c r="D113" s="1123" t="s">
        <v>17</v>
      </c>
      <c r="E113" s="1571" t="s">
        <v>18</v>
      </c>
      <c r="F113" s="1303"/>
    </row>
    <row r="114" spans="1:6" ht="15" customHeight="1" x14ac:dyDescent="0.2">
      <c r="A114" s="1467" t="s">
        <v>177</v>
      </c>
      <c r="B114" s="1462" t="s">
        <v>178</v>
      </c>
      <c r="C114" s="1420">
        <f>+[6]BS17A!D1636</f>
        <v>102</v>
      </c>
      <c r="D114" s="1375">
        <f>+[6]BS17A!U1636</f>
        <v>125180</v>
      </c>
      <c r="E114" s="1376">
        <f>+[6]BS17A!V1636</f>
        <v>12768360</v>
      </c>
      <c r="F114" s="1306"/>
    </row>
    <row r="115" spans="1:6" ht="15" customHeight="1" x14ac:dyDescent="0.2">
      <c r="A115" s="1469" t="s">
        <v>179</v>
      </c>
      <c r="B115" s="1493" t="s">
        <v>180</v>
      </c>
      <c r="C115" s="1443">
        <f>+[6]BS17A!D1637</f>
        <v>7</v>
      </c>
      <c r="D115" s="1377">
        <f>+[6]BS17A!U1637</f>
        <v>131720</v>
      </c>
      <c r="E115" s="1352">
        <f>+[6]BS17A!V1637</f>
        <v>922040</v>
      </c>
      <c r="F115" s="1306"/>
    </row>
    <row r="116" spans="1:6" ht="15" customHeight="1" x14ac:dyDescent="0.2">
      <c r="A116" s="1353"/>
      <c r="B116" s="1428" t="s">
        <v>181</v>
      </c>
      <c r="C116" s="1353">
        <f>SUM(C114:C115)</f>
        <v>109</v>
      </c>
      <c r="D116" s="1329"/>
      <c r="E116" s="1354">
        <f>SUM(E114:E115)</f>
        <v>13690400</v>
      </c>
      <c r="F116" s="1306"/>
    </row>
    <row r="117" spans="1:6" ht="12.75" x14ac:dyDescent="0.2">
      <c r="A117" s="1306"/>
      <c r="B117" s="1306"/>
      <c r="C117" s="1306"/>
      <c r="D117" s="1306"/>
      <c r="E117" s="1306"/>
      <c r="F117" s="1306"/>
    </row>
    <row r="118" spans="1:6" ht="12.75" x14ac:dyDescent="0.2">
      <c r="A118" s="1306"/>
      <c r="B118" s="1306"/>
      <c r="C118" s="1306"/>
      <c r="D118" s="1306"/>
      <c r="E118" s="1306"/>
      <c r="F118" s="1303"/>
    </row>
    <row r="119" spans="1:6" ht="12.75" x14ac:dyDescent="0.2">
      <c r="A119" s="1606" t="s">
        <v>182</v>
      </c>
      <c r="B119" s="1606"/>
      <c r="C119" s="1606"/>
      <c r="D119" s="1306"/>
      <c r="E119" s="1306"/>
      <c r="F119" s="1303"/>
    </row>
    <row r="120" spans="1:6" ht="38.25" customHeight="1" x14ac:dyDescent="0.2">
      <c r="A120" s="1077" t="s">
        <v>14</v>
      </c>
      <c r="B120" s="1077" t="s">
        <v>16</v>
      </c>
      <c r="C120" s="1077" t="s">
        <v>18</v>
      </c>
      <c r="D120" s="1306"/>
      <c r="E120" s="1306"/>
      <c r="F120" s="1306"/>
    </row>
    <row r="121" spans="1:6" ht="15" customHeight="1" x14ac:dyDescent="0.2">
      <c r="A121" s="1378" t="s">
        <v>183</v>
      </c>
      <c r="B121" s="1379" t="s">
        <v>184</v>
      </c>
      <c r="C121" s="1380">
        <f>+[6]BS17A!V1871+[6]BS17A!V1889+[6]BS17A!V1914</f>
        <v>14107450</v>
      </c>
      <c r="D121" s="1306"/>
      <c r="E121" s="1306"/>
      <c r="F121" s="1306"/>
    </row>
    <row r="122" spans="1:6" ht="12.75" x14ac:dyDescent="0.2">
      <c r="A122" s="1306"/>
      <c r="B122" s="1306"/>
      <c r="C122" s="1306"/>
      <c r="D122" s="1306"/>
      <c r="E122" s="1303"/>
      <c r="F122" s="1306"/>
    </row>
    <row r="123" spans="1:6" ht="12.75" x14ac:dyDescent="0.2">
      <c r="A123" s="1306"/>
      <c r="B123" s="1306"/>
      <c r="C123" s="1306"/>
      <c r="D123" s="1306"/>
      <c r="E123" s="1303"/>
      <c r="F123" s="1306"/>
    </row>
    <row r="124" spans="1:6" ht="12.75" x14ac:dyDescent="0.2">
      <c r="A124" s="1589" t="s">
        <v>185</v>
      </c>
      <c r="B124" s="1590"/>
      <c r="C124" s="1590"/>
      <c r="D124" s="1590"/>
      <c r="E124" s="1591"/>
      <c r="F124" s="1303"/>
    </row>
    <row r="125" spans="1:6" ht="45.75" customHeight="1" x14ac:dyDescent="0.2">
      <c r="A125" s="1077" t="s">
        <v>14</v>
      </c>
      <c r="B125" s="1077" t="s">
        <v>15</v>
      </c>
      <c r="C125" s="1569" t="s">
        <v>16</v>
      </c>
      <c r="D125" s="1123" t="s">
        <v>17</v>
      </c>
      <c r="E125" s="1571" t="s">
        <v>18</v>
      </c>
      <c r="F125" s="1303"/>
    </row>
    <row r="126" spans="1:6" ht="15" customHeight="1" x14ac:dyDescent="0.2">
      <c r="A126" s="1467" t="s">
        <v>186</v>
      </c>
      <c r="B126" s="1484" t="s">
        <v>187</v>
      </c>
      <c r="C126" s="1420">
        <f>+[6]BS17A!$D59</f>
        <v>5674</v>
      </c>
      <c r="D126" s="1316">
        <f>+[6]BS17A!$U59</f>
        <v>32060</v>
      </c>
      <c r="E126" s="1381">
        <f>+[6]BS17A!$V59</f>
        <v>181908440</v>
      </c>
      <c r="F126" s="1306"/>
    </row>
    <row r="127" spans="1:6" ht="15" customHeight="1" x14ac:dyDescent="0.2">
      <c r="A127" s="1468" t="s">
        <v>188</v>
      </c>
      <c r="B127" s="1464" t="s">
        <v>189</v>
      </c>
      <c r="C127" s="1417">
        <f>+[6]BS17A!$D60</f>
        <v>0</v>
      </c>
      <c r="D127" s="1311">
        <f>+[6]BS17A!$U60</f>
        <v>29510</v>
      </c>
      <c r="E127" s="1382">
        <f>+[6]BS17A!$V60</f>
        <v>0</v>
      </c>
      <c r="F127" s="1306"/>
    </row>
    <row r="128" spans="1:6" ht="15" customHeight="1" x14ac:dyDescent="0.2">
      <c r="A128" s="1468" t="s">
        <v>190</v>
      </c>
      <c r="B128" s="1464" t="s">
        <v>191</v>
      </c>
      <c r="C128" s="1417">
        <f>+[6]BS17A!$D61</f>
        <v>0</v>
      </c>
      <c r="D128" s="1311">
        <f>+[6]BS17A!$U61</f>
        <v>24600</v>
      </c>
      <c r="E128" s="1382">
        <f>+[6]BS17A!$V61</f>
        <v>0</v>
      </c>
      <c r="F128" s="1306"/>
    </row>
    <row r="129" spans="1:6" ht="15" customHeight="1" x14ac:dyDescent="0.2">
      <c r="A129" s="1468" t="s">
        <v>192</v>
      </c>
      <c r="B129" s="1464" t="s">
        <v>193</v>
      </c>
      <c r="C129" s="1417">
        <f>SUM([6]BS17A!D62:D64)</f>
        <v>221</v>
      </c>
      <c r="D129" s="1311">
        <f>+[6]BS17A!$U62</f>
        <v>133290</v>
      </c>
      <c r="E129" s="1382">
        <f>SUM([6]BS17A!V62:V64)</f>
        <v>29457090</v>
      </c>
      <c r="F129" s="1306"/>
    </row>
    <row r="130" spans="1:6" ht="15" customHeight="1" x14ac:dyDescent="0.2">
      <c r="A130" s="1468" t="s">
        <v>194</v>
      </c>
      <c r="B130" s="1464" t="s">
        <v>195</v>
      </c>
      <c r="C130" s="1417">
        <f>SUM([6]BS17A!D65:D67)</f>
        <v>402</v>
      </c>
      <c r="D130" s="1311">
        <f>+[6]BS17A!$U65</f>
        <v>64370</v>
      </c>
      <c r="E130" s="1382">
        <f>SUM([6]BS17A!V65:V67)</f>
        <v>25876740</v>
      </c>
      <c r="F130" s="1306"/>
    </row>
    <row r="131" spans="1:6" ht="15" customHeight="1" x14ac:dyDescent="0.2">
      <c r="A131" s="1468" t="s">
        <v>196</v>
      </c>
      <c r="B131" s="1464" t="s">
        <v>197</v>
      </c>
      <c r="C131" s="1417">
        <f>+[6]BS17A!D68</f>
        <v>179</v>
      </c>
      <c r="D131" s="1311">
        <f>+[6]BS17A!$U68</f>
        <v>57760</v>
      </c>
      <c r="E131" s="1382">
        <f>+[6]BS17A!$V68</f>
        <v>10339040</v>
      </c>
      <c r="F131" s="1306"/>
    </row>
    <row r="132" spans="1:6" ht="15" customHeight="1" x14ac:dyDescent="0.2">
      <c r="A132" s="1468" t="s">
        <v>198</v>
      </c>
      <c r="B132" s="1464" t="s">
        <v>199</v>
      </c>
      <c r="C132" s="1417">
        <f>+[6]BS17A!$D69</f>
        <v>0</v>
      </c>
      <c r="D132" s="1311">
        <f>+[6]BS17A!$U69</f>
        <v>16390</v>
      </c>
      <c r="E132" s="1382">
        <f>+[6]BS17A!$V69</f>
        <v>0</v>
      </c>
      <c r="F132" s="1306"/>
    </row>
    <row r="133" spans="1:6" ht="15" customHeight="1" x14ac:dyDescent="0.2">
      <c r="A133" s="1468" t="s">
        <v>200</v>
      </c>
      <c r="B133" s="1464" t="s">
        <v>201</v>
      </c>
      <c r="C133" s="1417">
        <f>+[6]BS17A!$D70</f>
        <v>0</v>
      </c>
      <c r="D133" s="1311">
        <f>+[6]BS17A!$U70</f>
        <v>25680</v>
      </c>
      <c r="E133" s="1382">
        <f>+[6]BS17A!$V70</f>
        <v>0</v>
      </c>
      <c r="F133" s="1306"/>
    </row>
    <row r="134" spans="1:6" ht="15" customHeight="1" x14ac:dyDescent="0.2">
      <c r="A134" s="1468" t="s">
        <v>202</v>
      </c>
      <c r="B134" s="1464" t="s">
        <v>203</v>
      </c>
      <c r="C134" s="1417">
        <f>+[6]BS17A!$D73</f>
        <v>0</v>
      </c>
      <c r="D134" s="1311">
        <f>+[6]BS17A!$U73</f>
        <v>25890</v>
      </c>
      <c r="E134" s="1382">
        <f>+[6]BS17A!$V73</f>
        <v>0</v>
      </c>
      <c r="F134" s="1306"/>
    </row>
    <row r="135" spans="1:6" ht="15" customHeight="1" x14ac:dyDescent="0.2">
      <c r="A135" s="1468" t="s">
        <v>204</v>
      </c>
      <c r="B135" s="1464" t="s">
        <v>205</v>
      </c>
      <c r="C135" s="1417">
        <f>+[6]BS17A!$D71</f>
        <v>0</v>
      </c>
      <c r="D135" s="1311">
        <f>+[6]BS17A!$U71</f>
        <v>26730</v>
      </c>
      <c r="E135" s="1382">
        <f>+[6]BS17A!$V71</f>
        <v>0</v>
      </c>
      <c r="F135" s="1306"/>
    </row>
    <row r="136" spans="1:6" ht="15" customHeight="1" x14ac:dyDescent="0.2">
      <c r="A136" s="1468" t="s">
        <v>206</v>
      </c>
      <c r="B136" s="1464" t="s">
        <v>207</v>
      </c>
      <c r="C136" s="1417">
        <f>+[6]BS17A!$D76</f>
        <v>0</v>
      </c>
      <c r="D136" s="1311">
        <f>+[6]BS17A!$U76</f>
        <v>32060</v>
      </c>
      <c r="E136" s="1382">
        <f>+[6]BS17A!$V76</f>
        <v>0</v>
      </c>
      <c r="F136" s="1306"/>
    </row>
    <row r="137" spans="1:6" ht="15" customHeight="1" x14ac:dyDescent="0.2">
      <c r="A137" s="1468" t="s">
        <v>208</v>
      </c>
      <c r="B137" s="1463" t="s">
        <v>209</v>
      </c>
      <c r="C137" s="1417">
        <f>+[6]BS17A!$D79</f>
        <v>34</v>
      </c>
      <c r="D137" s="1311">
        <f>+[6]BS17A!$U79</f>
        <v>6220</v>
      </c>
      <c r="E137" s="1382">
        <f>+[6]BS17A!$V79</f>
        <v>211480</v>
      </c>
      <c r="F137" s="1306"/>
    </row>
    <row r="138" spans="1:6" ht="15" customHeight="1" x14ac:dyDescent="0.2">
      <c r="A138" s="1468" t="s">
        <v>210</v>
      </c>
      <c r="B138" s="1463" t="s">
        <v>211</v>
      </c>
      <c r="C138" s="1417">
        <f>+[6]BS17A!$D80</f>
        <v>0</v>
      </c>
      <c r="D138" s="1311">
        <f>+[6]BS17A!$U80</f>
        <v>44930</v>
      </c>
      <c r="E138" s="1382">
        <f>+[6]BS17A!$V80</f>
        <v>0</v>
      </c>
      <c r="F138" s="1306"/>
    </row>
    <row r="139" spans="1:6" ht="15" customHeight="1" x14ac:dyDescent="0.2">
      <c r="A139" s="1469"/>
      <c r="B139" s="1497" t="s">
        <v>212</v>
      </c>
      <c r="C139" s="1452">
        <f>SUM(C126:C138)</f>
        <v>6510</v>
      </c>
      <c r="D139" s="1383"/>
      <c r="E139" s="1384">
        <f>SUM(E126:E138)</f>
        <v>247792790</v>
      </c>
      <c r="F139" s="1306"/>
    </row>
    <row r="140" spans="1:6" ht="15" customHeight="1" x14ac:dyDescent="0.2">
      <c r="A140" s="1467"/>
      <c r="B140" s="1498" t="s">
        <v>213</v>
      </c>
      <c r="C140" s="1420"/>
      <c r="D140" s="1316"/>
      <c r="E140" s="1381"/>
      <c r="F140" s="1306"/>
    </row>
    <row r="141" spans="1:6" ht="15" customHeight="1" x14ac:dyDescent="0.2">
      <c r="A141" s="1468" t="s">
        <v>214</v>
      </c>
      <c r="B141" s="1464" t="s">
        <v>215</v>
      </c>
      <c r="C141" s="1417">
        <f>+[6]BS17A!$D72</f>
        <v>0</v>
      </c>
      <c r="D141" s="1311">
        <f>+[6]BS17A!$U72</f>
        <v>10780</v>
      </c>
      <c r="E141" s="1382">
        <f>+[6]BS17A!$V72</f>
        <v>0</v>
      </c>
      <c r="F141" s="1306"/>
    </row>
    <row r="142" spans="1:6" ht="15" customHeight="1" x14ac:dyDescent="0.2">
      <c r="A142" s="1468" t="s">
        <v>216</v>
      </c>
      <c r="B142" s="1464" t="s">
        <v>217</v>
      </c>
      <c r="C142" s="1417">
        <f>+[6]BS17A!$D74</f>
        <v>0</v>
      </c>
      <c r="D142" s="1311">
        <f>+[6]BS17A!$U74</f>
        <v>10780</v>
      </c>
      <c r="E142" s="1382">
        <f>+[6]BS17A!$V74</f>
        <v>0</v>
      </c>
      <c r="F142" s="1306"/>
    </row>
    <row r="143" spans="1:6" ht="15" customHeight="1" x14ac:dyDescent="0.2">
      <c r="A143" s="1468" t="s">
        <v>218</v>
      </c>
      <c r="B143" s="1464" t="s">
        <v>219</v>
      </c>
      <c r="C143" s="1417">
        <f>+[6]BS17A!$D75</f>
        <v>3</v>
      </c>
      <c r="D143" s="1311">
        <f>+[6]BS17A!$U75</f>
        <v>4750</v>
      </c>
      <c r="E143" s="1382">
        <f>+[6]BS17A!$V75</f>
        <v>14250</v>
      </c>
      <c r="F143" s="1306"/>
    </row>
    <row r="144" spans="1:6" ht="15" customHeight="1" x14ac:dyDescent="0.2">
      <c r="A144" s="1468" t="s">
        <v>220</v>
      </c>
      <c r="B144" s="1464" t="s">
        <v>221</v>
      </c>
      <c r="C144" s="1417">
        <f>+[6]BS17A!$D77</f>
        <v>0</v>
      </c>
      <c r="D144" s="1311">
        <f>+[6]BS17A!$U77</f>
        <v>86670</v>
      </c>
      <c r="E144" s="1382">
        <f>+[6]BS17A!$V77</f>
        <v>0</v>
      </c>
      <c r="F144" s="1306"/>
    </row>
    <row r="145" spans="1:6" ht="15" customHeight="1" x14ac:dyDescent="0.2">
      <c r="A145" s="1468" t="s">
        <v>222</v>
      </c>
      <c r="B145" s="1464" t="s">
        <v>223</v>
      </c>
      <c r="C145" s="1417">
        <f>+[6]BS17A!$D78</f>
        <v>0</v>
      </c>
      <c r="D145" s="1311">
        <f>+[6]BS17A!$U78</f>
        <v>10230</v>
      </c>
      <c r="E145" s="1382">
        <f>+[6]BS17A!$V78</f>
        <v>0</v>
      </c>
      <c r="F145" s="1306"/>
    </row>
    <row r="146" spans="1:6" ht="15" customHeight="1" x14ac:dyDescent="0.2">
      <c r="A146" s="1468" t="s">
        <v>224</v>
      </c>
      <c r="B146" s="1464" t="s">
        <v>225</v>
      </c>
      <c r="C146" s="1417">
        <f>+[6]BS17A!$D81</f>
        <v>0</v>
      </c>
      <c r="D146" s="1311">
        <f>+[6]BS17A!$U81</f>
        <v>7880</v>
      </c>
      <c r="E146" s="1382">
        <f>+[6]BS17A!$V81</f>
        <v>0</v>
      </c>
      <c r="F146" s="1306"/>
    </row>
    <row r="147" spans="1:6" ht="15" customHeight="1" x14ac:dyDescent="0.2">
      <c r="A147" s="1469"/>
      <c r="B147" s="1497" t="s">
        <v>226</v>
      </c>
      <c r="C147" s="1452">
        <f>SUM(C141:C146)</f>
        <v>3</v>
      </c>
      <c r="D147" s="1383"/>
      <c r="E147" s="1384">
        <f>SUM(E141:E146)</f>
        <v>14250</v>
      </c>
      <c r="F147" s="1306"/>
    </row>
    <row r="148" spans="1:6" ht="15" customHeight="1" x14ac:dyDescent="0.2">
      <c r="A148" s="1475"/>
      <c r="B148" s="1474" t="s">
        <v>227</v>
      </c>
      <c r="C148" s="1320">
        <f>+C139+C147</f>
        <v>6513</v>
      </c>
      <c r="D148" s="1385"/>
      <c r="E148" s="1386">
        <f>+E139+E147</f>
        <v>247807040</v>
      </c>
      <c r="F148" s="1306"/>
    </row>
    <row r="149" spans="1:6" ht="12.75" x14ac:dyDescent="0.2">
      <c r="A149" s="1306"/>
      <c r="B149" s="1306"/>
      <c r="C149" s="1306"/>
      <c r="D149" s="1306"/>
      <c r="E149" s="1306"/>
      <c r="F149" s="1306"/>
    </row>
    <row r="150" spans="1:6" ht="12.75" x14ac:dyDescent="0.2">
      <c r="A150" s="1306"/>
      <c r="B150" s="1306"/>
      <c r="C150" s="1306"/>
      <c r="D150" s="1306"/>
      <c r="E150" s="1306"/>
      <c r="F150" s="1303"/>
    </row>
    <row r="151" spans="1:6" ht="12.75" x14ac:dyDescent="0.2">
      <c r="A151" s="1607" t="s">
        <v>228</v>
      </c>
      <c r="B151" s="1608"/>
      <c r="C151" s="1608"/>
      <c r="D151" s="1608"/>
      <c r="E151" s="1609"/>
      <c r="F151" s="1303"/>
    </row>
    <row r="152" spans="1:6" ht="47.25" customHeight="1" x14ac:dyDescent="0.2">
      <c r="A152" s="1077" t="s">
        <v>14</v>
      </c>
      <c r="B152" s="1077" t="s">
        <v>15</v>
      </c>
      <c r="C152" s="1569" t="s">
        <v>16</v>
      </c>
      <c r="D152" s="1123" t="s">
        <v>17</v>
      </c>
      <c r="E152" s="1571" t="s">
        <v>18</v>
      </c>
      <c r="F152" s="1306"/>
    </row>
    <row r="153" spans="1:6" ht="15" customHeight="1" x14ac:dyDescent="0.2">
      <c r="A153" s="1467" t="s">
        <v>229</v>
      </c>
      <c r="B153" s="1484" t="s">
        <v>230</v>
      </c>
      <c r="C153" s="1420">
        <f>+[6]BS17A!D43</f>
        <v>274</v>
      </c>
      <c r="D153" s="1316">
        <f>[6]BS17A!U43</f>
        <v>740</v>
      </c>
      <c r="E153" s="1381">
        <f>+[6]BS17A!V43</f>
        <v>202760</v>
      </c>
      <c r="F153" s="1306"/>
    </row>
    <row r="154" spans="1:6" ht="15" customHeight="1" x14ac:dyDescent="0.2">
      <c r="A154" s="1469" t="s">
        <v>231</v>
      </c>
      <c r="B154" s="1465" t="s">
        <v>232</v>
      </c>
      <c r="C154" s="1429">
        <f>+[6]BS17A!D44+[6]BS17A!D45</f>
        <v>0</v>
      </c>
      <c r="D154" s="1318">
        <f>[6]BS17A!U44</f>
        <v>100</v>
      </c>
      <c r="E154" s="1387">
        <f>+[6]BS17A!V44+[6]BS17A!V45</f>
        <v>0</v>
      </c>
      <c r="F154" s="1306"/>
    </row>
    <row r="155" spans="1:6" ht="15" customHeight="1" x14ac:dyDescent="0.2">
      <c r="A155" s="1475"/>
      <c r="B155" s="1474" t="s">
        <v>233</v>
      </c>
      <c r="C155" s="1320">
        <f>SUM(C153:C154)</f>
        <v>274</v>
      </c>
      <c r="D155" s="1385"/>
      <c r="E155" s="1386">
        <f>SUM(E153:E154)</f>
        <v>202760</v>
      </c>
      <c r="F155" s="1306"/>
    </row>
    <row r="156" spans="1:6" ht="12.75" x14ac:dyDescent="0.2">
      <c r="A156" s="1306"/>
      <c r="B156" s="1306"/>
      <c r="C156" s="1306"/>
      <c r="D156" s="1306"/>
      <c r="E156" s="1306"/>
      <c r="F156" s="1306"/>
    </row>
    <row r="157" spans="1:6" ht="12.75" x14ac:dyDescent="0.2">
      <c r="A157" s="1306"/>
      <c r="B157" s="1306"/>
      <c r="C157" s="1306"/>
      <c r="D157" s="1306"/>
      <c r="E157" s="1306"/>
      <c r="F157" s="1306"/>
    </row>
    <row r="158" spans="1:6" ht="18" customHeight="1" x14ac:dyDescent="0.2">
      <c r="A158" s="1607" t="s">
        <v>234</v>
      </c>
      <c r="B158" s="1608"/>
      <c r="C158" s="1608"/>
      <c r="D158" s="1608"/>
      <c r="E158" s="1609"/>
      <c r="F158" s="1303"/>
    </row>
    <row r="159" spans="1:6" ht="47.25" customHeight="1" x14ac:dyDescent="0.2">
      <c r="A159" s="1077" t="s">
        <v>14</v>
      </c>
      <c r="B159" s="1077" t="s">
        <v>15</v>
      </c>
      <c r="C159" s="1569" t="s">
        <v>16</v>
      </c>
      <c r="D159" s="1123" t="s">
        <v>17</v>
      </c>
      <c r="E159" s="1571" t="s">
        <v>18</v>
      </c>
      <c r="F159" s="1306"/>
    </row>
    <row r="160" spans="1:6" ht="15" customHeight="1" x14ac:dyDescent="0.2">
      <c r="A160" s="1467" t="s">
        <v>235</v>
      </c>
      <c r="B160" s="1462" t="s">
        <v>236</v>
      </c>
      <c r="C160" s="1447">
        <f>+[6]BS17A!$D1481</f>
        <v>0</v>
      </c>
      <c r="D160" s="1316">
        <f>+[6]BS17A!$U1481</f>
        <v>40370</v>
      </c>
      <c r="E160" s="1381">
        <f>+[6]BS17A!$V1481</f>
        <v>0</v>
      </c>
      <c r="F160" s="1306"/>
    </row>
    <row r="161" spans="1:6" ht="15" customHeight="1" x14ac:dyDescent="0.2">
      <c r="A161" s="1468" t="s">
        <v>237</v>
      </c>
      <c r="B161" s="1464" t="s">
        <v>238</v>
      </c>
      <c r="C161" s="1451">
        <f>+[6]BS17A!$D1482</f>
        <v>0</v>
      </c>
      <c r="D161" s="1311">
        <f>+[6]BS17A!$U1482</f>
        <v>25390</v>
      </c>
      <c r="E161" s="1382">
        <f>+[6]BS17A!$V1482</f>
        <v>0</v>
      </c>
      <c r="F161" s="1306"/>
    </row>
    <row r="162" spans="1:6" ht="15" customHeight="1" x14ac:dyDescent="0.2">
      <c r="A162" s="1468" t="s">
        <v>239</v>
      </c>
      <c r="B162" s="1463" t="s">
        <v>240</v>
      </c>
      <c r="C162" s="1451">
        <f>+[6]BS17A!$D1483</f>
        <v>0</v>
      </c>
      <c r="D162" s="1311">
        <f>+[6]BS17A!$U1483</f>
        <v>26150</v>
      </c>
      <c r="E162" s="1382">
        <f>+[6]BS17A!$V1483</f>
        <v>0</v>
      </c>
      <c r="F162" s="1306"/>
    </row>
    <row r="163" spans="1:6" ht="15" customHeight="1" x14ac:dyDescent="0.2">
      <c r="A163" s="1468" t="s">
        <v>241</v>
      </c>
      <c r="B163" s="1464" t="s">
        <v>242</v>
      </c>
      <c r="C163" s="1451">
        <f>+[6]BS17A!$D1484</f>
        <v>0</v>
      </c>
      <c r="D163" s="1311">
        <f>+[6]BS17A!$U1484</f>
        <v>784500</v>
      </c>
      <c r="E163" s="1382">
        <f>+[6]BS17A!$V1484</f>
        <v>0</v>
      </c>
      <c r="F163" s="1306"/>
    </row>
    <row r="164" spans="1:6" ht="15" customHeight="1" x14ac:dyDescent="0.2">
      <c r="A164" s="1468" t="s">
        <v>243</v>
      </c>
      <c r="B164" s="1464" t="s">
        <v>244</v>
      </c>
      <c r="C164" s="1451">
        <f>+[6]BS17A!$D1485</f>
        <v>0</v>
      </c>
      <c r="D164" s="1311">
        <f>+[6]BS17A!$U1485</f>
        <v>356330</v>
      </c>
      <c r="E164" s="1382">
        <f>+[6]BS17A!$V1485</f>
        <v>0</v>
      </c>
      <c r="F164" s="1306"/>
    </row>
    <row r="165" spans="1:6" ht="15" customHeight="1" x14ac:dyDescent="0.2">
      <c r="A165" s="1468" t="s">
        <v>245</v>
      </c>
      <c r="B165" s="1464" t="s">
        <v>246</v>
      </c>
      <c r="C165" s="1451">
        <f>+[6]BS17A!$D1486</f>
        <v>0</v>
      </c>
      <c r="D165" s="1311">
        <f>+[6]BS17A!$U1486</f>
        <v>544860</v>
      </c>
      <c r="E165" s="1382">
        <f>+[6]BS17A!$V1486</f>
        <v>0</v>
      </c>
      <c r="F165" s="1306"/>
    </row>
    <row r="166" spans="1:6" ht="15" customHeight="1" x14ac:dyDescent="0.2">
      <c r="A166" s="1495" t="s">
        <v>247</v>
      </c>
      <c r="B166" s="1493" t="s">
        <v>248</v>
      </c>
      <c r="C166" s="1451">
        <f>+[6]BS17A!$D1487</f>
        <v>0</v>
      </c>
      <c r="D166" s="1311">
        <f>+[6]BS17A!$U1487</f>
        <v>49130</v>
      </c>
      <c r="E166" s="1382">
        <f>+[6]BS17A!$V1487</f>
        <v>0</v>
      </c>
      <c r="F166" s="1306"/>
    </row>
    <row r="167" spans="1:6" ht="15" customHeight="1" x14ac:dyDescent="0.2">
      <c r="A167" s="1496">
        <v>1901029</v>
      </c>
      <c r="B167" s="1494" t="s">
        <v>249</v>
      </c>
      <c r="C167" s="1448">
        <f>+[6]BS17A!$D1488</f>
        <v>0</v>
      </c>
      <c r="D167" s="1318">
        <f>+[6]BS17A!$U1488</f>
        <v>638670</v>
      </c>
      <c r="E167" s="1387">
        <f>+[6]BS17A!$V1488</f>
        <v>0</v>
      </c>
      <c r="F167" s="1306"/>
    </row>
    <row r="168" spans="1:6" ht="15" customHeight="1" x14ac:dyDescent="0.2">
      <c r="A168" s="1371"/>
      <c r="B168" s="1388" t="s">
        <v>250</v>
      </c>
      <c r="C168" s="1389">
        <f>SUM(C160:C167)</f>
        <v>0</v>
      </c>
      <c r="D168" s="1390"/>
      <c r="E168" s="1391">
        <f>SUM(E160:E167)</f>
        <v>0</v>
      </c>
      <c r="F168" s="1306"/>
    </row>
    <row r="169" spans="1:6" ht="12.75" x14ac:dyDescent="0.2">
      <c r="A169" s="1306"/>
      <c r="B169" s="1306"/>
      <c r="C169" s="1306"/>
      <c r="D169" s="1306"/>
      <c r="E169" s="1306"/>
      <c r="F169" s="1306"/>
    </row>
    <row r="170" spans="1:6" ht="18" customHeight="1" x14ac:dyDescent="0.2">
      <c r="A170" s="1306"/>
      <c r="B170" s="1306"/>
      <c r="C170" s="1306"/>
      <c r="D170" s="1306"/>
      <c r="E170" s="1306"/>
      <c r="F170" s="1306"/>
    </row>
    <row r="171" spans="1:6" ht="18" customHeight="1" x14ac:dyDescent="0.2">
      <c r="A171" s="1589" t="s">
        <v>251</v>
      </c>
      <c r="B171" s="1590"/>
      <c r="C171" s="1590"/>
      <c r="D171" s="1590"/>
      <c r="E171" s="1591"/>
      <c r="F171" s="1303"/>
    </row>
    <row r="172" spans="1:6" ht="46.5" customHeight="1" x14ac:dyDescent="0.2">
      <c r="A172" s="1077" t="s">
        <v>14</v>
      </c>
      <c r="B172" s="1077" t="s">
        <v>15</v>
      </c>
      <c r="C172" s="1569" t="s">
        <v>16</v>
      </c>
      <c r="D172" s="1123" t="s">
        <v>17</v>
      </c>
      <c r="E172" s="1571" t="s">
        <v>18</v>
      </c>
      <c r="F172" s="1306"/>
    </row>
    <row r="173" spans="1:6" ht="12.75" customHeight="1" x14ac:dyDescent="0.2">
      <c r="A173" s="1491">
        <v>1101004</v>
      </c>
      <c r="B173" s="1271" t="s">
        <v>252</v>
      </c>
      <c r="C173" s="1420">
        <f>+[6]BS17A!$D805</f>
        <v>14</v>
      </c>
      <c r="D173" s="1316">
        <f>+[6]BS17A!$U805</f>
        <v>13840</v>
      </c>
      <c r="E173" s="1381">
        <f>+[6]BS17A!$V805</f>
        <v>193760</v>
      </c>
      <c r="F173" s="1306"/>
    </row>
    <row r="174" spans="1:6" ht="12.75" customHeight="1" x14ac:dyDescent="0.2">
      <c r="A174" s="1490">
        <v>1101006</v>
      </c>
      <c r="B174" s="1272" t="s">
        <v>253</v>
      </c>
      <c r="C174" s="1417">
        <f>+[6]BS17A!$D806</f>
        <v>0</v>
      </c>
      <c r="D174" s="1311">
        <f>+[6]BS17A!$U806</f>
        <v>11070</v>
      </c>
      <c r="E174" s="1382">
        <f>+[6]BS17A!$V806</f>
        <v>0</v>
      </c>
      <c r="F174" s="1306"/>
    </row>
    <row r="175" spans="1:6" ht="24.75" customHeight="1" x14ac:dyDescent="0.2">
      <c r="A175" s="1490" t="s">
        <v>254</v>
      </c>
      <c r="B175" s="1273" t="s">
        <v>255</v>
      </c>
      <c r="C175" s="1417">
        <f>+[6]BS17A!$D1197</f>
        <v>698</v>
      </c>
      <c r="D175" s="1311">
        <f>+[6]BS17A!$U1197</f>
        <v>4740</v>
      </c>
      <c r="E175" s="1382">
        <f>+[6]BS17A!$V1197</f>
        <v>3308520</v>
      </c>
      <c r="F175" s="1306"/>
    </row>
    <row r="176" spans="1:6" ht="24.75" customHeight="1" x14ac:dyDescent="0.2">
      <c r="A176" s="1490" t="s">
        <v>256</v>
      </c>
      <c r="B176" s="1273" t="s">
        <v>257</v>
      </c>
      <c r="C176" s="1417">
        <f>+[6]BS17A!$D1198</f>
        <v>8</v>
      </c>
      <c r="D176" s="1311">
        <f>+[6]BS17A!$U1198</f>
        <v>13370</v>
      </c>
      <c r="E176" s="1382">
        <f>+[6]BS17A!$V1198</f>
        <v>106960</v>
      </c>
      <c r="F176" s="1306"/>
    </row>
    <row r="177" spans="1:6" ht="24.75" customHeight="1" x14ac:dyDescent="0.2">
      <c r="A177" s="1490" t="s">
        <v>258</v>
      </c>
      <c r="B177" s="1273" t="s">
        <v>259</v>
      </c>
      <c r="C177" s="1417">
        <f>+[6]BS17A!$D1199</f>
        <v>31</v>
      </c>
      <c r="D177" s="1311">
        <f>+[6]BS17A!$U1199</f>
        <v>22670</v>
      </c>
      <c r="E177" s="1382">
        <f>+[6]BS17A!$V1199</f>
        <v>702770</v>
      </c>
      <c r="F177" s="1306"/>
    </row>
    <row r="178" spans="1:6" ht="12.75" customHeight="1" x14ac:dyDescent="0.2">
      <c r="A178" s="1490" t="s">
        <v>260</v>
      </c>
      <c r="B178" s="1273" t="s">
        <v>261</v>
      </c>
      <c r="C178" s="1417">
        <f>+[6]BS17A!$D1200</f>
        <v>0</v>
      </c>
      <c r="D178" s="1311">
        <f>+[6]BS17A!$U1200</f>
        <v>43280</v>
      </c>
      <c r="E178" s="1382">
        <f>+[6]BS17A!$V1200</f>
        <v>0</v>
      </c>
      <c r="F178" s="1306"/>
    </row>
    <row r="179" spans="1:6" ht="12.75" customHeight="1" x14ac:dyDescent="0.2">
      <c r="A179" s="1490" t="s">
        <v>262</v>
      </c>
      <c r="B179" s="1273" t="s">
        <v>263</v>
      </c>
      <c r="C179" s="1417">
        <f>+[6]BS17A!$D1201</f>
        <v>60</v>
      </c>
      <c r="D179" s="1311">
        <f>+[6]BS17A!$U1201</f>
        <v>48240</v>
      </c>
      <c r="E179" s="1382">
        <f>+[6]BS17A!$V1201</f>
        <v>2894400</v>
      </c>
      <c r="F179" s="1306"/>
    </row>
    <row r="180" spans="1:6" ht="24.75" customHeight="1" x14ac:dyDescent="0.2">
      <c r="A180" s="1490" t="s">
        <v>264</v>
      </c>
      <c r="B180" s="1273" t="s">
        <v>265</v>
      </c>
      <c r="C180" s="1417">
        <f>+[6]BS17A!$D1202</f>
        <v>0</v>
      </c>
      <c r="D180" s="1311">
        <f>+[6]BS17A!$U1202</f>
        <v>27060</v>
      </c>
      <c r="E180" s="1382">
        <f>+[6]BS17A!$V1202</f>
        <v>0</v>
      </c>
      <c r="F180" s="1306"/>
    </row>
    <row r="181" spans="1:6" ht="12.75" customHeight="1" x14ac:dyDescent="0.2">
      <c r="A181" s="1490" t="s">
        <v>266</v>
      </c>
      <c r="B181" s="1274" t="s">
        <v>267</v>
      </c>
      <c r="C181" s="1417">
        <f>+[6]BS17A!$D1203</f>
        <v>0</v>
      </c>
      <c r="D181" s="1311">
        <f>+[6]BS17A!$U1203</f>
        <v>209350</v>
      </c>
      <c r="E181" s="1382">
        <f>+[6]BS17A!$V1203</f>
        <v>0</v>
      </c>
      <c r="F181" s="1306"/>
    </row>
    <row r="182" spans="1:6" ht="12.75" customHeight="1" x14ac:dyDescent="0.2">
      <c r="A182" s="1490" t="s">
        <v>268</v>
      </c>
      <c r="B182" s="1273" t="s">
        <v>269</v>
      </c>
      <c r="C182" s="1417">
        <f>+[6]BS17A!$D1204</f>
        <v>0</v>
      </c>
      <c r="D182" s="1311">
        <f>+[6]BS17A!$U1204</f>
        <v>238000</v>
      </c>
      <c r="E182" s="1382">
        <f>+[6]BS17A!$V1204</f>
        <v>0</v>
      </c>
      <c r="F182" s="1306"/>
    </row>
    <row r="183" spans="1:6" ht="12.75" customHeight="1" x14ac:dyDescent="0.2">
      <c r="A183" s="1490" t="s">
        <v>270</v>
      </c>
      <c r="B183" s="1273" t="s">
        <v>271</v>
      </c>
      <c r="C183" s="1417">
        <f>+[6]BS17A!$D1205</f>
        <v>0</v>
      </c>
      <c r="D183" s="1311">
        <f>+[6]BS17A!$U1205</f>
        <v>194080</v>
      </c>
      <c r="E183" s="1382">
        <f>+[6]BS17A!$V1205</f>
        <v>0</v>
      </c>
      <c r="F183" s="1306"/>
    </row>
    <row r="184" spans="1:6" ht="24.75" customHeight="1" x14ac:dyDescent="0.2">
      <c r="A184" s="1490" t="s">
        <v>272</v>
      </c>
      <c r="B184" s="1274" t="s">
        <v>273</v>
      </c>
      <c r="C184" s="1417">
        <f>+[6]BS17A!$D1206</f>
        <v>0</v>
      </c>
      <c r="D184" s="1311">
        <f>+[6]BS17A!$U1206</f>
        <v>249290</v>
      </c>
      <c r="E184" s="1382">
        <f>+[6]BS17A!$V1206</f>
        <v>0</v>
      </c>
      <c r="F184" s="1306"/>
    </row>
    <row r="185" spans="1:6" ht="24.75" customHeight="1" x14ac:dyDescent="0.2">
      <c r="A185" s="1490" t="s">
        <v>274</v>
      </c>
      <c r="B185" s="1274" t="s">
        <v>275</v>
      </c>
      <c r="C185" s="1417">
        <f>+[6]BS17A!$D1207</f>
        <v>0</v>
      </c>
      <c r="D185" s="1311">
        <f>+[6]BS17A!$U1207</f>
        <v>255080</v>
      </c>
      <c r="E185" s="1382">
        <f>+[6]BS17A!$V1207</f>
        <v>0</v>
      </c>
      <c r="F185" s="1306"/>
    </row>
    <row r="186" spans="1:6" ht="24.75" customHeight="1" x14ac:dyDescent="0.2">
      <c r="A186" s="1490" t="s">
        <v>276</v>
      </c>
      <c r="B186" s="1274" t="s">
        <v>277</v>
      </c>
      <c r="C186" s="1417">
        <f>+[6]BS17A!$D1208</f>
        <v>0</v>
      </c>
      <c r="D186" s="1311">
        <f>+[6]BS17A!$U1208</f>
        <v>215710</v>
      </c>
      <c r="E186" s="1382">
        <f>+[6]BS17A!$V1208</f>
        <v>0</v>
      </c>
      <c r="F186" s="1306"/>
    </row>
    <row r="187" spans="1:6" ht="12.75" customHeight="1" x14ac:dyDescent="0.2">
      <c r="A187" s="1490" t="s">
        <v>278</v>
      </c>
      <c r="B187" s="1274" t="s">
        <v>279</v>
      </c>
      <c r="C187" s="1417">
        <f>+[6]BS17A!$D1209</f>
        <v>0</v>
      </c>
      <c r="D187" s="1311">
        <f>+[6]BS17A!$U1209</f>
        <v>230250</v>
      </c>
      <c r="E187" s="1382">
        <f>+[6]BS17A!$V1209</f>
        <v>0</v>
      </c>
      <c r="F187" s="1306"/>
    </row>
    <row r="188" spans="1:6" ht="12.75" customHeight="1" x14ac:dyDescent="0.2">
      <c r="A188" s="1490" t="s">
        <v>280</v>
      </c>
      <c r="B188" s="1274" t="s">
        <v>281</v>
      </c>
      <c r="C188" s="1417">
        <f>+[6]BS17A!$D1210</f>
        <v>0</v>
      </c>
      <c r="D188" s="1311">
        <f>+[6]BS17A!$U1210</f>
        <v>275320</v>
      </c>
      <c r="E188" s="1382">
        <f>+[6]BS17A!$V1210</f>
        <v>0</v>
      </c>
      <c r="F188" s="1306"/>
    </row>
    <row r="189" spans="1:6" ht="24.75" customHeight="1" x14ac:dyDescent="0.2">
      <c r="A189" s="1490" t="s">
        <v>282</v>
      </c>
      <c r="B189" s="1273" t="s">
        <v>283</v>
      </c>
      <c r="C189" s="1417">
        <f>+[6]BS17A!$D1211</f>
        <v>0</v>
      </c>
      <c r="D189" s="1311">
        <f>+[6]BS17A!$U1211</f>
        <v>244150</v>
      </c>
      <c r="E189" s="1382">
        <f>+[6]BS17A!$V1211</f>
        <v>0</v>
      </c>
      <c r="F189" s="1306"/>
    </row>
    <row r="190" spans="1:6" ht="24.75" customHeight="1" x14ac:dyDescent="0.2">
      <c r="A190" s="1490" t="s">
        <v>284</v>
      </c>
      <c r="B190" s="1274" t="s">
        <v>285</v>
      </c>
      <c r="C190" s="1417">
        <f>+[6]BS17A!$D1212</f>
        <v>0</v>
      </c>
      <c r="D190" s="1311">
        <f>+[6]BS17A!$U1212</f>
        <v>1786710</v>
      </c>
      <c r="E190" s="1382">
        <f>+[6]BS17A!$V1212</f>
        <v>0</v>
      </c>
      <c r="F190" s="1306"/>
    </row>
    <row r="191" spans="1:6" ht="12.75" customHeight="1" x14ac:dyDescent="0.2">
      <c r="A191" s="1490" t="s">
        <v>286</v>
      </c>
      <c r="B191" s="1274" t="s">
        <v>287</v>
      </c>
      <c r="C191" s="1417">
        <f>+[6]BS17A!$D1213</f>
        <v>0</v>
      </c>
      <c r="D191" s="1311">
        <f>+[6]BS17A!$U1213</f>
        <v>1115980</v>
      </c>
      <c r="E191" s="1382">
        <f>+[6]BS17A!$V1213</f>
        <v>0</v>
      </c>
      <c r="F191" s="1306"/>
    </row>
    <row r="192" spans="1:6" ht="12.75" customHeight="1" x14ac:dyDescent="0.2">
      <c r="A192" s="1468" t="s">
        <v>288</v>
      </c>
      <c r="B192" s="1274" t="s">
        <v>289</v>
      </c>
      <c r="C192" s="1417">
        <f>+[6]BS17A!$D1214</f>
        <v>0</v>
      </c>
      <c r="D192" s="1311">
        <f>+[6]BS17A!$U1214</f>
        <v>1080140</v>
      </c>
      <c r="E192" s="1382">
        <f>+[6]BS17A!$V1214</f>
        <v>0</v>
      </c>
      <c r="F192" s="1306"/>
    </row>
    <row r="193" spans="1:6" ht="24.75" customHeight="1" x14ac:dyDescent="0.2">
      <c r="A193" s="1490" t="s">
        <v>290</v>
      </c>
      <c r="B193" s="1274" t="s">
        <v>291</v>
      </c>
      <c r="C193" s="1417">
        <f>+[6]BS17A!$D1215</f>
        <v>0</v>
      </c>
      <c r="D193" s="1311">
        <f>+[6]BS17A!$U1215</f>
        <v>1131580</v>
      </c>
      <c r="E193" s="1382">
        <f>+[6]BS17A!$V1215</f>
        <v>0</v>
      </c>
      <c r="F193" s="1306"/>
    </row>
    <row r="194" spans="1:6" ht="12.75" customHeight="1" x14ac:dyDescent="0.2">
      <c r="A194" s="1468" t="s">
        <v>292</v>
      </c>
      <c r="B194" s="1274" t="s">
        <v>293</v>
      </c>
      <c r="C194" s="1417">
        <f>+[6]BS17A!$D1216</f>
        <v>0</v>
      </c>
      <c r="D194" s="1311">
        <f>+[6]BS17A!$U1216</f>
        <v>160130</v>
      </c>
      <c r="E194" s="1382">
        <f>+[6]BS17A!$V1216</f>
        <v>0</v>
      </c>
      <c r="F194" s="1306"/>
    </row>
    <row r="195" spans="1:6" ht="12.75" customHeight="1" x14ac:dyDescent="0.2">
      <c r="A195" s="1468" t="s">
        <v>294</v>
      </c>
      <c r="B195" s="1274" t="s">
        <v>295</v>
      </c>
      <c r="C195" s="1417">
        <f>+[6]BS17A!$D1217</f>
        <v>0</v>
      </c>
      <c r="D195" s="1311">
        <f>+[6]BS17A!$U1217</f>
        <v>365410</v>
      </c>
      <c r="E195" s="1382">
        <f>+[6]BS17A!$V1217</f>
        <v>0</v>
      </c>
      <c r="F195" s="1306"/>
    </row>
    <row r="196" spans="1:6" ht="12.75" customHeight="1" x14ac:dyDescent="0.2">
      <c r="A196" s="1490" t="s">
        <v>296</v>
      </c>
      <c r="B196" s="1274" t="s">
        <v>297</v>
      </c>
      <c r="C196" s="1417">
        <f>+[6]BS17A!$D1218</f>
        <v>0</v>
      </c>
      <c r="D196" s="1311">
        <f>+[6]BS17A!$U1218</f>
        <v>135470</v>
      </c>
      <c r="E196" s="1382">
        <f>+[6]BS17A!$V1218</f>
        <v>0</v>
      </c>
      <c r="F196" s="1306"/>
    </row>
    <row r="197" spans="1:6" ht="12.75" customHeight="1" x14ac:dyDescent="0.2">
      <c r="A197" s="1490" t="s">
        <v>298</v>
      </c>
      <c r="B197" s="1274" t="s">
        <v>299</v>
      </c>
      <c r="C197" s="1417">
        <f>+[6]BS17A!$D1219</f>
        <v>0</v>
      </c>
      <c r="D197" s="1311">
        <f>+[6]BS17A!$U1219</f>
        <v>1097590</v>
      </c>
      <c r="E197" s="1382">
        <f>+[6]BS17A!$V1219</f>
        <v>0</v>
      </c>
      <c r="F197" s="1306"/>
    </row>
    <row r="198" spans="1:6" ht="12.75" customHeight="1" x14ac:dyDescent="0.2">
      <c r="A198" s="1490" t="s">
        <v>300</v>
      </c>
      <c r="B198" s="1274" t="s">
        <v>301</v>
      </c>
      <c r="C198" s="1417">
        <f>+[6]BS17A!$D1220</f>
        <v>0</v>
      </c>
      <c r="D198" s="1311">
        <f>+[6]BS17A!$U1220</f>
        <v>1097590</v>
      </c>
      <c r="E198" s="1382">
        <f>+[6]BS17A!$V1220</f>
        <v>0</v>
      </c>
      <c r="F198" s="1306"/>
    </row>
    <row r="199" spans="1:6" ht="12.75" customHeight="1" x14ac:dyDescent="0.2">
      <c r="A199" s="1490">
        <v>1801001</v>
      </c>
      <c r="B199" s="1272" t="s">
        <v>302</v>
      </c>
      <c r="C199" s="1417">
        <f>+[6]BS17A!$D1354</f>
        <v>30</v>
      </c>
      <c r="D199" s="1311">
        <f>+[6]BS17A!$U1354</f>
        <v>32740</v>
      </c>
      <c r="E199" s="1382">
        <f>+[6]BS17A!$V1354</f>
        <v>982200</v>
      </c>
      <c r="F199" s="1306"/>
    </row>
    <row r="200" spans="1:6" ht="12.75" customHeight="1" x14ac:dyDescent="0.2">
      <c r="A200" s="1490">
        <v>1801003</v>
      </c>
      <c r="B200" s="1274" t="s">
        <v>303</v>
      </c>
      <c r="C200" s="1417">
        <f>+[6]BS17A!$D1355</f>
        <v>0</v>
      </c>
      <c r="D200" s="1311">
        <f>+[6]BS17A!$U1355</f>
        <v>39490</v>
      </c>
      <c r="E200" s="1382">
        <f>+[6]BS17A!$V1355</f>
        <v>0</v>
      </c>
      <c r="F200" s="1306"/>
    </row>
    <row r="201" spans="1:6" ht="12.75" customHeight="1" x14ac:dyDescent="0.2">
      <c r="A201" s="1490">
        <v>1801006</v>
      </c>
      <c r="B201" s="1272" t="s">
        <v>304</v>
      </c>
      <c r="C201" s="1417">
        <f>+[6]BS17A!$D1356</f>
        <v>3</v>
      </c>
      <c r="D201" s="1311">
        <f>+[6]BS17A!$U1356</f>
        <v>42060</v>
      </c>
      <c r="E201" s="1382">
        <f>+[6]BS17A!$V1356</f>
        <v>126180</v>
      </c>
      <c r="F201" s="1306"/>
    </row>
    <row r="202" spans="1:6" ht="24.75" customHeight="1" x14ac:dyDescent="0.2">
      <c r="A202" s="1490" t="s">
        <v>305</v>
      </c>
      <c r="B202" s="1272" t="s">
        <v>306</v>
      </c>
      <c r="C202" s="1417">
        <f>[6]BS17A!D1036</f>
        <v>0</v>
      </c>
      <c r="D202" s="1311">
        <f>[6]BS17A!U1036</f>
        <v>8850</v>
      </c>
      <c r="E202" s="1382">
        <f>[6]BS17A!V1036</f>
        <v>0</v>
      </c>
      <c r="F202" s="1306"/>
    </row>
    <row r="203" spans="1:6" ht="24.75" customHeight="1" x14ac:dyDescent="0.2">
      <c r="A203" s="1492" t="s">
        <v>307</v>
      </c>
      <c r="B203" s="1275" t="s">
        <v>308</v>
      </c>
      <c r="C203" s="1450">
        <f>[6]BS17A!D807</f>
        <v>0</v>
      </c>
      <c r="D203" s="1392">
        <f>[6]BS17A!U807</f>
        <v>375680</v>
      </c>
      <c r="E203" s="1393">
        <f>[6]BS17A!V807</f>
        <v>0</v>
      </c>
      <c r="F203" s="1306"/>
    </row>
    <row r="204" spans="1:6" ht="17.25" customHeight="1" x14ac:dyDescent="0.2">
      <c r="A204" s="1475"/>
      <c r="B204" s="1474" t="s">
        <v>309</v>
      </c>
      <c r="C204" s="1320">
        <f>SUM(C173:C203)</f>
        <v>844</v>
      </c>
      <c r="D204" s="1385"/>
      <c r="E204" s="1386">
        <f>SUM(E173:E203)</f>
        <v>8314790</v>
      </c>
      <c r="F204" s="1306"/>
    </row>
    <row r="205" spans="1:6" ht="21.75" customHeight="1" x14ac:dyDescent="0.2">
      <c r="A205" s="1306"/>
      <c r="B205" s="1306"/>
      <c r="C205" s="1306"/>
      <c r="D205" s="1306"/>
      <c r="E205" s="1306"/>
      <c r="F205" s="1306"/>
    </row>
    <row r="206" spans="1:6" ht="19.5" customHeight="1" x14ac:dyDescent="0.2">
      <c r="A206" s="1306"/>
      <c r="B206" s="1306"/>
      <c r="C206" s="1306"/>
      <c r="D206" s="1306"/>
      <c r="E206" s="1306"/>
      <c r="F206" s="1306"/>
    </row>
    <row r="207" spans="1:6" ht="18" customHeight="1" x14ac:dyDescent="0.2">
      <c r="A207" s="1589" t="s">
        <v>310</v>
      </c>
      <c r="B207" s="1590"/>
      <c r="C207" s="1590"/>
      <c r="D207" s="1590"/>
      <c r="E207" s="1591"/>
      <c r="F207" s="1303"/>
    </row>
    <row r="208" spans="1:6" ht="39.75" customHeight="1" x14ac:dyDescent="0.2">
      <c r="A208" s="1077" t="s">
        <v>14</v>
      </c>
      <c r="B208" s="1077" t="s">
        <v>15</v>
      </c>
      <c r="C208" s="1569" t="s">
        <v>16</v>
      </c>
      <c r="D208" s="1123" t="s">
        <v>17</v>
      </c>
      <c r="E208" s="1571" t="s">
        <v>18</v>
      </c>
      <c r="F208" s="1303"/>
    </row>
    <row r="209" spans="1:6" ht="12.75" customHeight="1" x14ac:dyDescent="0.2">
      <c r="A209" s="1467" t="s">
        <v>311</v>
      </c>
      <c r="B209" s="1484" t="s">
        <v>312</v>
      </c>
      <c r="C209" s="1420">
        <f>+[6]BS17A!$D18</f>
        <v>0</v>
      </c>
      <c r="D209" s="1316">
        <f>+[6]BS17A!$U18</f>
        <v>13700</v>
      </c>
      <c r="E209" s="1381">
        <f>+[6]BS17A!$V18</f>
        <v>0</v>
      </c>
      <c r="F209" s="1306"/>
    </row>
    <row r="210" spans="1:6" ht="12.75" customHeight="1" x14ac:dyDescent="0.2">
      <c r="A210" s="1468" t="s">
        <v>313</v>
      </c>
      <c r="B210" s="1464" t="s">
        <v>314</v>
      </c>
      <c r="C210" s="1417">
        <f>+[6]BS17A!$D19</f>
        <v>57</v>
      </c>
      <c r="D210" s="1311">
        <f>+[6]BS17A!$U19</f>
        <v>13700</v>
      </c>
      <c r="E210" s="1382">
        <f>+[6]BS17A!$V19</f>
        <v>780900</v>
      </c>
      <c r="F210" s="1306"/>
    </row>
    <row r="211" spans="1:6" ht="12.75" customHeight="1" x14ac:dyDescent="0.2">
      <c r="A211" s="1468" t="s">
        <v>315</v>
      </c>
      <c r="B211" s="1463" t="s">
        <v>316</v>
      </c>
      <c r="C211" s="1417">
        <f>+[6]BS17A!$D47</f>
        <v>0</v>
      </c>
      <c r="D211" s="1311">
        <f>+[6]BS17A!$U47</f>
        <v>1310</v>
      </c>
      <c r="E211" s="1382">
        <f>+[6]BS17A!$V47</f>
        <v>0</v>
      </c>
      <c r="F211" s="1306"/>
    </row>
    <row r="212" spans="1:6" ht="12.75" customHeight="1" x14ac:dyDescent="0.2">
      <c r="A212" s="1468" t="s">
        <v>317</v>
      </c>
      <c r="B212" s="1463" t="s">
        <v>318</v>
      </c>
      <c r="C212" s="1417">
        <f>+[6]BS17A!$D48</f>
        <v>406</v>
      </c>
      <c r="D212" s="1311">
        <f>+[6]BS17A!$U48</f>
        <v>640</v>
      </c>
      <c r="E212" s="1382">
        <f>+[6]BS17A!$V48</f>
        <v>259840</v>
      </c>
      <c r="F212" s="1306"/>
    </row>
    <row r="213" spans="1:6" ht="12.75" customHeight="1" x14ac:dyDescent="0.2">
      <c r="A213" s="1468" t="s">
        <v>319</v>
      </c>
      <c r="B213" s="1464" t="s">
        <v>320</v>
      </c>
      <c r="C213" s="1417">
        <f>+[6]BS17A!$D49</f>
        <v>418</v>
      </c>
      <c r="D213" s="1311">
        <f>+[6]BS17A!$U49</f>
        <v>1940</v>
      </c>
      <c r="E213" s="1382">
        <f>+[6]BS17A!$V49</f>
        <v>810920</v>
      </c>
      <c r="F213" s="1306"/>
    </row>
    <row r="214" spans="1:6" ht="12.75" customHeight="1" x14ac:dyDescent="0.2">
      <c r="A214" s="1468" t="s">
        <v>321</v>
      </c>
      <c r="B214" s="1464" t="s">
        <v>322</v>
      </c>
      <c r="C214" s="1417">
        <f>+[6]BS17A!$D50</f>
        <v>50</v>
      </c>
      <c r="D214" s="1311">
        <f>+[6]BS17A!$U50</f>
        <v>14590</v>
      </c>
      <c r="E214" s="1382">
        <f>+[6]BS17A!$V50</f>
        <v>729500</v>
      </c>
      <c r="F214" s="1306"/>
    </row>
    <row r="215" spans="1:6" ht="12.75" customHeight="1" x14ac:dyDescent="0.2">
      <c r="A215" s="1468" t="s">
        <v>323</v>
      </c>
      <c r="B215" s="1463" t="s">
        <v>324</v>
      </c>
      <c r="C215" s="1417">
        <f>+[6]BS17A!$D51</f>
        <v>92</v>
      </c>
      <c r="D215" s="1311">
        <f>+[6]BS17A!$U51</f>
        <v>33500</v>
      </c>
      <c r="E215" s="1382">
        <f>+[6]BS17A!$V51</f>
        <v>3082000</v>
      </c>
      <c r="F215" s="1306"/>
    </row>
    <row r="216" spans="1:6" ht="12.75" customHeight="1" x14ac:dyDescent="0.2">
      <c r="A216" s="1490" t="s">
        <v>325</v>
      </c>
      <c r="B216" s="1463" t="s">
        <v>326</v>
      </c>
      <c r="C216" s="1417">
        <f>+[6]BS17A!D52</f>
        <v>3</v>
      </c>
      <c r="D216" s="1394"/>
      <c r="E216" s="1382">
        <f>+[6]BS17A!V52</f>
        <v>25080</v>
      </c>
      <c r="F216" s="1306"/>
    </row>
    <row r="217" spans="1:6" ht="12.75" customHeight="1" x14ac:dyDescent="0.2">
      <c r="A217" s="1469" t="s">
        <v>327</v>
      </c>
      <c r="B217" s="1465" t="s">
        <v>328</v>
      </c>
      <c r="C217" s="1429">
        <f>+[6]BS17A!$D1861</f>
        <v>57</v>
      </c>
      <c r="D217" s="1318">
        <f>+[6]BS17A!$U1861</f>
        <v>27160</v>
      </c>
      <c r="E217" s="1387">
        <f>+[6]BS17A!$V1861</f>
        <v>1548120</v>
      </c>
      <c r="F217" s="1306"/>
    </row>
    <row r="218" spans="1:6" ht="12.75" x14ac:dyDescent="0.2">
      <c r="A218" s="1475"/>
      <c r="B218" s="1474" t="s">
        <v>329</v>
      </c>
      <c r="C218" s="1320">
        <f>SUM(C209:C217)</f>
        <v>1083</v>
      </c>
      <c r="D218" s="1385"/>
      <c r="E218" s="1393">
        <f>SUM(E209:E217)</f>
        <v>7236360</v>
      </c>
      <c r="F218" s="1306"/>
    </row>
    <row r="219" spans="1:6" ht="17.25" customHeight="1" x14ac:dyDescent="0.2">
      <c r="A219" s="1306"/>
      <c r="B219" s="1306"/>
      <c r="C219" s="1306"/>
      <c r="D219" s="1306"/>
      <c r="E219" s="1306"/>
      <c r="F219" s="1306"/>
    </row>
    <row r="220" spans="1:6" ht="18" customHeight="1" x14ac:dyDescent="0.2">
      <c r="A220" s="1306"/>
      <c r="B220" s="1306"/>
      <c r="C220" s="1306"/>
      <c r="D220" s="1306"/>
      <c r="E220" s="1306"/>
      <c r="F220" s="1306"/>
    </row>
    <row r="221" spans="1:6" ht="27.75" customHeight="1" x14ac:dyDescent="0.2">
      <c r="A221" s="1603" t="s">
        <v>330</v>
      </c>
      <c r="B221" s="1604"/>
      <c r="C221" s="1605"/>
      <c r="D221" s="1306"/>
      <c r="E221" s="1306"/>
      <c r="F221" s="1303"/>
    </row>
    <row r="222" spans="1:6" ht="42.75" customHeight="1" x14ac:dyDescent="0.2">
      <c r="A222" s="1077" t="s">
        <v>14</v>
      </c>
      <c r="B222" s="1077" t="s">
        <v>16</v>
      </c>
      <c r="C222" s="1077" t="s">
        <v>18</v>
      </c>
      <c r="D222" s="1303"/>
      <c r="E222" s="1306"/>
      <c r="F222" s="1306"/>
    </row>
    <row r="223" spans="1:6" ht="15" customHeight="1" x14ac:dyDescent="0.2">
      <c r="A223" s="1467" t="s">
        <v>331</v>
      </c>
      <c r="B223" s="1485" t="s">
        <v>332</v>
      </c>
      <c r="C223" s="1395"/>
      <c r="D223" s="1396"/>
      <c r="E223" s="1306"/>
      <c r="F223" s="1306"/>
    </row>
    <row r="224" spans="1:6" ht="15" customHeight="1" x14ac:dyDescent="0.2">
      <c r="A224" s="1488" t="s">
        <v>333</v>
      </c>
      <c r="B224" s="1486" t="s">
        <v>334</v>
      </c>
      <c r="C224" s="1397"/>
      <c r="D224" s="1396"/>
      <c r="E224" s="1306"/>
      <c r="F224" s="1306"/>
    </row>
    <row r="225" spans="1:7" ht="18" customHeight="1" x14ac:dyDescent="0.2">
      <c r="A225" s="1489"/>
      <c r="B225" s="1487" t="s">
        <v>335</v>
      </c>
      <c r="C225" s="1449">
        <f>SUM(C223:C224)</f>
        <v>0</v>
      </c>
      <c r="D225" s="1396"/>
      <c r="E225" s="1306"/>
      <c r="F225" s="1306"/>
    </row>
    <row r="226" spans="1:7" ht="18" customHeight="1" x14ac:dyDescent="0.2">
      <c r="A226" s="1306"/>
      <c r="B226" s="1306"/>
      <c r="C226" s="1306"/>
      <c r="D226" s="1396"/>
      <c r="E226" s="1396"/>
      <c r="F226" s="1396"/>
    </row>
    <row r="227" spans="1:7" ht="18" customHeight="1" x14ac:dyDescent="0.2">
      <c r="A227" s="1306"/>
      <c r="B227" s="1306"/>
      <c r="C227" s="1306"/>
      <c r="D227" s="1306"/>
      <c r="E227" s="1306"/>
      <c r="F227" s="1396"/>
      <c r="G227" s="1398"/>
    </row>
    <row r="228" spans="1:7" ht="18" customHeight="1" x14ac:dyDescent="0.2">
      <c r="A228" s="1589" t="s">
        <v>336</v>
      </c>
      <c r="B228" s="1590"/>
      <c r="C228" s="1590"/>
      <c r="D228" s="1590"/>
      <c r="E228" s="1591"/>
      <c r="F228" s="1396"/>
      <c r="G228" s="1398"/>
    </row>
    <row r="229" spans="1:7" ht="56.25" customHeight="1" x14ac:dyDescent="0.2">
      <c r="A229" s="1077" t="s">
        <v>14</v>
      </c>
      <c r="B229" s="1077" t="s">
        <v>15</v>
      </c>
      <c r="C229" s="1569" t="s">
        <v>16</v>
      </c>
      <c r="D229" s="1123" t="s">
        <v>17</v>
      </c>
      <c r="E229" s="1571" t="s">
        <v>18</v>
      </c>
      <c r="F229" s="1396"/>
      <c r="G229" s="1398"/>
    </row>
    <row r="230" spans="1:7" ht="15" customHeight="1" x14ac:dyDescent="0.2">
      <c r="A230" s="1467" t="s">
        <v>337</v>
      </c>
      <c r="B230" s="1484" t="s">
        <v>338</v>
      </c>
      <c r="C230" s="1447">
        <f>+[6]BS17A!$D1941</f>
        <v>453</v>
      </c>
      <c r="D230" s="1316">
        <f>+[6]BS17A!$U1941</f>
        <v>18750</v>
      </c>
      <c r="E230" s="1381">
        <f>+[6]BS17A!$V1941</f>
        <v>8493750</v>
      </c>
      <c r="F230" s="1306"/>
    </row>
    <row r="231" spans="1:7" ht="15" customHeight="1" x14ac:dyDescent="0.2">
      <c r="A231" s="1469" t="s">
        <v>339</v>
      </c>
      <c r="B231" s="1465" t="s">
        <v>340</v>
      </c>
      <c r="C231" s="1448">
        <f>+[6]BS17A!$D1942</f>
        <v>0</v>
      </c>
      <c r="D231" s="1318">
        <f>+[6]BS17A!$U1942</f>
        <v>235010</v>
      </c>
      <c r="E231" s="1387">
        <f>+[6]BS17A!$V1942</f>
        <v>0</v>
      </c>
      <c r="F231" s="1306"/>
    </row>
    <row r="232" spans="1:7" ht="18" customHeight="1" x14ac:dyDescent="0.2">
      <c r="A232" s="1475"/>
      <c r="B232" s="1474" t="s">
        <v>341</v>
      </c>
      <c r="C232" s="1320">
        <f>SUM(C230:C231)</f>
        <v>453</v>
      </c>
      <c r="D232" s="1385"/>
      <c r="E232" s="1386">
        <f>SUM(E230:E231)</f>
        <v>8493750</v>
      </c>
      <c r="F232" s="1306"/>
    </row>
    <row r="233" spans="1:7" ht="18" customHeight="1" x14ac:dyDescent="0.2">
      <c r="A233" s="1399"/>
      <c r="B233" s="1400"/>
      <c r="C233" s="1401"/>
      <c r="D233" s="1399"/>
      <c r="E233" s="1399"/>
      <c r="F233" s="1306"/>
    </row>
    <row r="234" spans="1:7" ht="18" customHeight="1" x14ac:dyDescent="0.2">
      <c r="A234" s="1399"/>
      <c r="B234" s="1400"/>
      <c r="C234" s="1401"/>
      <c r="D234" s="1399"/>
      <c r="E234" s="1399"/>
      <c r="F234" s="1306"/>
    </row>
    <row r="235" spans="1:7" ht="18" customHeight="1" x14ac:dyDescent="0.2">
      <c r="A235" s="1597" t="s">
        <v>342</v>
      </c>
      <c r="B235" s="1590"/>
      <c r="C235" s="1590"/>
      <c r="D235" s="1590"/>
      <c r="E235" s="1591"/>
      <c r="F235" s="1306"/>
    </row>
    <row r="236" spans="1:7" ht="41.25" customHeight="1" x14ac:dyDescent="0.2">
      <c r="A236" s="1077" t="s">
        <v>14</v>
      </c>
      <c r="B236" s="1077" t="s">
        <v>15</v>
      </c>
      <c r="C236" s="1569" t="s">
        <v>16</v>
      </c>
      <c r="D236" s="1123" t="s">
        <v>17</v>
      </c>
      <c r="E236" s="1571" t="s">
        <v>18</v>
      </c>
      <c r="F236" s="1306"/>
    </row>
    <row r="237" spans="1:7" ht="18" customHeight="1" x14ac:dyDescent="0.2">
      <c r="A237" s="1378" t="s">
        <v>343</v>
      </c>
      <c r="B237" s="1328" t="s">
        <v>344</v>
      </c>
      <c r="C237" s="1402">
        <f>[6]BS17A!D768</f>
        <v>668</v>
      </c>
      <c r="D237" s="1403"/>
      <c r="E237" s="1404">
        <f>[6]BS17A!V768</f>
        <v>4598710</v>
      </c>
      <c r="F237" s="1306"/>
    </row>
    <row r="238" spans="1:7" ht="18" customHeight="1" x14ac:dyDescent="0.2">
      <c r="A238" s="1399"/>
      <c r="B238" s="1400"/>
      <c r="C238" s="1401"/>
      <c r="D238" s="1399"/>
      <c r="E238" s="1399"/>
      <c r="F238" s="1306"/>
    </row>
    <row r="239" spans="1:7" ht="18" customHeight="1" x14ac:dyDescent="0.2">
      <c r="A239" s="1597" t="s">
        <v>345</v>
      </c>
      <c r="B239" s="1598"/>
      <c r="C239" s="1598"/>
      <c r="D239" s="1598"/>
      <c r="E239" s="1599"/>
      <c r="F239" s="1306"/>
    </row>
    <row r="240" spans="1:7" ht="43.5" customHeight="1" x14ac:dyDescent="0.2">
      <c r="A240" s="1077" t="s">
        <v>14</v>
      </c>
      <c r="B240" s="1569" t="s">
        <v>346</v>
      </c>
      <c r="C240" s="1122" t="s">
        <v>347</v>
      </c>
      <c r="D240" s="1123" t="s">
        <v>17</v>
      </c>
      <c r="E240" s="1571" t="s">
        <v>18</v>
      </c>
      <c r="F240" s="1306"/>
    </row>
    <row r="241" spans="1:6" ht="15" customHeight="1" x14ac:dyDescent="0.2">
      <c r="A241" s="1315" t="s">
        <v>348</v>
      </c>
      <c r="B241" s="1431" t="s">
        <v>349</v>
      </c>
      <c r="C241" s="1420">
        <f>+[6]BS17A!$D1944</f>
        <v>0</v>
      </c>
      <c r="D241" s="1316">
        <f>+[6]BS17A!$U1944</f>
        <v>240030</v>
      </c>
      <c r="E241" s="1381">
        <f>+[6]BS17A!$V1944</f>
        <v>0</v>
      </c>
      <c r="F241" s="1306"/>
    </row>
    <row r="242" spans="1:6" ht="15" customHeight="1" x14ac:dyDescent="0.2">
      <c r="A242" s="1310" t="s">
        <v>350</v>
      </c>
      <c r="B242" s="1432" t="s">
        <v>351</v>
      </c>
      <c r="C242" s="1417">
        <f>+[6]BS17A!$D1945</f>
        <v>0</v>
      </c>
      <c r="D242" s="1311">
        <f>+[6]BS17A!$U1945</f>
        <v>34110</v>
      </c>
      <c r="E242" s="1382">
        <f>+[6]BS17A!$V1945</f>
        <v>0</v>
      </c>
      <c r="F242" s="1306"/>
    </row>
    <row r="243" spans="1:6" ht="15" customHeight="1" x14ac:dyDescent="0.2">
      <c r="A243" s="1310" t="s">
        <v>352</v>
      </c>
      <c r="B243" s="1432" t="s">
        <v>353</v>
      </c>
      <c r="C243" s="1417">
        <f>+[6]BS17A!$D1946</f>
        <v>0</v>
      </c>
      <c r="D243" s="1311">
        <f>+[6]BS17A!$U1946</f>
        <v>128660</v>
      </c>
      <c r="E243" s="1382">
        <f>+[6]BS17A!$V1946</f>
        <v>0</v>
      </c>
      <c r="F243" s="1306"/>
    </row>
    <row r="244" spans="1:6" ht="15" customHeight="1" x14ac:dyDescent="0.2">
      <c r="A244" s="1310" t="s">
        <v>354</v>
      </c>
      <c r="B244" s="1432" t="s">
        <v>355</v>
      </c>
      <c r="C244" s="1417">
        <f>+[6]BS17A!$D1947</f>
        <v>0</v>
      </c>
      <c r="D244" s="1311">
        <f>+[6]BS17A!$U1947</f>
        <v>128660</v>
      </c>
      <c r="E244" s="1382">
        <f>+[6]BS17A!$V1947</f>
        <v>0</v>
      </c>
      <c r="F244" s="1306"/>
    </row>
    <row r="245" spans="1:6" ht="15" customHeight="1" x14ac:dyDescent="0.2">
      <c r="A245" s="1310" t="s">
        <v>356</v>
      </c>
      <c r="B245" s="1432" t="s">
        <v>357</v>
      </c>
      <c r="C245" s="1417">
        <f>+[6]BS17A!$D1948</f>
        <v>0</v>
      </c>
      <c r="D245" s="1311">
        <f>+[6]BS17A!$U1948</f>
        <v>234230</v>
      </c>
      <c r="E245" s="1382">
        <f>+[6]BS17A!$V1948</f>
        <v>0</v>
      </c>
      <c r="F245" s="1306"/>
    </row>
    <row r="246" spans="1:6" ht="15" customHeight="1" x14ac:dyDescent="0.2">
      <c r="A246" s="1310" t="s">
        <v>358</v>
      </c>
      <c r="B246" s="1432" t="s">
        <v>359</v>
      </c>
      <c r="C246" s="1417">
        <f>+[6]BS17A!$D1949</f>
        <v>0</v>
      </c>
      <c r="D246" s="1311">
        <f>+[6]BS17A!$U1949</f>
        <v>359460</v>
      </c>
      <c r="E246" s="1382">
        <f>+[6]BS17A!$V1949</f>
        <v>0</v>
      </c>
      <c r="F246" s="1306"/>
    </row>
    <row r="247" spans="1:6" ht="15" customHeight="1" x14ac:dyDescent="0.2">
      <c r="A247" s="1310" t="s">
        <v>360</v>
      </c>
      <c r="B247" s="1432" t="s">
        <v>361</v>
      </c>
      <c r="C247" s="1417">
        <f>+[6]BS17A!$D1950</f>
        <v>0</v>
      </c>
      <c r="D247" s="1311">
        <f>+[6]BS17A!$U1950</f>
        <v>613210</v>
      </c>
      <c r="E247" s="1382">
        <f>+[6]BS17A!$V1950</f>
        <v>0</v>
      </c>
      <c r="F247" s="1306"/>
    </row>
    <row r="248" spans="1:6" ht="15" customHeight="1" x14ac:dyDescent="0.2">
      <c r="A248" s="1333" t="s">
        <v>362</v>
      </c>
      <c r="B248" s="1432" t="s">
        <v>363</v>
      </c>
      <c r="C248" s="1417">
        <f>+[6]BS17A!$D1951</f>
        <v>0</v>
      </c>
      <c r="D248" s="1311">
        <f>+[6]BS17A!$U1951</f>
        <v>127720</v>
      </c>
      <c r="E248" s="1382">
        <f>+[6]BS17A!$V1951</f>
        <v>0</v>
      </c>
      <c r="F248" s="1306"/>
    </row>
    <row r="249" spans="1:6" ht="15" customHeight="1" x14ac:dyDescent="0.2">
      <c r="A249" s="1333" t="s">
        <v>364</v>
      </c>
      <c r="B249" s="1432" t="s">
        <v>365</v>
      </c>
      <c r="C249" s="1417">
        <f>+[6]BS17A!$D1952</f>
        <v>0</v>
      </c>
      <c r="D249" s="1311">
        <f>+[6]BS17A!$U1952</f>
        <v>344230</v>
      </c>
      <c r="E249" s="1382">
        <f>+[6]BS17A!$V1952</f>
        <v>0</v>
      </c>
      <c r="F249" s="1306"/>
    </row>
    <row r="250" spans="1:6" ht="15" customHeight="1" x14ac:dyDescent="0.2">
      <c r="A250" s="1333" t="s">
        <v>366</v>
      </c>
      <c r="B250" s="1432" t="s">
        <v>367</v>
      </c>
      <c r="C250" s="1443">
        <f>+[6]BS17A!$D1953</f>
        <v>0</v>
      </c>
      <c r="D250" s="1313">
        <f>+[6]BS17A!$U1953</f>
        <v>144940</v>
      </c>
      <c r="E250" s="1405">
        <f>+[6]BS17A!$V1953</f>
        <v>0</v>
      </c>
      <c r="F250" s="1306"/>
    </row>
    <row r="251" spans="1:6" ht="15" customHeight="1" x14ac:dyDescent="0.2">
      <c r="A251" s="1333" t="s">
        <v>368</v>
      </c>
      <c r="B251" s="1432" t="s">
        <v>369</v>
      </c>
      <c r="C251" s="1443">
        <f>+[6]BS17A!$D1954</f>
        <v>0</v>
      </c>
      <c r="D251" s="1313">
        <f>+[6]BS17A!$U1954</f>
        <v>125950</v>
      </c>
      <c r="E251" s="1405">
        <f>+[6]BS17A!$V1954</f>
        <v>0</v>
      </c>
      <c r="F251" s="1306"/>
    </row>
    <row r="252" spans="1:6" ht="15" customHeight="1" x14ac:dyDescent="0.2">
      <c r="A252" s="1333" t="s">
        <v>370</v>
      </c>
      <c r="B252" s="1432" t="s">
        <v>371</v>
      </c>
      <c r="C252" s="1443">
        <f>+[6]BS17A!$D1955</f>
        <v>0</v>
      </c>
      <c r="D252" s="1313">
        <f>+[6]BS17A!$U1955</f>
        <v>191490</v>
      </c>
      <c r="E252" s="1405">
        <f>+[6]BS17A!$V1955</f>
        <v>0</v>
      </c>
      <c r="F252" s="1306"/>
    </row>
    <row r="253" spans="1:6" ht="15" customHeight="1" x14ac:dyDescent="0.2">
      <c r="A253" s="1333" t="s">
        <v>372</v>
      </c>
      <c r="B253" s="1432" t="s">
        <v>373</v>
      </c>
      <c r="C253" s="1443">
        <f>+[6]BS17A!$D1956</f>
        <v>0</v>
      </c>
      <c r="D253" s="1313">
        <f>+[6]BS17A!$U1956</f>
        <v>50390</v>
      </c>
      <c r="E253" s="1405">
        <f>+[6]BS17A!$V1956</f>
        <v>0</v>
      </c>
      <c r="F253" s="1306"/>
    </row>
    <row r="254" spans="1:6" ht="15" customHeight="1" x14ac:dyDescent="0.2">
      <c r="A254" s="1364" t="s">
        <v>374</v>
      </c>
      <c r="B254" s="1442" t="s">
        <v>375</v>
      </c>
      <c r="C254" s="1429">
        <f>+[6]BS17A!$D1957</f>
        <v>0</v>
      </c>
      <c r="D254" s="1318">
        <f>+[6]BS17A!$U1957</f>
        <v>37660</v>
      </c>
      <c r="E254" s="1387">
        <f>+[6]BS17A!$V1957</f>
        <v>0</v>
      </c>
      <c r="F254" s="1306"/>
    </row>
    <row r="255" spans="1:6" ht="15" customHeight="1" x14ac:dyDescent="0.2">
      <c r="A255" s="1592" t="s">
        <v>376</v>
      </c>
      <c r="B255" s="1593"/>
      <c r="C255" s="1593"/>
      <c r="D255" s="1593"/>
      <c r="E255" s="1594"/>
      <c r="F255" s="1306"/>
    </row>
    <row r="256" spans="1:6" ht="15" customHeight="1" x14ac:dyDescent="0.2">
      <c r="A256" s="1467" t="s">
        <v>377</v>
      </c>
      <c r="B256" s="1481" t="s">
        <v>349</v>
      </c>
      <c r="C256" s="1420">
        <f>+[6]BS17A!$D1958</f>
        <v>0</v>
      </c>
      <c r="D256" s="1316">
        <f>+[6]BS17A!$U1958</f>
        <v>206500</v>
      </c>
      <c r="E256" s="1381">
        <f>+[6]BS17A!$V1958</f>
        <v>0</v>
      </c>
      <c r="F256" s="1306"/>
    </row>
    <row r="257" spans="1:6" ht="15" customHeight="1" x14ac:dyDescent="0.2">
      <c r="A257" s="1468" t="s">
        <v>378</v>
      </c>
      <c r="B257" s="1482" t="s">
        <v>379</v>
      </c>
      <c r="C257" s="1417">
        <f>+[6]BS17A!$D1959</f>
        <v>0</v>
      </c>
      <c r="D257" s="1311">
        <f>+[6]BS17A!$U1959</f>
        <v>1228440</v>
      </c>
      <c r="E257" s="1382">
        <f>+[6]BS17A!$V1959</f>
        <v>0</v>
      </c>
      <c r="F257" s="1306"/>
    </row>
    <row r="258" spans="1:6" ht="15" customHeight="1" x14ac:dyDescent="0.2">
      <c r="A258" s="1468" t="s">
        <v>380</v>
      </c>
      <c r="B258" s="1482" t="s">
        <v>381</v>
      </c>
      <c r="C258" s="1417">
        <f>+[6]BS17A!$D1960</f>
        <v>0</v>
      </c>
      <c r="D258" s="1311">
        <f>+[6]BS17A!$U1960</f>
        <v>185340</v>
      </c>
      <c r="E258" s="1382">
        <f>+[6]BS17A!$V1960</f>
        <v>0</v>
      </c>
      <c r="F258" s="1306"/>
    </row>
    <row r="259" spans="1:6" ht="15" customHeight="1" x14ac:dyDescent="0.2">
      <c r="A259" s="1468" t="s">
        <v>382</v>
      </c>
      <c r="B259" s="1482" t="s">
        <v>383</v>
      </c>
      <c r="C259" s="1417">
        <f>+[6]BS17A!$D1961</f>
        <v>0</v>
      </c>
      <c r="D259" s="1311">
        <f>+[6]BS17A!$U1961</f>
        <v>163900</v>
      </c>
      <c r="E259" s="1382">
        <f>+[6]BS17A!$V1961</f>
        <v>0</v>
      </c>
      <c r="F259" s="1306"/>
    </row>
    <row r="260" spans="1:6" ht="15" customHeight="1" x14ac:dyDescent="0.2">
      <c r="A260" s="1468" t="s">
        <v>384</v>
      </c>
      <c r="B260" s="1482" t="s">
        <v>385</v>
      </c>
      <c r="C260" s="1417">
        <f>+[6]BS17A!$D1962</f>
        <v>0</v>
      </c>
      <c r="D260" s="1311">
        <f>+[6]BS17A!$U1962</f>
        <v>332720</v>
      </c>
      <c r="E260" s="1382">
        <f>+[6]BS17A!$V1962</f>
        <v>0</v>
      </c>
      <c r="F260" s="1306"/>
    </row>
    <row r="261" spans="1:6" ht="15" customHeight="1" x14ac:dyDescent="0.2">
      <c r="A261" s="1468" t="s">
        <v>386</v>
      </c>
      <c r="B261" s="1482" t="s">
        <v>387</v>
      </c>
      <c r="C261" s="1417">
        <f>+[6]BS17A!$D1963</f>
        <v>0</v>
      </c>
      <c r="D261" s="1311">
        <f>+[6]BS17A!$U1963</f>
        <v>1106400</v>
      </c>
      <c r="E261" s="1382">
        <f>+[6]BS17A!$V1963</f>
        <v>0</v>
      </c>
      <c r="F261" s="1306"/>
    </row>
    <row r="262" spans="1:6" ht="15" customHeight="1" x14ac:dyDescent="0.2">
      <c r="A262" s="1468" t="s">
        <v>388</v>
      </c>
      <c r="B262" s="1482" t="s">
        <v>389</v>
      </c>
      <c r="C262" s="1417">
        <f>+[6]BS17A!$D1964</f>
        <v>0</v>
      </c>
      <c r="D262" s="1311">
        <f>+[6]BS17A!$U1964</f>
        <v>1137010</v>
      </c>
      <c r="E262" s="1382">
        <f>+[6]BS17A!$V1964</f>
        <v>0</v>
      </c>
      <c r="F262" s="1306"/>
    </row>
    <row r="263" spans="1:6" ht="15" customHeight="1" x14ac:dyDescent="0.2">
      <c r="A263" s="1468" t="s">
        <v>390</v>
      </c>
      <c r="B263" s="1482" t="s">
        <v>391</v>
      </c>
      <c r="C263" s="1417">
        <f>+[6]BS17A!$D1965</f>
        <v>0</v>
      </c>
      <c r="D263" s="1311">
        <f>+[6]BS17A!$U1965</f>
        <v>900260</v>
      </c>
      <c r="E263" s="1382">
        <f>+[6]BS17A!$V1965</f>
        <v>0</v>
      </c>
      <c r="F263" s="1306"/>
    </row>
    <row r="264" spans="1:6" ht="15" customHeight="1" x14ac:dyDescent="0.2">
      <c r="A264" s="1468" t="s">
        <v>392</v>
      </c>
      <c r="B264" s="1482" t="s">
        <v>393</v>
      </c>
      <c r="C264" s="1417">
        <f>+[6]BS17A!$D1966</f>
        <v>0</v>
      </c>
      <c r="D264" s="1311">
        <f>+[6]BS17A!$U1966</f>
        <v>948790</v>
      </c>
      <c r="E264" s="1382">
        <f>+[6]BS17A!$V1966</f>
        <v>0</v>
      </c>
      <c r="F264" s="1306"/>
    </row>
    <row r="265" spans="1:6" ht="15" customHeight="1" x14ac:dyDescent="0.2">
      <c r="A265" s="1468" t="s">
        <v>394</v>
      </c>
      <c r="B265" s="1482" t="s">
        <v>395</v>
      </c>
      <c r="C265" s="1417">
        <f>+[6]BS17A!$D1967</f>
        <v>0</v>
      </c>
      <c r="D265" s="1311">
        <f>+[6]BS17A!$U1967</f>
        <v>374290</v>
      </c>
      <c r="E265" s="1382">
        <f>+[6]BS17A!$V1967</f>
        <v>0</v>
      </c>
      <c r="F265" s="1306"/>
    </row>
    <row r="266" spans="1:6" ht="15" customHeight="1" x14ac:dyDescent="0.2">
      <c r="A266" s="1468" t="s">
        <v>396</v>
      </c>
      <c r="B266" s="1482" t="s">
        <v>397</v>
      </c>
      <c r="C266" s="1417">
        <f>+[6]BS17A!$D1968</f>
        <v>0</v>
      </c>
      <c r="D266" s="1311">
        <f>+[6]BS17A!$U1968</f>
        <v>89640</v>
      </c>
      <c r="E266" s="1382">
        <f>+[6]BS17A!$V1968</f>
        <v>0</v>
      </c>
      <c r="F266" s="1306"/>
    </row>
    <row r="267" spans="1:6" ht="15" customHeight="1" x14ac:dyDescent="0.2">
      <c r="A267" s="1468" t="s">
        <v>398</v>
      </c>
      <c r="B267" s="1482" t="s">
        <v>399</v>
      </c>
      <c r="C267" s="1417">
        <f>+[6]BS17A!$D1969</f>
        <v>0</v>
      </c>
      <c r="D267" s="1311">
        <f>+[6]BS17A!$U1969</f>
        <v>267430</v>
      </c>
      <c r="E267" s="1382">
        <f>+[6]BS17A!$V1969</f>
        <v>0</v>
      </c>
      <c r="F267" s="1306"/>
    </row>
    <row r="268" spans="1:6" ht="15" customHeight="1" x14ac:dyDescent="0.2">
      <c r="A268" s="1468" t="s">
        <v>400</v>
      </c>
      <c r="B268" s="1464" t="s">
        <v>401</v>
      </c>
      <c r="C268" s="1417">
        <f>+[6]BS17A!$D1970</f>
        <v>0</v>
      </c>
      <c r="D268" s="1311">
        <f>+[6]BS17A!$U1970</f>
        <v>75610</v>
      </c>
      <c r="E268" s="1382">
        <f>+[6]BS17A!$V1970</f>
        <v>0</v>
      </c>
      <c r="F268" s="1306"/>
    </row>
    <row r="269" spans="1:6" ht="15" customHeight="1" x14ac:dyDescent="0.2">
      <c r="A269" s="1468" t="s">
        <v>402</v>
      </c>
      <c r="B269" s="1464" t="s">
        <v>403</v>
      </c>
      <c r="C269" s="1417">
        <f>+[6]BS17A!$D1971</f>
        <v>0</v>
      </c>
      <c r="D269" s="1311">
        <f>+[6]BS17A!$U1971</f>
        <v>1299270</v>
      </c>
      <c r="E269" s="1382">
        <f>+[6]BS17A!$V1971</f>
        <v>0</v>
      </c>
      <c r="F269" s="1306"/>
    </row>
    <row r="270" spans="1:6" ht="15" customHeight="1" x14ac:dyDescent="0.2">
      <c r="A270" s="1468" t="s">
        <v>404</v>
      </c>
      <c r="B270" s="1464" t="s">
        <v>405</v>
      </c>
      <c r="C270" s="1417">
        <f>+[6]BS17A!$D1972</f>
        <v>0</v>
      </c>
      <c r="D270" s="1311">
        <f>+[6]BS17A!$U1972</f>
        <v>303800</v>
      </c>
      <c r="E270" s="1382">
        <f>+[6]BS17A!$V1972</f>
        <v>0</v>
      </c>
      <c r="F270" s="1306"/>
    </row>
    <row r="271" spans="1:6" ht="15" customHeight="1" x14ac:dyDescent="0.2">
      <c r="A271" s="1468" t="s">
        <v>406</v>
      </c>
      <c r="B271" s="1464" t="s">
        <v>407</v>
      </c>
      <c r="C271" s="1417">
        <f>+[6]BS17A!$D1973</f>
        <v>0</v>
      </c>
      <c r="D271" s="1311">
        <f>+[6]BS17A!$U1973</f>
        <v>1017740</v>
      </c>
      <c r="E271" s="1382">
        <f>+[6]BS17A!$V1973</f>
        <v>0</v>
      </c>
      <c r="F271" s="1306"/>
    </row>
    <row r="272" spans="1:6" ht="15" customHeight="1" x14ac:dyDescent="0.2">
      <c r="A272" s="1468" t="s">
        <v>408</v>
      </c>
      <c r="B272" s="1483" t="s">
        <v>409</v>
      </c>
      <c r="C272" s="1417">
        <f>+[6]BS17A!$D1974</f>
        <v>0</v>
      </c>
      <c r="D272" s="1311">
        <f>+[6]BS17A!$U1974</f>
        <v>623060</v>
      </c>
      <c r="E272" s="1382">
        <f>+[6]BS17A!$V1974</f>
        <v>0</v>
      </c>
      <c r="F272" s="1306"/>
    </row>
    <row r="273" spans="1:10" ht="15" customHeight="1" x14ac:dyDescent="0.2">
      <c r="A273" s="1469" t="s">
        <v>410</v>
      </c>
      <c r="B273" s="1483" t="s">
        <v>411</v>
      </c>
      <c r="C273" s="1429">
        <f>+[6]BS17A!$D1975</f>
        <v>0</v>
      </c>
      <c r="D273" s="1313">
        <f>+[6]BS17A!$U1975</f>
        <v>508460</v>
      </c>
      <c r="E273" s="1405">
        <f>+[6]BS17A!$V1975</f>
        <v>0</v>
      </c>
      <c r="F273" s="1306"/>
    </row>
    <row r="274" spans="1:10" ht="15" customHeight="1" x14ac:dyDescent="0.2">
      <c r="A274" s="1592" t="s">
        <v>412</v>
      </c>
      <c r="B274" s="1593"/>
      <c r="C274" s="1593"/>
      <c r="D274" s="1593"/>
      <c r="E274" s="1594"/>
      <c r="F274" s="1306"/>
    </row>
    <row r="275" spans="1:10" ht="15" customHeight="1" x14ac:dyDescent="0.2">
      <c r="A275" s="1467" t="s">
        <v>413</v>
      </c>
      <c r="B275" s="1476" t="s">
        <v>414</v>
      </c>
      <c r="C275" s="1445">
        <f>+[6]BS17A!$D1976</f>
        <v>0</v>
      </c>
      <c r="D275" s="1308">
        <f>[6]BS17A!U1976</f>
        <v>274090</v>
      </c>
      <c r="E275" s="1406">
        <f>+[6]BS17A!$V1976</f>
        <v>0</v>
      </c>
      <c r="F275" s="1306"/>
    </row>
    <row r="276" spans="1:10" ht="15" customHeight="1" x14ac:dyDescent="0.2">
      <c r="A276" s="1468" t="s">
        <v>415</v>
      </c>
      <c r="B276" s="1464" t="s">
        <v>416</v>
      </c>
      <c r="C276" s="1417">
        <f>+[6]BS17A!$D1977</f>
        <v>0</v>
      </c>
      <c r="D276" s="1311">
        <f>[6]BS17A!U1977</f>
        <v>159800</v>
      </c>
      <c r="E276" s="1382">
        <f>+[6]BS17A!$V1977</f>
        <v>0</v>
      </c>
      <c r="F276" s="1306"/>
    </row>
    <row r="277" spans="1:10" ht="15" customHeight="1" x14ac:dyDescent="0.2">
      <c r="A277" s="1468" t="s">
        <v>417</v>
      </c>
      <c r="B277" s="1464" t="s">
        <v>418</v>
      </c>
      <c r="C277" s="1417">
        <f>+[6]BS17A!$D1978</f>
        <v>0</v>
      </c>
      <c r="D277" s="1311">
        <f>[6]BS17A!U1978</f>
        <v>386120</v>
      </c>
      <c r="E277" s="1382">
        <f>+[6]BS17A!$V1978</f>
        <v>0</v>
      </c>
      <c r="F277" s="1306"/>
    </row>
    <row r="278" spans="1:10" ht="15" customHeight="1" x14ac:dyDescent="0.2">
      <c r="A278" s="1468" t="s">
        <v>419</v>
      </c>
      <c r="B278" s="1464" t="s">
        <v>420</v>
      </c>
      <c r="C278" s="1417">
        <f>+[6]BS17A!$D1979</f>
        <v>0</v>
      </c>
      <c r="D278" s="1311">
        <f>[6]BS17A!U1979</f>
        <v>400140</v>
      </c>
      <c r="E278" s="1382">
        <f>+[6]BS17A!$V1979</f>
        <v>0</v>
      </c>
      <c r="F278" s="1306"/>
    </row>
    <row r="279" spans="1:10" ht="15" customHeight="1" x14ac:dyDescent="0.2">
      <c r="A279" s="1469" t="s">
        <v>421</v>
      </c>
      <c r="B279" s="1477" t="s">
        <v>422</v>
      </c>
      <c r="C279" s="1429">
        <f>+[6]BS17A!$D1980</f>
        <v>0</v>
      </c>
      <c r="D279" s="1318">
        <f>[6]BS17A!U1980</f>
        <v>250030</v>
      </c>
      <c r="E279" s="1387">
        <f>+[6]BS17A!$V1980</f>
        <v>0</v>
      </c>
      <c r="F279" s="1407"/>
    </row>
    <row r="280" spans="1:10" ht="15" customHeight="1" x14ac:dyDescent="0.2">
      <c r="A280" s="1480" t="s">
        <v>423</v>
      </c>
      <c r="B280" s="1478" t="s">
        <v>424</v>
      </c>
      <c r="C280" s="1446">
        <f>+[6]BS17A!$D1981</f>
        <v>109</v>
      </c>
      <c r="D280" s="1408">
        <f>[6]BS17A!U1981</f>
        <v>34000</v>
      </c>
      <c r="E280" s="1404">
        <f>+[6]BS17A!$V1981</f>
        <v>3706000</v>
      </c>
      <c r="F280" s="1407"/>
    </row>
    <row r="281" spans="1:10" ht="15" customHeight="1" x14ac:dyDescent="0.2">
      <c r="A281" s="1475"/>
      <c r="B281" s="1479" t="s">
        <v>425</v>
      </c>
      <c r="C281" s="1320">
        <f>SUM(C241:C280)</f>
        <v>109</v>
      </c>
      <c r="D281" s="1385"/>
      <c r="E281" s="1386">
        <f>SUM(E241:E280)</f>
        <v>3706000</v>
      </c>
      <c r="F281" s="1407"/>
    </row>
    <row r="282" spans="1:10" ht="18" customHeight="1" x14ac:dyDescent="0.2">
      <c r="A282" s="1399"/>
      <c r="B282" s="1306"/>
      <c r="C282" s="1306"/>
      <c r="D282" s="1399"/>
      <c r="E282" s="1399"/>
      <c r="F282" s="1306"/>
    </row>
    <row r="283" spans="1:10" ht="18" customHeight="1" x14ac:dyDescent="0.2">
      <c r="A283" s="1399"/>
      <c r="B283" s="1401"/>
      <c r="C283" s="1401"/>
      <c r="D283" s="1399"/>
      <c r="E283" s="1399"/>
      <c r="F283" s="1409"/>
      <c r="G283" s="1410"/>
      <c r="J283" s="1411"/>
    </row>
    <row r="284" spans="1:10" ht="12.75" customHeight="1" x14ac:dyDescent="0.2">
      <c r="A284" s="1597" t="s">
        <v>426</v>
      </c>
      <c r="B284" s="1598"/>
      <c r="C284" s="1598"/>
      <c r="D284" s="1598"/>
      <c r="E284" s="1599"/>
      <c r="F284" s="1306"/>
    </row>
    <row r="285" spans="1:10" ht="44.25" customHeight="1" x14ac:dyDescent="0.2">
      <c r="A285" s="1077" t="s">
        <v>14</v>
      </c>
      <c r="B285" s="1077" t="s">
        <v>426</v>
      </c>
      <c r="C285" s="1569" t="s">
        <v>347</v>
      </c>
      <c r="D285" s="1123" t="s">
        <v>17</v>
      </c>
      <c r="E285" s="1571" t="s">
        <v>18</v>
      </c>
      <c r="F285" s="1407"/>
    </row>
    <row r="286" spans="1:10" ht="15" customHeight="1" x14ac:dyDescent="0.2">
      <c r="A286" s="1467" t="s">
        <v>427</v>
      </c>
      <c r="B286" s="1471" t="s">
        <v>428</v>
      </c>
      <c r="C286" s="1420">
        <f>+[6]BS17A!$D1983</f>
        <v>7</v>
      </c>
      <c r="D286" s="1316">
        <f>+[6]BS17A!$U1983</f>
        <v>6690</v>
      </c>
      <c r="E286" s="1381">
        <f>+[6]BS17A!$V1983</f>
        <v>46830</v>
      </c>
      <c r="F286" s="1306"/>
    </row>
    <row r="287" spans="1:10" ht="15" customHeight="1" x14ac:dyDescent="0.2">
      <c r="A287" s="1468" t="s">
        <v>429</v>
      </c>
      <c r="B287" s="1472" t="s">
        <v>430</v>
      </c>
      <c r="C287" s="1417">
        <f>+[6]BS17A!$D1984</f>
        <v>0</v>
      </c>
      <c r="D287" s="1311">
        <f>+[6]BS17A!$U1984</f>
        <v>3560</v>
      </c>
      <c r="E287" s="1382">
        <f>+[6]BS17A!$V1984</f>
        <v>0</v>
      </c>
      <c r="F287" s="1306"/>
    </row>
    <row r="288" spans="1:10" ht="15" customHeight="1" x14ac:dyDescent="0.2">
      <c r="A288" s="1468" t="s">
        <v>431</v>
      </c>
      <c r="B288" s="1472" t="s">
        <v>432</v>
      </c>
      <c r="C288" s="1417">
        <f>+[6]BS17A!$D1985</f>
        <v>1</v>
      </c>
      <c r="D288" s="1311">
        <f>+[6]BS17A!$U1985</f>
        <v>13430</v>
      </c>
      <c r="E288" s="1382">
        <f>+[6]BS17A!$V1985</f>
        <v>13430</v>
      </c>
      <c r="F288" s="1306"/>
    </row>
    <row r="289" spans="1:7" ht="15" customHeight="1" x14ac:dyDescent="0.2">
      <c r="A289" s="1468" t="s">
        <v>433</v>
      </c>
      <c r="B289" s="1472" t="s">
        <v>434</v>
      </c>
      <c r="C289" s="1417">
        <f>+[6]BS17A!$D1986</f>
        <v>0</v>
      </c>
      <c r="D289" s="1311">
        <f>+[6]BS17A!$U1986</f>
        <v>137660</v>
      </c>
      <c r="E289" s="1382">
        <f>+[6]BS17A!$V1986</f>
        <v>0</v>
      </c>
      <c r="F289" s="1306"/>
    </row>
    <row r="290" spans="1:7" ht="15" customHeight="1" x14ac:dyDescent="0.2">
      <c r="A290" s="1469" t="s">
        <v>435</v>
      </c>
      <c r="B290" s="1473" t="s">
        <v>436</v>
      </c>
      <c r="C290" s="1429">
        <f>+[6]BS17A!$D1987</f>
        <v>1</v>
      </c>
      <c r="D290" s="1318">
        <f>+[6]BS17A!$U1987</f>
        <v>756090</v>
      </c>
      <c r="E290" s="1387">
        <f>+[6]BS17A!$V1987</f>
        <v>756090</v>
      </c>
      <c r="F290" s="1306"/>
    </row>
    <row r="291" spans="1:7" ht="15" customHeight="1" x14ac:dyDescent="0.2">
      <c r="A291" s="1475"/>
      <c r="B291" s="1474" t="s">
        <v>437</v>
      </c>
      <c r="C291" s="1353">
        <f>SUM(C286:C290)</f>
        <v>9</v>
      </c>
      <c r="D291" s="1329"/>
      <c r="E291" s="1354">
        <f>SUM(E286:E290)</f>
        <v>816350</v>
      </c>
      <c r="F291" s="1306"/>
    </row>
    <row r="292" spans="1:7" ht="18" customHeight="1" x14ac:dyDescent="0.2">
      <c r="A292" s="1399"/>
      <c r="B292" s="1401"/>
      <c r="C292" s="1399"/>
      <c r="D292" s="1399"/>
      <c r="E292" s="1399"/>
      <c r="F292" s="1306"/>
    </row>
    <row r="293" spans="1:7" ht="18" customHeight="1" x14ac:dyDescent="0.2">
      <c r="A293" s="1399"/>
      <c r="B293" s="1401"/>
      <c r="C293" s="1399"/>
      <c r="D293" s="1399"/>
      <c r="E293" s="1399"/>
      <c r="F293" s="1412"/>
      <c r="G293" s="1307"/>
    </row>
    <row r="294" spans="1:7" ht="12.75" x14ac:dyDescent="0.2">
      <c r="A294" s="1592" t="s">
        <v>438</v>
      </c>
      <c r="B294" s="1593"/>
      <c r="C294" s="1593"/>
      <c r="D294" s="1593"/>
      <c r="E294" s="1594"/>
      <c r="F294" s="1413"/>
      <c r="G294" s="1307"/>
    </row>
    <row r="295" spans="1:7" ht="42.75" customHeight="1" x14ac:dyDescent="0.2">
      <c r="A295" s="1077" t="s">
        <v>14</v>
      </c>
      <c r="B295" s="1441" t="s">
        <v>438</v>
      </c>
      <c r="C295" s="1221" t="s">
        <v>439</v>
      </c>
      <c r="D295" s="1123" t="s">
        <v>17</v>
      </c>
      <c r="E295" s="1571" t="s">
        <v>18</v>
      </c>
      <c r="F295" s="1413"/>
      <c r="G295" s="1307"/>
    </row>
    <row r="296" spans="1:7" ht="15" customHeight="1" x14ac:dyDescent="0.2">
      <c r="A296" s="1467" t="s">
        <v>440</v>
      </c>
      <c r="B296" s="1462" t="s">
        <v>441</v>
      </c>
      <c r="C296" s="1420">
        <f>+[6]BS17A!$D1863</f>
        <v>207</v>
      </c>
      <c r="D296" s="1316">
        <f>+[6]BS17A!$U1863</f>
        <v>17890</v>
      </c>
      <c r="E296" s="1381">
        <f>+[6]BS17A!$V1863</f>
        <v>3703230</v>
      </c>
      <c r="F296" s="1306"/>
    </row>
    <row r="297" spans="1:7" ht="15" customHeight="1" x14ac:dyDescent="0.2">
      <c r="A297" s="1468" t="s">
        <v>442</v>
      </c>
      <c r="B297" s="1463" t="s">
        <v>443</v>
      </c>
      <c r="C297" s="1417">
        <f>+[6]BS17A!$D1864</f>
        <v>189</v>
      </c>
      <c r="D297" s="1311">
        <f>+[6]BS17A!$U1864</f>
        <v>56280</v>
      </c>
      <c r="E297" s="1382">
        <f>+[6]BS17A!$V1864</f>
        <v>10636920</v>
      </c>
      <c r="F297" s="1306"/>
    </row>
    <row r="298" spans="1:7" ht="15" customHeight="1" x14ac:dyDescent="0.2">
      <c r="A298" s="1468" t="s">
        <v>444</v>
      </c>
      <c r="B298" s="1463" t="s">
        <v>445</v>
      </c>
      <c r="C298" s="1417">
        <f>+[6]BS17A!$D1865</f>
        <v>0</v>
      </c>
      <c r="D298" s="1311">
        <f>+[6]BS17A!$U1865</f>
        <v>69770</v>
      </c>
      <c r="E298" s="1382">
        <f>+[6]BS17A!$V1865</f>
        <v>0</v>
      </c>
      <c r="F298" s="1306"/>
    </row>
    <row r="299" spans="1:7" ht="15" customHeight="1" x14ac:dyDescent="0.2">
      <c r="A299" s="1468" t="s">
        <v>446</v>
      </c>
      <c r="B299" s="1463" t="s">
        <v>447</v>
      </c>
      <c r="C299" s="1417">
        <f>+[6]BS17A!$D1866</f>
        <v>166</v>
      </c>
      <c r="D299" s="1311">
        <f>+[6]BS17A!$U1866</f>
        <v>2450</v>
      </c>
      <c r="E299" s="1382">
        <f>+[6]BS17A!$V1866</f>
        <v>406700</v>
      </c>
      <c r="F299" s="1306"/>
    </row>
    <row r="300" spans="1:7" ht="15" customHeight="1" x14ac:dyDescent="0.2">
      <c r="A300" s="1468" t="s">
        <v>448</v>
      </c>
      <c r="B300" s="1463" t="s">
        <v>449</v>
      </c>
      <c r="C300" s="1417">
        <f>+[6]BS17A!$D1867</f>
        <v>0</v>
      </c>
      <c r="D300" s="1311">
        <f>+[6]BS17A!$U1867</f>
        <v>70</v>
      </c>
      <c r="E300" s="1382">
        <f>+[6]BS17A!$V1867</f>
        <v>0</v>
      </c>
      <c r="F300" s="1306"/>
    </row>
    <row r="301" spans="1:7" ht="15" customHeight="1" x14ac:dyDescent="0.2">
      <c r="A301" s="1468" t="s">
        <v>450</v>
      </c>
      <c r="B301" s="1464" t="s">
        <v>451</v>
      </c>
      <c r="C301" s="1417">
        <f>+[6]BS17A!$D1868</f>
        <v>0</v>
      </c>
      <c r="D301" s="1311">
        <f>+[6]BS17A!$U1868</f>
        <v>148120</v>
      </c>
      <c r="E301" s="1382">
        <f>+[6]BS17A!$V1868</f>
        <v>0</v>
      </c>
      <c r="F301" s="1306"/>
    </row>
    <row r="302" spans="1:7" ht="15" customHeight="1" x14ac:dyDescent="0.2">
      <c r="A302" s="1469" t="s">
        <v>452</v>
      </c>
      <c r="B302" s="1465" t="s">
        <v>453</v>
      </c>
      <c r="C302" s="1429">
        <f>+[6]BS17A!$D1869</f>
        <v>0</v>
      </c>
      <c r="D302" s="1318">
        <f>+[6]BS17A!$U1869</f>
        <v>10070</v>
      </c>
      <c r="E302" s="1387">
        <f>+[6]BS17A!$V1869</f>
        <v>0</v>
      </c>
      <c r="F302" s="1306"/>
    </row>
    <row r="303" spans="1:7" ht="15" customHeight="1" x14ac:dyDescent="0.2">
      <c r="A303" s="1470"/>
      <c r="B303" s="1615" t="s">
        <v>454</v>
      </c>
      <c r="C303" s="1616"/>
      <c r="D303" s="1403"/>
      <c r="E303" s="1414">
        <f>SUM(E296:E302)</f>
        <v>14746850</v>
      </c>
      <c r="F303" s="1306"/>
    </row>
    <row r="304" spans="1:7" ht="12.75" x14ac:dyDescent="0.2">
      <c r="A304" s="1306"/>
      <c r="B304" s="1306"/>
      <c r="C304" s="1306"/>
      <c r="D304" s="1306"/>
      <c r="E304" s="1306"/>
      <c r="F304" s="1396"/>
      <c r="G304" s="1398"/>
    </row>
    <row r="305" spans="1:7" ht="12.75" x14ac:dyDescent="0.2">
      <c r="A305" s="1306"/>
      <c r="B305" s="1306"/>
      <c r="C305" s="1306"/>
      <c r="D305" s="1306"/>
      <c r="E305" s="1306"/>
      <c r="F305" s="1396"/>
      <c r="G305" s="1398"/>
    </row>
    <row r="306" spans="1:7" ht="12.75" x14ac:dyDescent="0.2">
      <c r="A306" s="1607" t="s">
        <v>455</v>
      </c>
      <c r="B306" s="1608"/>
      <c r="C306" s="1608"/>
      <c r="D306" s="1608"/>
      <c r="E306" s="1609"/>
      <c r="F306" s="1396"/>
      <c r="G306" s="1398"/>
    </row>
    <row r="307" spans="1:7" ht="12.75" x14ac:dyDescent="0.2">
      <c r="A307" s="1348"/>
      <c r="B307" s="1612" t="s">
        <v>456</v>
      </c>
      <c r="C307" s="1613"/>
      <c r="D307" s="1614"/>
      <c r="E307" s="1415">
        <f>+E232+E237+E281+E291+E303</f>
        <v>32361660</v>
      </c>
      <c r="F307" s="1306"/>
    </row>
    <row r="308" spans="1:7" ht="12.75" x14ac:dyDescent="0.2">
      <c r="A308" s="1306"/>
      <c r="B308" s="1306"/>
      <c r="C308" s="1306"/>
      <c r="D308" s="1306"/>
      <c r="E308" s="1306"/>
      <c r="F308" s="1396"/>
      <c r="G308" s="1398"/>
    </row>
    <row r="309" spans="1:7" ht="12.75" x14ac:dyDescent="0.2">
      <c r="A309" s="1306"/>
      <c r="B309" s="1306"/>
      <c r="C309" s="1306"/>
      <c r="D309" s="1306"/>
      <c r="E309" s="1306"/>
      <c r="F309" s="1396"/>
      <c r="G309" s="1398"/>
    </row>
    <row r="310" spans="1:7" ht="12.75" x14ac:dyDescent="0.2">
      <c r="A310" s="1607" t="s">
        <v>457</v>
      </c>
      <c r="B310" s="1608"/>
      <c r="C310" s="1608"/>
      <c r="D310" s="1608"/>
      <c r="E310" s="1609"/>
      <c r="F310" s="1396"/>
      <c r="G310" s="1398"/>
    </row>
    <row r="311" spans="1:7" ht="25.5" x14ac:dyDescent="0.2">
      <c r="A311" s="1592" t="s">
        <v>458</v>
      </c>
      <c r="B311" s="1593"/>
      <c r="C311" s="1593"/>
      <c r="D311" s="1594"/>
      <c r="E311" s="1077" t="s">
        <v>18</v>
      </c>
      <c r="F311" s="1396"/>
      <c r="G311" s="1398"/>
    </row>
    <row r="312" spans="1:7" ht="15" customHeight="1" x14ac:dyDescent="0.2">
      <c r="A312" s="1348"/>
      <c r="B312" s="1612" t="s">
        <v>459</v>
      </c>
      <c r="C312" s="1613"/>
      <c r="D312" s="1614"/>
      <c r="E312" s="1415">
        <f>+E50+E76+E84+F109+E116+C121+E148+E155+E168+E204+E218+C225+E307</f>
        <v>781838770</v>
      </c>
      <c r="F312" s="1396"/>
      <c r="G312" s="1398"/>
    </row>
    <row r="313" spans="1:7" ht="18" customHeight="1" x14ac:dyDescent="0.2">
      <c r="A313" s="1306"/>
      <c r="B313" s="1306"/>
      <c r="C313" s="1306"/>
      <c r="D313" s="1306"/>
      <c r="E313" s="1306"/>
      <c r="F313" s="1303"/>
    </row>
    <row r="314" spans="1:7" ht="18" customHeight="1" x14ac:dyDescent="0.2">
      <c r="A314" s="1306"/>
      <c r="B314" s="1306"/>
      <c r="C314" s="1306"/>
      <c r="D314" s="1306"/>
      <c r="E314" s="1306"/>
      <c r="F314" s="1303"/>
    </row>
    <row r="315" spans="1:7" ht="18" customHeight="1" x14ac:dyDescent="0.2">
      <c r="A315" s="1607" t="s">
        <v>460</v>
      </c>
      <c r="B315" s="1608"/>
      <c r="C315" s="1609"/>
      <c r="D315" s="1306"/>
      <c r="E315" s="1306"/>
      <c r="F315" s="1303"/>
    </row>
    <row r="316" spans="1:7" ht="18" customHeight="1" x14ac:dyDescent="0.2">
      <c r="A316" s="1592" t="s">
        <v>461</v>
      </c>
      <c r="B316" s="1593"/>
      <c r="C316" s="1594"/>
      <c r="D316" s="1306"/>
      <c r="E316" s="1306"/>
      <c r="F316" s="1303"/>
    </row>
    <row r="317" spans="1:7" ht="30.75" customHeight="1" x14ac:dyDescent="0.2">
      <c r="A317" s="1607" t="s">
        <v>462</v>
      </c>
      <c r="B317" s="1608"/>
      <c r="C317" s="1077" t="s">
        <v>463</v>
      </c>
      <c r="D317" s="1306"/>
      <c r="E317" s="1306"/>
      <c r="F317" s="1306"/>
    </row>
    <row r="318" spans="1:7" ht="15" customHeight="1" x14ac:dyDescent="0.2">
      <c r="A318" s="1416" t="s">
        <v>464</v>
      </c>
      <c r="B318" s="1431"/>
      <c r="C318" s="1437"/>
      <c r="D318" s="1306"/>
      <c r="E318" s="1306"/>
      <c r="F318" s="1306"/>
    </row>
    <row r="319" spans="1:7" ht="15" customHeight="1" x14ac:dyDescent="0.2">
      <c r="A319" s="1417" t="s">
        <v>465</v>
      </c>
      <c r="B319" s="1432"/>
      <c r="C319" s="1438"/>
      <c r="D319" s="1306"/>
      <c r="E319" s="1306"/>
      <c r="F319" s="1306"/>
    </row>
    <row r="320" spans="1:7" ht="15" customHeight="1" x14ac:dyDescent="0.2">
      <c r="A320" s="1417" t="s">
        <v>466</v>
      </c>
      <c r="B320" s="1432"/>
      <c r="C320" s="1438"/>
      <c r="D320" s="1306"/>
      <c r="E320" s="1306"/>
      <c r="F320" s="1306"/>
    </row>
    <row r="321" spans="1:6" ht="15" customHeight="1" x14ac:dyDescent="0.2">
      <c r="A321" s="1418" t="s">
        <v>467</v>
      </c>
      <c r="B321" s="1432"/>
      <c r="C321" s="1438"/>
      <c r="D321" s="1306"/>
      <c r="E321" s="1306"/>
      <c r="F321" s="1306"/>
    </row>
    <row r="322" spans="1:6" ht="15" customHeight="1" x14ac:dyDescent="0.2">
      <c r="A322" s="1419" t="s">
        <v>468</v>
      </c>
      <c r="B322" s="1433"/>
      <c r="C322" s="1439">
        <f>SUM(C318:C321)</f>
        <v>0</v>
      </c>
      <c r="D322" s="1306"/>
      <c r="E322" s="1306"/>
      <c r="F322" s="1306"/>
    </row>
    <row r="323" spans="1:6" ht="15" customHeight="1" x14ac:dyDescent="0.2">
      <c r="A323" s="1420" t="s">
        <v>469</v>
      </c>
      <c r="B323" s="1434"/>
      <c r="C323" s="1437">
        <v>20024185</v>
      </c>
      <c r="D323" s="1306"/>
      <c r="E323" s="1306"/>
      <c r="F323" s="1306"/>
    </row>
    <row r="324" spans="1:6" ht="15" customHeight="1" x14ac:dyDescent="0.2">
      <c r="A324" s="1421" t="s">
        <v>470</v>
      </c>
      <c r="B324" s="1435"/>
      <c r="C324" s="1438"/>
      <c r="D324" s="1306"/>
      <c r="E324" s="1306"/>
      <c r="F324" s="1306"/>
    </row>
    <row r="325" spans="1:6" ht="15" customHeight="1" x14ac:dyDescent="0.2">
      <c r="A325" s="1417" t="s">
        <v>471</v>
      </c>
      <c r="B325" s="1435"/>
      <c r="C325" s="1438"/>
      <c r="D325" s="1306"/>
      <c r="E325" s="1306"/>
      <c r="F325" s="1306"/>
    </row>
    <row r="326" spans="1:6" ht="15" customHeight="1" x14ac:dyDescent="0.2">
      <c r="A326" s="1417" t="s">
        <v>472</v>
      </c>
      <c r="B326" s="1435"/>
      <c r="C326" s="1438"/>
      <c r="D326" s="1306"/>
      <c r="E326" s="1306"/>
      <c r="F326" s="1306"/>
    </row>
    <row r="327" spans="1:6" ht="15" customHeight="1" x14ac:dyDescent="0.2">
      <c r="A327" s="1421" t="s">
        <v>473</v>
      </c>
      <c r="B327" s="1435"/>
      <c r="C327" s="1438"/>
      <c r="D327" s="1306"/>
      <c r="E327" s="1306"/>
      <c r="F327" s="1306"/>
    </row>
    <row r="328" spans="1:6" ht="15" customHeight="1" x14ac:dyDescent="0.2">
      <c r="A328" s="1421" t="s">
        <v>474</v>
      </c>
      <c r="B328" s="1435"/>
      <c r="C328" s="1438"/>
      <c r="D328" s="1306"/>
      <c r="E328" s="1306"/>
      <c r="F328" s="1306"/>
    </row>
    <row r="329" spans="1:6" ht="15" customHeight="1" x14ac:dyDescent="0.2">
      <c r="A329" s="1422" t="s">
        <v>475</v>
      </c>
      <c r="B329" s="1436"/>
      <c r="C329" s="1440">
        <v>114633890</v>
      </c>
      <c r="D329" s="1306"/>
      <c r="E329" s="1306"/>
      <c r="F329" s="1306"/>
    </row>
    <row r="330" spans="1:6" ht="15" customHeight="1" x14ac:dyDescent="0.2">
      <c r="A330" s="1320"/>
      <c r="B330" s="1430" t="s">
        <v>476</v>
      </c>
      <c r="C330" s="1391">
        <f>SUM(C322:C329)</f>
        <v>134658075</v>
      </c>
      <c r="D330" s="1306"/>
      <c r="E330" s="1306"/>
      <c r="F330" s="1306"/>
    </row>
    <row r="331" spans="1:6" ht="12.75" x14ac:dyDescent="0.2">
      <c r="A331" s="1306"/>
      <c r="B331" s="1306"/>
      <c r="C331" s="1306"/>
      <c r="D331" s="1306"/>
      <c r="E331" s="1306"/>
      <c r="F331" s="1303"/>
    </row>
    <row r="332" spans="1:6" ht="12.75" x14ac:dyDescent="0.2">
      <c r="A332" s="1306"/>
      <c r="B332" s="1306"/>
      <c r="C332" s="1306"/>
      <c r="D332" s="1306"/>
      <c r="E332" s="1306"/>
      <c r="F332" s="1303"/>
    </row>
    <row r="333" spans="1:6" ht="12.75" x14ac:dyDescent="0.2">
      <c r="A333" s="1306"/>
      <c r="B333" s="1306"/>
      <c r="C333" s="1306"/>
      <c r="D333" s="1306"/>
      <c r="E333" s="1306"/>
      <c r="F333" s="1303"/>
    </row>
    <row r="334" spans="1:6" ht="12.75" x14ac:dyDescent="0.2">
      <c r="A334" s="1399"/>
      <c r="B334" s="1399"/>
      <c r="C334" s="1399"/>
      <c r="D334" s="1399"/>
      <c r="E334" s="1399"/>
      <c r="F334" s="1412"/>
    </row>
    <row r="335" spans="1:6" ht="12.75" x14ac:dyDescent="0.2">
      <c r="A335" s="1399"/>
      <c r="B335" s="1399"/>
      <c r="C335" s="1399"/>
      <c r="D335" s="1399"/>
      <c r="E335" s="1654" t="str">
        <f>[6]NOMBRE!B12</f>
        <v>SRA. MARIA INES NUÑEZ GONZALEZ</v>
      </c>
      <c r="F335" s="1654"/>
    </row>
    <row r="336" spans="1:6" ht="12.75" x14ac:dyDescent="0.2">
      <c r="A336" s="1399"/>
      <c r="B336" s="1399"/>
      <c r="C336" s="1399"/>
      <c r="D336" s="1401"/>
      <c r="E336" s="1617" t="str">
        <f>[6]NOMBRE!A12</f>
        <v>Jefe de Estadisticas</v>
      </c>
      <c r="F336" s="1617"/>
    </row>
    <row r="337" spans="1:6" ht="12.75" x14ac:dyDescent="0.2">
      <c r="A337" s="1399"/>
      <c r="B337" s="1399"/>
      <c r="C337" s="1399"/>
      <c r="D337" s="1399"/>
      <c r="E337" s="1575"/>
      <c r="F337" s="1200"/>
    </row>
    <row r="338" spans="1:6" ht="12.75" x14ac:dyDescent="0.2">
      <c r="A338" s="1399"/>
      <c r="B338" s="1399"/>
      <c r="C338" s="1399"/>
      <c r="D338" s="1399"/>
      <c r="E338" s="1200"/>
      <c r="F338" s="1200"/>
    </row>
    <row r="339" spans="1:6" ht="12.75" x14ac:dyDescent="0.2">
      <c r="A339" s="1399"/>
      <c r="B339" s="1399"/>
      <c r="C339" s="1399"/>
      <c r="D339" s="1399"/>
      <c r="E339" s="1200"/>
      <c r="F339" s="1200"/>
    </row>
    <row r="340" spans="1:6" ht="12.75" x14ac:dyDescent="0.2">
      <c r="A340" s="1399"/>
      <c r="B340" s="1399"/>
      <c r="C340" s="1399"/>
      <c r="D340" s="1399"/>
      <c r="E340" s="1200"/>
      <c r="F340" s="1200"/>
    </row>
    <row r="341" spans="1:6" ht="12.75" x14ac:dyDescent="0.2">
      <c r="A341" s="1399"/>
      <c r="B341" s="1399"/>
      <c r="C341" s="1399"/>
      <c r="D341" s="1399"/>
      <c r="E341" s="1200"/>
      <c r="F341" s="1200"/>
    </row>
    <row r="342" spans="1:6" ht="12.75" x14ac:dyDescent="0.2">
      <c r="A342" s="1399"/>
      <c r="B342" s="1399"/>
      <c r="C342" s="1399"/>
      <c r="D342" s="1399"/>
      <c r="E342" s="1200"/>
      <c r="F342" s="1200"/>
    </row>
    <row r="343" spans="1:6" ht="12.75" x14ac:dyDescent="0.2">
      <c r="A343" s="1399"/>
      <c r="B343" s="1399"/>
      <c r="C343" s="1399"/>
      <c r="D343" s="1399"/>
      <c r="E343" s="1200"/>
      <c r="F343" s="1200"/>
    </row>
    <row r="344" spans="1:6" ht="12.75" x14ac:dyDescent="0.2">
      <c r="A344" s="1399"/>
      <c r="B344" s="1399"/>
      <c r="C344" s="1399"/>
      <c r="D344" s="1399"/>
      <c r="E344" s="1654" t="str">
        <f>[6]NOMBRE!B11</f>
        <v xml:space="preserve">DR. RUBEN BRAVO CASTILLO </v>
      </c>
      <c r="F344" s="1654"/>
    </row>
    <row r="345" spans="1:6" ht="22.5" customHeight="1" x14ac:dyDescent="0.2">
      <c r="A345" s="1399"/>
      <c r="B345" s="1399"/>
      <c r="C345" s="1399"/>
      <c r="D345" s="1412"/>
      <c r="E345" s="1617" t="str">
        <f>CONCATENATE("Director ",[6]NOMBRE!B1)</f>
        <v xml:space="preserve">Director </v>
      </c>
      <c r="F345" s="1617"/>
    </row>
    <row r="346" spans="1:6" ht="12.75" x14ac:dyDescent="0.2">
      <c r="A346" s="1399"/>
      <c r="B346" s="1399"/>
      <c r="C346" s="1399"/>
      <c r="D346" s="1423"/>
      <c r="E346" s="1399"/>
      <c r="F346" s="1412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2013-10-22T14:01:19Z</dcterms:modified>
</cp:coreProperties>
</file>